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AP\20 July 1 2022 to PRESENT\Grad Comm\Alba Lucker\aAlba All Thesis TsFs_Thesis Doc_HALO TP-DPPH Xlsx\Extracted\"/>
    </mc:Choice>
  </mc:AlternateContent>
  <xr:revisionPtr revIDLastSave="0" documentId="8_{ADB83EB4-B4AE-4117-B808-6733D6781A81}" xr6:coauthVersionLast="47" xr6:coauthVersionMax="47" xr10:uidLastSave="{00000000-0000-0000-0000-000000000000}"/>
  <bookViews>
    <workbookView xWindow="-120" yWindow="-120" windowWidth="29040" windowHeight="15840" xr2:uid="{1396777A-B864-4D4C-AF96-2E4F244B0E17}"/>
  </bookViews>
  <sheets>
    <sheet name="Final Data" sheetId="9" r:id="rId1"/>
    <sheet name="1-7-22 SC (Blk I)" sheetId="3" r:id="rId2"/>
    <sheet name="Block I" sheetId="1" r:id="rId3"/>
    <sheet name="4-20-22 (Blk II)" sheetId="10" r:id="rId4"/>
    <sheet name="5-11-22 SC (Blk II)" sheetId="5" r:id="rId5"/>
    <sheet name="Block II" sheetId="4" r:id="rId6"/>
    <sheet name="1-13-22 SC (Blk III)" sheetId="8" r:id="rId7"/>
    <sheet name="Block III" sheetId="7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8" l="1"/>
  <c r="E7" i="8"/>
  <c r="E5" i="8"/>
  <c r="C3" i="8"/>
  <c r="D3" i="8"/>
  <c r="C4" i="8"/>
  <c r="C5" i="8"/>
  <c r="C6" i="8"/>
  <c r="C7" i="8"/>
  <c r="E6" i="8"/>
  <c r="D7" i="8"/>
  <c r="E4" i="8"/>
  <c r="D4" i="8"/>
  <c r="D5" i="8"/>
  <c r="D6" i="8"/>
  <c r="C3" i="5"/>
  <c r="I46" i="7"/>
  <c r="K46" i="7" s="1"/>
  <c r="I9" i="7"/>
  <c r="K9" i="7" s="1"/>
  <c r="I10" i="7"/>
  <c r="K10" i="7" s="1"/>
  <c r="I11" i="7"/>
  <c r="K11" i="7" s="1"/>
  <c r="I12" i="7"/>
  <c r="I13" i="7"/>
  <c r="K13" i="7" s="1"/>
  <c r="I14" i="7"/>
  <c r="K14" i="7" s="1"/>
  <c r="I15" i="7"/>
  <c r="I16" i="7"/>
  <c r="I17" i="7"/>
  <c r="K17" i="7" s="1"/>
  <c r="I18" i="7"/>
  <c r="K18" i="7" s="1"/>
  <c r="I19" i="7"/>
  <c r="K19" i="7" s="1"/>
  <c r="I20" i="7"/>
  <c r="I21" i="7"/>
  <c r="K21" i="7" s="1"/>
  <c r="I22" i="7"/>
  <c r="K22" i="7" s="1"/>
  <c r="I23" i="7"/>
  <c r="I24" i="7"/>
  <c r="I25" i="7"/>
  <c r="K25" i="7" s="1"/>
  <c r="I26" i="7"/>
  <c r="K26" i="7" s="1"/>
  <c r="I27" i="7"/>
  <c r="K27" i="7" s="1"/>
  <c r="I28" i="7"/>
  <c r="I29" i="7"/>
  <c r="K29" i="7" s="1"/>
  <c r="I30" i="7"/>
  <c r="K30" i="7" s="1"/>
  <c r="I31" i="7"/>
  <c r="I32" i="7"/>
  <c r="K32" i="7" s="1"/>
  <c r="I33" i="7"/>
  <c r="K33" i="7" s="1"/>
  <c r="I34" i="7"/>
  <c r="K34" i="7" s="1"/>
  <c r="I35" i="7"/>
  <c r="K35" i="7" s="1"/>
  <c r="I36" i="7"/>
  <c r="I37" i="7"/>
  <c r="K37" i="7" s="1"/>
  <c r="I38" i="7"/>
  <c r="K38" i="7" s="1"/>
  <c r="I39" i="7"/>
  <c r="I40" i="7"/>
  <c r="K40" i="7" s="1"/>
  <c r="I41" i="7"/>
  <c r="K41" i="7" s="1"/>
  <c r="I42" i="7"/>
  <c r="K42" i="7" s="1"/>
  <c r="I43" i="7"/>
  <c r="I44" i="7"/>
  <c r="I47" i="7"/>
  <c r="K47" i="7" s="1"/>
  <c r="I48" i="7"/>
  <c r="K48" i="7" s="1"/>
  <c r="I49" i="7"/>
  <c r="I50" i="7"/>
  <c r="K50" i="7" s="1"/>
  <c r="I51" i="7"/>
  <c r="K51" i="7" s="1"/>
  <c r="I52" i="7"/>
  <c r="K52" i="7" s="1"/>
  <c r="I53" i="7"/>
  <c r="I54" i="7"/>
  <c r="K54" i="7" s="1"/>
  <c r="I55" i="7"/>
  <c r="K55" i="7" s="1"/>
  <c r="I56" i="7"/>
  <c r="K56" i="7" s="1"/>
  <c r="I57" i="7"/>
  <c r="I58" i="7"/>
  <c r="K58" i="7" s="1"/>
  <c r="I59" i="7"/>
  <c r="K59" i="7" s="1"/>
  <c r="I60" i="7"/>
  <c r="K60" i="7" s="1"/>
  <c r="I61" i="7"/>
  <c r="I62" i="7"/>
  <c r="K62" i="7" s="1"/>
  <c r="I63" i="7"/>
  <c r="K63" i="7" s="1"/>
  <c r="I64" i="7"/>
  <c r="K64" i="7" s="1"/>
  <c r="I65" i="7"/>
  <c r="I66" i="7"/>
  <c r="K66" i="7" s="1"/>
  <c r="I67" i="7"/>
  <c r="K67" i="7" s="1"/>
  <c r="I68" i="7"/>
  <c r="K68" i="7" s="1"/>
  <c r="I69" i="7"/>
  <c r="I70" i="7"/>
  <c r="K70" i="7" s="1"/>
  <c r="I71" i="7"/>
  <c r="K71" i="7" s="1"/>
  <c r="I72" i="7"/>
  <c r="K72" i="7" s="1"/>
  <c r="I73" i="7"/>
  <c r="I74" i="7"/>
  <c r="K74" i="7" s="1"/>
  <c r="I75" i="7"/>
  <c r="K75" i="7" s="1"/>
  <c r="I76" i="7"/>
  <c r="K76" i="7" s="1"/>
  <c r="I77" i="7"/>
  <c r="I78" i="7"/>
  <c r="K78" i="7" s="1"/>
  <c r="I79" i="7"/>
  <c r="K79" i="7" s="1"/>
  <c r="I80" i="7"/>
  <c r="K80" i="7" s="1"/>
  <c r="I81" i="7"/>
  <c r="I3" i="7"/>
  <c r="I4" i="7"/>
  <c r="K4" i="7" s="1"/>
  <c r="I5" i="7"/>
  <c r="I6" i="7"/>
  <c r="K6" i="7" s="1"/>
  <c r="I7" i="7"/>
  <c r="K7" i="7" s="1"/>
  <c r="I2" i="7"/>
  <c r="K2" i="7" s="1"/>
  <c r="L42" i="7" l="1"/>
  <c r="L38" i="7"/>
  <c r="L34" i="7"/>
  <c r="L30" i="7"/>
  <c r="L26" i="7"/>
  <c r="L22" i="7"/>
  <c r="L18" i="7"/>
  <c r="L14" i="7"/>
  <c r="L10" i="7"/>
  <c r="L79" i="7"/>
  <c r="L75" i="7"/>
  <c r="L71" i="7"/>
  <c r="L67" i="7"/>
  <c r="L63" i="7"/>
  <c r="L59" i="7"/>
  <c r="L55" i="7"/>
  <c r="L51" i="7"/>
  <c r="L47" i="7"/>
  <c r="L7" i="7"/>
  <c r="M2" i="7"/>
  <c r="M4" i="7"/>
  <c r="K3" i="7"/>
  <c r="M3" i="7" s="1"/>
  <c r="M42" i="7"/>
  <c r="M38" i="7"/>
  <c r="M34" i="7"/>
  <c r="M26" i="7"/>
  <c r="M22" i="7"/>
  <c r="M18" i="7"/>
  <c r="M14" i="7"/>
  <c r="M10" i="7"/>
  <c r="K81" i="7"/>
  <c r="M81" i="7" s="1"/>
  <c r="K77" i="7"/>
  <c r="M77" i="7" s="1"/>
  <c r="K73" i="7"/>
  <c r="M73" i="7" s="1"/>
  <c r="K69" i="7"/>
  <c r="L69" i="7" s="1"/>
  <c r="K65" i="7"/>
  <c r="M65" i="7" s="1"/>
  <c r="K61" i="7"/>
  <c r="M61" i="7" s="1"/>
  <c r="K57" i="7"/>
  <c r="L57" i="7" s="1"/>
  <c r="K53" i="7"/>
  <c r="L53" i="7" s="1"/>
  <c r="K49" i="7"/>
  <c r="M49" i="7" s="1"/>
  <c r="K44" i="7"/>
  <c r="K36" i="7"/>
  <c r="L36" i="7" s="1"/>
  <c r="K28" i="7"/>
  <c r="L28" i="7" s="1"/>
  <c r="K24" i="7"/>
  <c r="M24" i="7" s="1"/>
  <c r="K20" i="7"/>
  <c r="L20" i="7" s="1"/>
  <c r="K16" i="7"/>
  <c r="K12" i="7"/>
  <c r="L12" i="7" s="1"/>
  <c r="M7" i="7"/>
  <c r="M40" i="7"/>
  <c r="M32" i="7"/>
  <c r="M79" i="7"/>
  <c r="M75" i="7"/>
  <c r="M71" i="7"/>
  <c r="M67" i="7"/>
  <c r="M63" i="7"/>
  <c r="M59" i="7"/>
  <c r="M55" i="7"/>
  <c r="M51" i="7"/>
  <c r="M47" i="7"/>
  <c r="M29" i="7"/>
  <c r="M21" i="7"/>
  <c r="N22" i="7" s="1"/>
  <c r="M13" i="7"/>
  <c r="N14" i="7" s="1"/>
  <c r="K5" i="7"/>
  <c r="L5" i="7" s="1"/>
  <c r="K43" i="7"/>
  <c r="M43" i="7" s="1"/>
  <c r="K39" i="7"/>
  <c r="L40" i="7" s="1"/>
  <c r="K31" i="7"/>
  <c r="L32" i="7" s="1"/>
  <c r="K23" i="7"/>
  <c r="M23" i="7" s="1"/>
  <c r="K15" i="7"/>
  <c r="M15" i="7" s="1"/>
  <c r="M80" i="7"/>
  <c r="M76" i="7"/>
  <c r="M72" i="7"/>
  <c r="M64" i="7"/>
  <c r="M56" i="7"/>
  <c r="M48" i="7"/>
  <c r="J79" i="7"/>
  <c r="J61" i="7"/>
  <c r="J42" i="7"/>
  <c r="M30" i="7"/>
  <c r="J44" i="7"/>
  <c r="J81" i="7"/>
  <c r="M78" i="7"/>
  <c r="M74" i="7"/>
  <c r="M70" i="7"/>
  <c r="M66" i="7"/>
  <c r="M62" i="7"/>
  <c r="M58" i="7"/>
  <c r="M54" i="7"/>
  <c r="M50" i="7"/>
  <c r="M46" i="7"/>
  <c r="M41" i="7"/>
  <c r="M37" i="7"/>
  <c r="M33" i="7"/>
  <c r="M25" i="7"/>
  <c r="M17" i="7"/>
  <c r="M9" i="7"/>
  <c r="N10" i="7" s="1"/>
  <c r="M6" i="7"/>
  <c r="N7" i="7" s="1"/>
  <c r="J40" i="7"/>
  <c r="J77" i="7"/>
  <c r="M68" i="7"/>
  <c r="M60" i="7"/>
  <c r="M52" i="7"/>
  <c r="M35" i="7"/>
  <c r="M27" i="7"/>
  <c r="M19" i="7"/>
  <c r="M11" i="7"/>
  <c r="J3" i="7"/>
  <c r="L73" i="7" l="1"/>
  <c r="M57" i="7"/>
  <c r="N57" i="7" s="1"/>
  <c r="N24" i="7"/>
  <c r="L3" i="7"/>
  <c r="N26" i="7"/>
  <c r="N47" i="7"/>
  <c r="N63" i="7"/>
  <c r="N79" i="7"/>
  <c r="L44" i="7"/>
  <c r="M31" i="7"/>
  <c r="N32" i="7" s="1"/>
  <c r="N3" i="7"/>
  <c r="M69" i="7"/>
  <c r="N34" i="7"/>
  <c r="N51" i="7"/>
  <c r="N67" i="7"/>
  <c r="L24" i="7"/>
  <c r="M53" i="7"/>
  <c r="M12" i="7"/>
  <c r="N12" i="7" s="1"/>
  <c r="N81" i="7"/>
  <c r="N69" i="7"/>
  <c r="N38" i="7"/>
  <c r="N71" i="7"/>
  <c r="N65" i="7"/>
  <c r="M39" i="7"/>
  <c r="N40" i="7" s="1"/>
  <c r="M20" i="7"/>
  <c r="N20" i="7" s="1"/>
  <c r="L61" i="7"/>
  <c r="L77" i="7"/>
  <c r="N18" i="7"/>
  <c r="N42" i="7"/>
  <c r="N59" i="7"/>
  <c r="N75" i="7"/>
  <c r="N30" i="7"/>
  <c r="N73" i="7"/>
  <c r="M5" i="7"/>
  <c r="N5" i="7" s="1"/>
  <c r="M28" i="7"/>
  <c r="N28" i="7" s="1"/>
  <c r="L49" i="7"/>
  <c r="L65" i="7"/>
  <c r="L81" i="7"/>
  <c r="N61" i="7"/>
  <c r="M44" i="7"/>
  <c r="N44" i="7" s="1"/>
  <c r="N55" i="7"/>
  <c r="N53" i="7"/>
  <c r="N49" i="7"/>
  <c r="N77" i="7"/>
  <c r="L16" i="7"/>
  <c r="M16" i="7"/>
  <c r="N16" i="7" s="1"/>
  <c r="M36" i="7"/>
  <c r="N36" i="7" s="1"/>
  <c r="M56" i="4"/>
  <c r="M60" i="4"/>
  <c r="M72" i="4"/>
  <c r="K8" i="4"/>
  <c r="C4" i="10"/>
  <c r="C5" i="10"/>
  <c r="C6" i="10"/>
  <c r="C7" i="10"/>
  <c r="C3" i="10"/>
  <c r="D3" i="10"/>
  <c r="D4" i="10"/>
  <c r="D5" i="10"/>
  <c r="D6" i="10"/>
  <c r="D7" i="10"/>
  <c r="E6" i="10"/>
  <c r="E4" i="10"/>
  <c r="K57" i="4"/>
  <c r="M57" i="4" s="1"/>
  <c r="I4" i="1"/>
  <c r="I9" i="4"/>
  <c r="K9" i="4" s="1"/>
  <c r="M9" i="4" s="1"/>
  <c r="I10" i="4"/>
  <c r="I11" i="4"/>
  <c r="K11" i="4" s="1"/>
  <c r="M11" i="4" s="1"/>
  <c r="I12" i="4"/>
  <c r="K12" i="4" s="1"/>
  <c r="M12" i="4" s="1"/>
  <c r="I13" i="4"/>
  <c r="K13" i="4" s="1"/>
  <c r="M13" i="4" s="1"/>
  <c r="I14" i="4"/>
  <c r="I15" i="4"/>
  <c r="K15" i="4" s="1"/>
  <c r="M15" i="4" s="1"/>
  <c r="I16" i="4"/>
  <c r="K16" i="4" s="1"/>
  <c r="M16" i="4" s="1"/>
  <c r="I17" i="4"/>
  <c r="K17" i="4" s="1"/>
  <c r="M17" i="4" s="1"/>
  <c r="I18" i="4"/>
  <c r="I19" i="4"/>
  <c r="K19" i="4" s="1"/>
  <c r="M19" i="4" s="1"/>
  <c r="I20" i="4"/>
  <c r="K20" i="4" s="1"/>
  <c r="M20" i="4" s="1"/>
  <c r="I21" i="4"/>
  <c r="K21" i="4" s="1"/>
  <c r="M21" i="4" s="1"/>
  <c r="I22" i="4"/>
  <c r="I23" i="4"/>
  <c r="K23" i="4" s="1"/>
  <c r="M23" i="4" s="1"/>
  <c r="I24" i="4"/>
  <c r="K24" i="4" s="1"/>
  <c r="M24" i="4" s="1"/>
  <c r="I25" i="4"/>
  <c r="K25" i="4" s="1"/>
  <c r="M25" i="4" s="1"/>
  <c r="I26" i="4"/>
  <c r="I27" i="4"/>
  <c r="K27" i="4" s="1"/>
  <c r="M27" i="4" s="1"/>
  <c r="I28" i="4"/>
  <c r="K28" i="4" s="1"/>
  <c r="M28" i="4" s="1"/>
  <c r="I29" i="4"/>
  <c r="K29" i="4" s="1"/>
  <c r="M29" i="4" s="1"/>
  <c r="I30" i="4"/>
  <c r="I31" i="4"/>
  <c r="K31" i="4" s="1"/>
  <c r="M31" i="4" s="1"/>
  <c r="I32" i="4"/>
  <c r="K32" i="4" s="1"/>
  <c r="M32" i="4" s="1"/>
  <c r="I33" i="4"/>
  <c r="K33" i="4" s="1"/>
  <c r="M33" i="4" s="1"/>
  <c r="I34" i="4"/>
  <c r="I35" i="4"/>
  <c r="K35" i="4" s="1"/>
  <c r="M35" i="4" s="1"/>
  <c r="I36" i="4"/>
  <c r="K36" i="4" s="1"/>
  <c r="M36" i="4" s="1"/>
  <c r="I37" i="4"/>
  <c r="K37" i="4" s="1"/>
  <c r="M37" i="4" s="1"/>
  <c r="I38" i="4"/>
  <c r="I39" i="4"/>
  <c r="I40" i="4"/>
  <c r="K40" i="4" s="1"/>
  <c r="M40" i="4" s="1"/>
  <c r="I41" i="4"/>
  <c r="K41" i="4" s="1"/>
  <c r="M41" i="4" s="1"/>
  <c r="I42" i="4"/>
  <c r="I43" i="4"/>
  <c r="I44" i="4"/>
  <c r="K44" i="4" s="1"/>
  <c r="M44" i="4" s="1"/>
  <c r="I46" i="4"/>
  <c r="K46" i="4" s="1"/>
  <c r="M46" i="4" s="1"/>
  <c r="N47" i="4" s="1"/>
  <c r="I47" i="4"/>
  <c r="K47" i="4" s="1"/>
  <c r="M47" i="4" s="1"/>
  <c r="I48" i="4"/>
  <c r="K48" i="4" s="1"/>
  <c r="M48" i="4" s="1"/>
  <c r="I49" i="4"/>
  <c r="K49" i="4" s="1"/>
  <c r="M49" i="4" s="1"/>
  <c r="I50" i="4"/>
  <c r="K50" i="4" s="1"/>
  <c r="M50" i="4" s="1"/>
  <c r="N51" i="4" s="1"/>
  <c r="I51" i="4"/>
  <c r="K51" i="4" s="1"/>
  <c r="M51" i="4" s="1"/>
  <c r="I52" i="4"/>
  <c r="K52" i="4" s="1"/>
  <c r="M52" i="4" s="1"/>
  <c r="I53" i="4"/>
  <c r="K53" i="4" s="1"/>
  <c r="M53" i="4" s="1"/>
  <c r="I54" i="4"/>
  <c r="K54" i="4" s="1"/>
  <c r="M54" i="4" s="1"/>
  <c r="N55" i="4" s="1"/>
  <c r="I55" i="4"/>
  <c r="K55" i="4" s="1"/>
  <c r="M55" i="4" s="1"/>
  <c r="I56" i="4"/>
  <c r="K56" i="4" s="1"/>
  <c r="I57" i="4"/>
  <c r="I58" i="4"/>
  <c r="K58" i="4" s="1"/>
  <c r="M58" i="4" s="1"/>
  <c r="N59" i="4" s="1"/>
  <c r="I59" i="4"/>
  <c r="K59" i="4" s="1"/>
  <c r="M59" i="4" s="1"/>
  <c r="I60" i="4"/>
  <c r="K60" i="4" s="1"/>
  <c r="I61" i="4"/>
  <c r="K61" i="4" s="1"/>
  <c r="M61" i="4" s="1"/>
  <c r="I62" i="4"/>
  <c r="K62" i="4" s="1"/>
  <c r="M62" i="4" s="1"/>
  <c r="N63" i="4" s="1"/>
  <c r="I63" i="4"/>
  <c r="K63" i="4" s="1"/>
  <c r="M63" i="4" s="1"/>
  <c r="I64" i="4"/>
  <c r="K64" i="4" s="1"/>
  <c r="M64" i="4" s="1"/>
  <c r="I65" i="4"/>
  <c r="K65" i="4" s="1"/>
  <c r="M65" i="4" s="1"/>
  <c r="I66" i="4"/>
  <c r="K66" i="4" s="1"/>
  <c r="M66" i="4" s="1"/>
  <c r="N67" i="4" s="1"/>
  <c r="I67" i="4"/>
  <c r="K67" i="4" s="1"/>
  <c r="M67" i="4" s="1"/>
  <c r="I68" i="4"/>
  <c r="K68" i="4" s="1"/>
  <c r="M68" i="4" s="1"/>
  <c r="I69" i="4"/>
  <c r="K69" i="4" s="1"/>
  <c r="M69" i="4" s="1"/>
  <c r="I70" i="4"/>
  <c r="K70" i="4" s="1"/>
  <c r="M70" i="4" s="1"/>
  <c r="N71" i="4" s="1"/>
  <c r="I71" i="4"/>
  <c r="K71" i="4" s="1"/>
  <c r="M71" i="4" s="1"/>
  <c r="I72" i="4"/>
  <c r="K72" i="4" s="1"/>
  <c r="I73" i="4"/>
  <c r="K73" i="4" s="1"/>
  <c r="M73" i="4" s="1"/>
  <c r="I74" i="4"/>
  <c r="K74" i="4" s="1"/>
  <c r="M74" i="4" s="1"/>
  <c r="N75" i="4" s="1"/>
  <c r="I75" i="4"/>
  <c r="K75" i="4" s="1"/>
  <c r="M75" i="4" s="1"/>
  <c r="I76" i="4"/>
  <c r="I77" i="4"/>
  <c r="K77" i="4" s="1"/>
  <c r="M77" i="4" s="1"/>
  <c r="I78" i="4"/>
  <c r="K78" i="4" s="1"/>
  <c r="M78" i="4" s="1"/>
  <c r="N79" i="4" s="1"/>
  <c r="I79" i="4"/>
  <c r="K79" i="4" s="1"/>
  <c r="M79" i="4" s="1"/>
  <c r="I80" i="4"/>
  <c r="I81" i="4"/>
  <c r="K81" i="4" s="1"/>
  <c r="M81" i="4" s="1"/>
  <c r="I3" i="4"/>
  <c r="K3" i="4" s="1"/>
  <c r="M3" i="4" s="1"/>
  <c r="I4" i="4"/>
  <c r="K4" i="4" s="1"/>
  <c r="M4" i="4" s="1"/>
  <c r="I5" i="4"/>
  <c r="K5" i="4" s="1"/>
  <c r="M5" i="4" s="1"/>
  <c r="I6" i="4"/>
  <c r="K6" i="4" s="1"/>
  <c r="M6" i="4" s="1"/>
  <c r="I7" i="4"/>
  <c r="K7" i="4" s="1"/>
  <c r="M7" i="4" s="1"/>
  <c r="I2" i="4"/>
  <c r="K2" i="4" s="1"/>
  <c r="M2" i="4" s="1"/>
  <c r="I5" i="1"/>
  <c r="I6" i="1"/>
  <c r="I7" i="1"/>
  <c r="I8" i="1"/>
  <c r="I3" i="1"/>
  <c r="K3" i="1" s="1"/>
  <c r="J81" i="4" l="1"/>
  <c r="J44" i="4"/>
  <c r="J40" i="4"/>
  <c r="N36" i="4"/>
  <c r="N32" i="4"/>
  <c r="N28" i="4"/>
  <c r="N24" i="4"/>
  <c r="N20" i="4"/>
  <c r="N16" i="4"/>
  <c r="N12" i="4"/>
  <c r="J77" i="4"/>
  <c r="N3" i="4"/>
  <c r="N7" i="4"/>
  <c r="N5" i="4"/>
  <c r="N73" i="4"/>
  <c r="N69" i="4"/>
  <c r="N65" i="4"/>
  <c r="N61" i="4"/>
  <c r="N57" i="4"/>
  <c r="N53" i="4"/>
  <c r="K43" i="4"/>
  <c r="M43" i="4" s="1"/>
  <c r="N44" i="4" s="1"/>
  <c r="K39" i="4"/>
  <c r="M39" i="4" s="1"/>
  <c r="N40" i="4" s="1"/>
  <c r="N49" i="4"/>
  <c r="L73" i="4"/>
  <c r="L69" i="4"/>
  <c r="L65" i="4"/>
  <c r="L61" i="4"/>
  <c r="L57" i="4"/>
  <c r="L53" i="4"/>
  <c r="L49" i="4"/>
  <c r="L36" i="4"/>
  <c r="L32" i="4"/>
  <c r="L28" i="4"/>
  <c r="L24" i="4"/>
  <c r="L20" i="4"/>
  <c r="L16" i="4"/>
  <c r="L12" i="4"/>
  <c r="K42" i="4"/>
  <c r="M42" i="4" s="1"/>
  <c r="N42" i="4" s="1"/>
  <c r="K38" i="4"/>
  <c r="M38" i="4" s="1"/>
  <c r="N38" i="4" s="1"/>
  <c r="K34" i="4"/>
  <c r="M34" i="4" s="1"/>
  <c r="N34" i="4" s="1"/>
  <c r="K30" i="4"/>
  <c r="M30" i="4" s="1"/>
  <c r="N30" i="4" s="1"/>
  <c r="K26" i="4"/>
  <c r="M26" i="4" s="1"/>
  <c r="N26" i="4" s="1"/>
  <c r="K22" i="4"/>
  <c r="M22" i="4" s="1"/>
  <c r="N22" i="4" s="1"/>
  <c r="K18" i="4"/>
  <c r="M18" i="4" s="1"/>
  <c r="N18" i="4" s="1"/>
  <c r="K14" i="4"/>
  <c r="M14" i="4" s="1"/>
  <c r="N14" i="4" s="1"/>
  <c r="K10" i="4"/>
  <c r="M10" i="4" s="1"/>
  <c r="N10" i="4" s="1"/>
  <c r="M3" i="1"/>
  <c r="L3" i="4"/>
  <c r="E5" i="10"/>
  <c r="E7" i="10"/>
  <c r="E3" i="10"/>
  <c r="L5" i="4"/>
  <c r="L71" i="4"/>
  <c r="L47" i="4"/>
  <c r="K80" i="4"/>
  <c r="K76" i="4"/>
  <c r="L44" i="4"/>
  <c r="L40" i="4"/>
  <c r="L7" i="4"/>
  <c r="L79" i="4"/>
  <c r="L75" i="4"/>
  <c r="L67" i="4"/>
  <c r="L63" i="4"/>
  <c r="L59" i="4"/>
  <c r="L55" i="4"/>
  <c r="L51" i="4"/>
  <c r="J61" i="4"/>
  <c r="J3" i="4"/>
  <c r="J42" i="4"/>
  <c r="J79" i="4"/>
  <c r="L26" i="4" l="1"/>
  <c r="L14" i="4"/>
  <c r="L30" i="4"/>
  <c r="L42" i="4"/>
  <c r="L77" i="4"/>
  <c r="M76" i="4"/>
  <c r="N77" i="4" s="1"/>
  <c r="L18" i="4"/>
  <c r="L34" i="4"/>
  <c r="L10" i="4"/>
  <c r="L81" i="4"/>
  <c r="M80" i="4"/>
  <c r="N81" i="4" s="1"/>
  <c r="L22" i="4"/>
  <c r="L38" i="4"/>
  <c r="D3" i="5"/>
  <c r="D4" i="5"/>
  <c r="D5" i="5"/>
  <c r="D6" i="5"/>
  <c r="D7" i="5"/>
  <c r="K72" i="1"/>
  <c r="M72" i="1" s="1"/>
  <c r="K4" i="1"/>
  <c r="K5" i="1"/>
  <c r="M5" i="1" s="1"/>
  <c r="K6" i="1"/>
  <c r="M6" i="1" s="1"/>
  <c r="K7" i="1"/>
  <c r="M7" i="1" s="1"/>
  <c r="K8" i="1"/>
  <c r="M8" i="1" s="1"/>
  <c r="I10" i="1"/>
  <c r="K10" i="1" s="1"/>
  <c r="M10" i="1" s="1"/>
  <c r="I11" i="1"/>
  <c r="K11" i="1" s="1"/>
  <c r="M11" i="1" s="1"/>
  <c r="I12" i="1"/>
  <c r="K12" i="1" s="1"/>
  <c r="M12" i="1" s="1"/>
  <c r="I13" i="1"/>
  <c r="K13" i="1" s="1"/>
  <c r="M13" i="1" s="1"/>
  <c r="I14" i="1"/>
  <c r="K14" i="1" s="1"/>
  <c r="M14" i="1" s="1"/>
  <c r="I15" i="1"/>
  <c r="K15" i="1" s="1"/>
  <c r="M15" i="1" s="1"/>
  <c r="I16" i="1"/>
  <c r="K16" i="1" s="1"/>
  <c r="M16" i="1" s="1"/>
  <c r="I17" i="1"/>
  <c r="K17" i="1" s="1"/>
  <c r="M17" i="1" s="1"/>
  <c r="I18" i="1"/>
  <c r="K18" i="1" s="1"/>
  <c r="I19" i="1"/>
  <c r="K19" i="1" s="1"/>
  <c r="M19" i="1" s="1"/>
  <c r="I20" i="1"/>
  <c r="K20" i="1" s="1"/>
  <c r="M20" i="1" s="1"/>
  <c r="I21" i="1"/>
  <c r="K21" i="1" s="1"/>
  <c r="M21" i="1" s="1"/>
  <c r="I22" i="1"/>
  <c r="K22" i="1" s="1"/>
  <c r="M22" i="1" s="1"/>
  <c r="I23" i="1"/>
  <c r="K23" i="1" s="1"/>
  <c r="M23" i="1" s="1"/>
  <c r="I24" i="1"/>
  <c r="K24" i="1" s="1"/>
  <c r="M24" i="1" s="1"/>
  <c r="I25" i="1"/>
  <c r="K25" i="1" s="1"/>
  <c r="I26" i="1"/>
  <c r="K26" i="1" s="1"/>
  <c r="M26" i="1" s="1"/>
  <c r="I27" i="1"/>
  <c r="K27" i="1" s="1"/>
  <c r="M27" i="1" s="1"/>
  <c r="I28" i="1"/>
  <c r="K28" i="1" s="1"/>
  <c r="M28" i="1" s="1"/>
  <c r="I29" i="1"/>
  <c r="K29" i="1" s="1"/>
  <c r="M29" i="1" s="1"/>
  <c r="I30" i="1"/>
  <c r="K30" i="1" s="1"/>
  <c r="M30" i="1" s="1"/>
  <c r="I31" i="1"/>
  <c r="K31" i="1" s="1"/>
  <c r="M31" i="1" s="1"/>
  <c r="I32" i="1"/>
  <c r="K32" i="1" s="1"/>
  <c r="M32" i="1" s="1"/>
  <c r="I33" i="1"/>
  <c r="K33" i="1" s="1"/>
  <c r="M33" i="1" s="1"/>
  <c r="I34" i="1"/>
  <c r="K34" i="1" s="1"/>
  <c r="M34" i="1" s="1"/>
  <c r="I35" i="1"/>
  <c r="K35" i="1" s="1"/>
  <c r="M35" i="1" s="1"/>
  <c r="I36" i="1"/>
  <c r="K36" i="1" s="1"/>
  <c r="M36" i="1" s="1"/>
  <c r="I37" i="1"/>
  <c r="K37" i="1" s="1"/>
  <c r="M37" i="1" s="1"/>
  <c r="I38" i="1"/>
  <c r="K38" i="1" s="1"/>
  <c r="M38" i="1" s="1"/>
  <c r="I39" i="1"/>
  <c r="K39" i="1" s="1"/>
  <c r="M39" i="1" s="1"/>
  <c r="I40" i="1"/>
  <c r="I41" i="1"/>
  <c r="K41" i="1" s="1"/>
  <c r="M41" i="1" s="1"/>
  <c r="I42" i="1"/>
  <c r="K42" i="1" s="1"/>
  <c r="M42" i="1" s="1"/>
  <c r="I43" i="1"/>
  <c r="I44" i="1"/>
  <c r="I45" i="1"/>
  <c r="K45" i="1" s="1"/>
  <c r="M45" i="1" s="1"/>
  <c r="I47" i="1"/>
  <c r="K47" i="1" s="1"/>
  <c r="M47" i="1" s="1"/>
  <c r="I48" i="1"/>
  <c r="K48" i="1" s="1"/>
  <c r="M48" i="1" s="1"/>
  <c r="I49" i="1"/>
  <c r="K49" i="1" s="1"/>
  <c r="M49" i="1" s="1"/>
  <c r="I50" i="1"/>
  <c r="K50" i="1" s="1"/>
  <c r="M50" i="1" s="1"/>
  <c r="I51" i="1"/>
  <c r="K51" i="1" s="1"/>
  <c r="M51" i="1" s="1"/>
  <c r="I52" i="1"/>
  <c r="K52" i="1" s="1"/>
  <c r="M52" i="1" s="1"/>
  <c r="I53" i="1"/>
  <c r="K53" i="1" s="1"/>
  <c r="M53" i="1" s="1"/>
  <c r="I54" i="1"/>
  <c r="K54" i="1" s="1"/>
  <c r="M54" i="1" s="1"/>
  <c r="I55" i="1"/>
  <c r="K55" i="1" s="1"/>
  <c r="M55" i="1" s="1"/>
  <c r="I56" i="1"/>
  <c r="K56" i="1" s="1"/>
  <c r="M56" i="1" s="1"/>
  <c r="I57" i="1"/>
  <c r="K57" i="1" s="1"/>
  <c r="M57" i="1" s="1"/>
  <c r="I58" i="1"/>
  <c r="K58" i="1" s="1"/>
  <c r="I59" i="1"/>
  <c r="K59" i="1" s="1"/>
  <c r="M59" i="1" s="1"/>
  <c r="I60" i="1"/>
  <c r="K60" i="1" s="1"/>
  <c r="M60" i="1" s="1"/>
  <c r="I61" i="1"/>
  <c r="K61" i="1" s="1"/>
  <c r="M61" i="1" s="1"/>
  <c r="I62" i="1"/>
  <c r="K62" i="1" s="1"/>
  <c r="M62" i="1" s="1"/>
  <c r="I63" i="1"/>
  <c r="K63" i="1" s="1"/>
  <c r="M63" i="1" s="1"/>
  <c r="I64" i="1"/>
  <c r="K64" i="1" s="1"/>
  <c r="M64" i="1" s="1"/>
  <c r="I65" i="1"/>
  <c r="K65" i="1" s="1"/>
  <c r="M65" i="1" s="1"/>
  <c r="I66" i="1"/>
  <c r="K66" i="1" s="1"/>
  <c r="M66" i="1" s="1"/>
  <c r="I67" i="1"/>
  <c r="K67" i="1" s="1"/>
  <c r="M67" i="1" s="1"/>
  <c r="I68" i="1"/>
  <c r="K68" i="1" s="1"/>
  <c r="M68" i="1" s="1"/>
  <c r="I69" i="1"/>
  <c r="K69" i="1" s="1"/>
  <c r="M69" i="1" s="1"/>
  <c r="I70" i="1"/>
  <c r="K70" i="1" s="1"/>
  <c r="M70" i="1" s="1"/>
  <c r="I71" i="1"/>
  <c r="K71" i="1" s="1"/>
  <c r="M71" i="1" s="1"/>
  <c r="I72" i="1"/>
  <c r="I73" i="1"/>
  <c r="K73" i="1" s="1"/>
  <c r="M73" i="1" s="1"/>
  <c r="I74" i="1"/>
  <c r="K74" i="1" s="1"/>
  <c r="I75" i="1"/>
  <c r="K75" i="1" s="1"/>
  <c r="M75" i="1" s="1"/>
  <c r="I76" i="1"/>
  <c r="K76" i="1" s="1"/>
  <c r="M76" i="1" s="1"/>
  <c r="I77" i="1"/>
  <c r="K77" i="1" s="1"/>
  <c r="M77" i="1" s="1"/>
  <c r="I78" i="1"/>
  <c r="K78" i="1" s="1"/>
  <c r="M78" i="1" s="1"/>
  <c r="I79" i="1"/>
  <c r="K79" i="1" s="1"/>
  <c r="M79" i="1" s="1"/>
  <c r="I80" i="1"/>
  <c r="K80" i="1" s="1"/>
  <c r="M80" i="1" s="1"/>
  <c r="I81" i="1"/>
  <c r="I82" i="1"/>
  <c r="K82" i="1" s="1"/>
  <c r="M82" i="1" s="1"/>
  <c r="C4" i="5"/>
  <c r="C5" i="5"/>
  <c r="C6" i="5"/>
  <c r="C7" i="5"/>
  <c r="D3" i="3"/>
  <c r="D4" i="3"/>
  <c r="D5" i="3"/>
  <c r="D6" i="3"/>
  <c r="D7" i="3"/>
  <c r="C4" i="3"/>
  <c r="C5" i="3"/>
  <c r="C6" i="3"/>
  <c r="C7" i="3"/>
  <c r="C3" i="3"/>
  <c r="M74" i="1" l="1"/>
  <c r="N74" i="1" s="1"/>
  <c r="M58" i="1"/>
  <c r="N58" i="1" s="1"/>
  <c r="M25" i="1"/>
  <c r="N25" i="1" s="1"/>
  <c r="M4" i="1"/>
  <c r="N4" i="1" s="1"/>
  <c r="L4" i="1"/>
  <c r="J43" i="1"/>
  <c r="L19" i="1"/>
  <c r="M18" i="1"/>
  <c r="L27" i="1"/>
  <c r="N50" i="1"/>
  <c r="N33" i="1"/>
  <c r="N17" i="1"/>
  <c r="N66" i="1"/>
  <c r="L17" i="1"/>
  <c r="K81" i="1"/>
  <c r="M81" i="1" s="1"/>
  <c r="J82" i="1"/>
  <c r="L64" i="1"/>
  <c r="N64" i="1"/>
  <c r="L70" i="1"/>
  <c r="N76" i="1"/>
  <c r="L76" i="1"/>
  <c r="N11" i="1"/>
  <c r="L11" i="1"/>
  <c r="L80" i="1"/>
  <c r="N80" i="1"/>
  <c r="N35" i="1"/>
  <c r="L15" i="1"/>
  <c r="N15" i="1"/>
  <c r="L60" i="1"/>
  <c r="N27" i="1"/>
  <c r="N52" i="1"/>
  <c r="L31" i="1"/>
  <c r="N31" i="1"/>
  <c r="L50" i="1"/>
  <c r="J62" i="1"/>
  <c r="L6" i="1"/>
  <c r="L68" i="1"/>
  <c r="L48" i="1"/>
  <c r="N48" i="1"/>
  <c r="L37" i="1"/>
  <c r="N60" i="1"/>
  <c r="N78" i="1"/>
  <c r="N70" i="1"/>
  <c r="N54" i="1"/>
  <c r="J45" i="1"/>
  <c r="K44" i="1"/>
  <c r="M44" i="1" s="1"/>
  <c r="N37" i="1"/>
  <c r="N21" i="1"/>
  <c r="N13" i="1"/>
  <c r="L78" i="1"/>
  <c r="L58" i="1"/>
  <c r="L35" i="1"/>
  <c r="L13" i="1"/>
  <c r="J78" i="1"/>
  <c r="N68" i="1"/>
  <c r="N19" i="1"/>
  <c r="L72" i="1"/>
  <c r="L56" i="1"/>
  <c r="K43" i="1"/>
  <c r="M43" i="1" s="1"/>
  <c r="L39" i="1"/>
  <c r="L23" i="1"/>
  <c r="L66" i="1"/>
  <c r="L54" i="1"/>
  <c r="L33" i="1"/>
  <c r="L21" i="1"/>
  <c r="J80" i="1"/>
  <c r="L74" i="1"/>
  <c r="L62" i="1"/>
  <c r="L52" i="1"/>
  <c r="L29" i="1"/>
  <c r="N72" i="1"/>
  <c r="N56" i="1"/>
  <c r="N39" i="1"/>
  <c r="N23" i="1"/>
  <c r="N62" i="1"/>
  <c r="K40" i="1"/>
  <c r="M40" i="1" s="1"/>
  <c r="J41" i="1"/>
  <c r="N29" i="1"/>
  <c r="L25" i="1"/>
  <c r="N8" i="1"/>
  <c r="L8" i="1"/>
  <c r="N6" i="1"/>
  <c r="N45" i="1" l="1"/>
  <c r="L45" i="1"/>
  <c r="N41" i="1"/>
  <c r="L41" i="1"/>
  <c r="N43" i="1"/>
  <c r="L43" i="1"/>
  <c r="N82" i="1"/>
  <c r="L82" i="1"/>
  <c r="J73" i="7" l="1"/>
  <c r="J69" i="7"/>
  <c r="J65" i="7"/>
  <c r="J59" i="7"/>
  <c r="J55" i="7"/>
  <c r="J51" i="7"/>
  <c r="J47" i="7"/>
  <c r="J36" i="7"/>
  <c r="J32" i="7"/>
  <c r="J28" i="7"/>
  <c r="J24" i="7"/>
  <c r="J20" i="7"/>
  <c r="J16" i="7"/>
  <c r="J12" i="7"/>
  <c r="J7" i="7"/>
  <c r="E7" i="5"/>
  <c r="E6" i="5"/>
  <c r="E5" i="5"/>
  <c r="E4" i="5"/>
  <c r="E3" i="5"/>
  <c r="J75" i="4"/>
  <c r="J71" i="4"/>
  <c r="J67" i="4"/>
  <c r="J63" i="4"/>
  <c r="J49" i="4"/>
  <c r="J38" i="4"/>
  <c r="J22" i="4"/>
  <c r="J5" i="4"/>
  <c r="E3" i="3"/>
  <c r="E7" i="3"/>
  <c r="J76" i="1"/>
  <c r="J72" i="1"/>
  <c r="J64" i="1"/>
  <c r="J58" i="1"/>
  <c r="J54" i="1"/>
  <c r="J50" i="1"/>
  <c r="J39" i="1"/>
  <c r="J35" i="1"/>
  <c r="J31" i="1"/>
  <c r="J27" i="1"/>
  <c r="J23" i="1"/>
  <c r="J19" i="1"/>
  <c r="J15" i="1"/>
  <c r="J11" i="1"/>
  <c r="J6" i="1"/>
  <c r="J73" i="4" l="1"/>
  <c r="J12" i="4"/>
  <c r="J36" i="4"/>
  <c r="J10" i="4"/>
  <c r="J51" i="4"/>
  <c r="J30" i="4"/>
  <c r="J24" i="4"/>
  <c r="J57" i="4"/>
  <c r="J18" i="4"/>
  <c r="J65" i="4"/>
  <c r="J7" i="4"/>
  <c r="J14" i="4"/>
  <c r="J26" i="4"/>
  <c r="J34" i="4"/>
  <c r="J59" i="4"/>
  <c r="J33" i="1"/>
  <c r="J20" i="4"/>
  <c r="J28" i="4"/>
  <c r="J47" i="4"/>
  <c r="J53" i="4"/>
  <c r="J69" i="4"/>
  <c r="J66" i="1"/>
  <c r="J16" i="4"/>
  <c r="J32" i="4"/>
  <c r="J55" i="4"/>
  <c r="J5" i="7"/>
  <c r="J10" i="7"/>
  <c r="J14" i="7"/>
  <c r="J18" i="7"/>
  <c r="J22" i="7"/>
  <c r="J26" i="7"/>
  <c r="J30" i="7"/>
  <c r="J34" i="7"/>
  <c r="J38" i="7"/>
  <c r="J49" i="7"/>
  <c r="J53" i="7"/>
  <c r="J57" i="7"/>
  <c r="J63" i="7"/>
  <c r="J67" i="7"/>
  <c r="J71" i="7"/>
  <c r="J75" i="7"/>
  <c r="E6" i="3"/>
  <c r="E4" i="3"/>
  <c r="E5" i="3"/>
  <c r="J56" i="1"/>
  <c r="J17" i="1"/>
  <c r="J21" i="1"/>
  <c r="J37" i="1"/>
  <c r="J60" i="1"/>
  <c r="J8" i="1"/>
  <c r="J25" i="1"/>
  <c r="J48" i="1"/>
  <c r="J13" i="1"/>
  <c r="J29" i="1"/>
  <c r="J52" i="1"/>
  <c r="J68" i="1"/>
  <c r="J74" i="1"/>
  <c r="J4" i="1"/>
  <c r="J70" i="1"/>
</calcChain>
</file>

<file path=xl/sharedStrings.xml><?xml version="1.0" encoding="utf-8"?>
<sst xmlns="http://schemas.openxmlformats.org/spreadsheetml/2006/main" count="1145" uniqueCount="45">
  <si>
    <t>Conc. (umol/L)</t>
  </si>
  <si>
    <t xml:space="preserve">absorbance </t>
  </si>
  <si>
    <t xml:space="preserve">% DPPH Quenched </t>
  </si>
  <si>
    <t>Number</t>
  </si>
  <si>
    <t>Harvest (weeks)</t>
  </si>
  <si>
    <t>Block</t>
  </si>
  <si>
    <t>Trt</t>
  </si>
  <si>
    <t xml:space="preserve">Species </t>
  </si>
  <si>
    <t>Type</t>
  </si>
  <si>
    <t>Absorbance</t>
  </si>
  <si>
    <t>I</t>
  </si>
  <si>
    <t>L. aly</t>
  </si>
  <si>
    <t>shoots</t>
  </si>
  <si>
    <t>A. can</t>
  </si>
  <si>
    <t>A. len</t>
  </si>
  <si>
    <t xml:space="preserve">mid point </t>
  </si>
  <si>
    <t xml:space="preserve">Final Harvest </t>
  </si>
  <si>
    <t xml:space="preserve">control average </t>
  </si>
  <si>
    <t>blank average</t>
  </si>
  <si>
    <t>Control</t>
  </si>
  <si>
    <t>II</t>
  </si>
  <si>
    <t>III</t>
  </si>
  <si>
    <t>Midpoint Harvest</t>
  </si>
  <si>
    <t>L.aly</t>
  </si>
  <si>
    <t xml:space="preserve">Final Harvest  </t>
  </si>
  <si>
    <t xml:space="preserve">shoots </t>
  </si>
  <si>
    <t>Tissue Used  (g)</t>
  </si>
  <si>
    <t xml:space="preserve">Percent quenched </t>
  </si>
  <si>
    <t xml:space="preserve">Percent Quenched average </t>
  </si>
  <si>
    <t>Troxlox (umol/L)</t>
  </si>
  <si>
    <t>Trolox Average (umol/L)</t>
  </si>
  <si>
    <t>Trolox (umol/g of DW)</t>
  </si>
  <si>
    <t>Trolox Average (umol/g of DW)</t>
  </si>
  <si>
    <t xml:space="preserve">blank </t>
  </si>
  <si>
    <t xml:space="preserve">control </t>
  </si>
  <si>
    <t xml:space="preserve">volume </t>
  </si>
  <si>
    <t xml:space="preserve">Midpoint </t>
  </si>
  <si>
    <t xml:space="preserve">Intial </t>
  </si>
  <si>
    <t xml:space="preserve">Standard Curve Here </t>
  </si>
  <si>
    <t>Trolox Average (umol/ L)</t>
  </si>
  <si>
    <t>Trolox (umol/L)</t>
  </si>
  <si>
    <t xml:space="preserve">Percent Quenched </t>
  </si>
  <si>
    <t>Trolox (umol / L)</t>
  </si>
  <si>
    <t>Trolox umol/g of Dw</t>
  </si>
  <si>
    <t xml:space="preserve">Standard Curve for Block II for initial and midpoint harvest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</si>
</sst>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 applyAlignment="1">
      <alignment horizontal="center"/>
    </xf>
    <xf numFmtId="0" fontId="1" fillId="0" borderId="0" xfId="1" applyAlignment="1">
      <alignment horizontal="left"/>
    </xf>
    <xf numFmtId="0" fontId="0" fillId="0" borderId="0" xfId="0" applyAlignment="1">
      <alignment horizontal="center" vertical="center"/>
    </xf>
    <xf numFmtId="164" fontId="1" fillId="0" borderId="0" xfId="1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" fillId="0" borderId="0" xfId="1" applyNumberFormat="1" applyAlignment="1">
      <alignment horizontal="center"/>
    </xf>
    <xf numFmtId="166" fontId="1" fillId="0" borderId="0" xfId="1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</cellXfs>
  <cellStyles count="2">
    <cellStyle name="Normal" xfId="0" builtinId="0"/>
    <cellStyle name="Normal 2" xfId="1" xr:uid="{87011AE0-3908-4172-8938-AC6E7B1ABD6E}"/>
  </cellStyles>
  <dxfs count="87">
    <dxf>
      <numFmt numFmtId="166" formatCode="0.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6" formatCode="0.0"/>
      <alignment horizontal="center" vertical="bottom" textRotation="0" wrapText="0" indent="0" justifyLastLine="0" shrinkToFit="0" readingOrder="0"/>
    </dxf>
    <dxf>
      <numFmt numFmtId="164" formatCode="0.000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6" formatCode="0.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6" formatCode="0.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numFmt numFmtId="166" formatCode="0.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6" formatCode="0.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numFmt numFmtId="165" formatCode="0.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66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237126207419842"/>
                  <c:y val="1.6726707249411967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'1-7-22 SC (Blk I)'!$A$3:$A$7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'1-7-22 SC (Blk I)'!$E$3:$E$7</c:f>
              <c:numCache>
                <c:formatCode>0.0</c:formatCode>
                <c:ptCount val="5"/>
                <c:pt idx="0">
                  <c:v>22.277777777777775</c:v>
                </c:pt>
                <c:pt idx="1">
                  <c:v>37.44444444444445</c:v>
                </c:pt>
                <c:pt idx="2">
                  <c:v>65.777777777777786</c:v>
                </c:pt>
                <c:pt idx="3">
                  <c:v>80.777777777777771</c:v>
                </c:pt>
                <c:pt idx="4">
                  <c:v>96.277777777777771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02C-479E-AC5C-6D87E4310A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6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'4-20-22 (Blk II)'!$A$3:$A$7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'4-20-22 (Blk II)'!$E$3:$E$7</c:f>
              <c:numCache>
                <c:formatCode>0.0</c:formatCode>
                <c:ptCount val="5"/>
                <c:pt idx="0">
                  <c:v>4.2798296446275197</c:v>
                </c:pt>
                <c:pt idx="1">
                  <c:v>24.177895692243247</c:v>
                </c:pt>
                <c:pt idx="2">
                  <c:v>46.379948334846041</c:v>
                </c:pt>
                <c:pt idx="3">
                  <c:v>75.703414089227124</c:v>
                </c:pt>
                <c:pt idx="4">
                  <c:v>98.533826712280941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B5A-4E57-AEE8-7830D9D210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4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'5-11-22 SC (Blk II)'!$A$3:$A$7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'5-11-22 SC (Blk II)'!$E$3:$E$7</c:f>
              <c:numCache>
                <c:formatCode>0.0</c:formatCode>
                <c:ptCount val="5"/>
                <c:pt idx="0">
                  <c:v>19.766796224319815</c:v>
                </c:pt>
                <c:pt idx="1">
                  <c:v>38.089950027762356</c:v>
                </c:pt>
                <c:pt idx="2">
                  <c:v>63.575791227096047</c:v>
                </c:pt>
                <c:pt idx="3">
                  <c:v>80.982787340366457</c:v>
                </c:pt>
                <c:pt idx="4">
                  <c:v>95.391449194891734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E96-4980-8B79-6A8B389A9F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layout>
        <c:manualLayout>
          <c:xMode val="edge"/>
          <c:yMode val="edge"/>
          <c:x val="0.34868087943524034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2927848749196807"/>
          <c:y val="0.16280327835079378"/>
          <c:w val="0.81307282647760315"/>
          <c:h val="0.63238078256168573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3195134965800578"/>
                  <c:y val="-0.1865447604173445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2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'1-13-22 SC (Blk III)'!$A$3:$A$7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'1-13-22 SC (Blk III)'!$E$3:$E$7</c:f>
              <c:numCache>
                <c:formatCode>0.0</c:formatCode>
                <c:ptCount val="5"/>
                <c:pt idx="0">
                  <c:v>4.3388429752066138</c:v>
                </c:pt>
                <c:pt idx="1">
                  <c:v>54.957507082152965</c:v>
                </c:pt>
                <c:pt idx="2">
                  <c:v>81.09065155807366</c:v>
                </c:pt>
                <c:pt idx="3">
                  <c:v>92.988668555240793</c:v>
                </c:pt>
                <c:pt idx="4">
                  <c:v>96.388101983002827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428-425A-AF8D-3B31386091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555443</xdr:colOff>
      <xdr:row>8</xdr:row>
      <xdr:rowOff>7620</xdr:rowOff>
    </xdr:from>
    <xdr:to>
      <xdr:col>4</xdr:col>
      <xdr:colOff>502647</xdr:colOff>
      <xdr:row>21</xdr:row>
      <xdr:rowOff>167640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DE9AF7-260B-4924-AB68-1B27DE23226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718729</xdr:colOff>
      <xdr:row>8</xdr:row>
      <xdr:rowOff>73751</xdr:rowOff>
    </xdr:from>
    <xdr:to>
      <xdr:col>4</xdr:col>
      <xdr:colOff>669743</xdr:colOff>
      <xdr:row>22</xdr:row>
      <xdr:rowOff>31569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E1A86A-97DD-448D-87DE-88539E4C2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650693</xdr:colOff>
      <xdr:row>7</xdr:row>
      <xdr:rowOff>196216</xdr:rowOff>
    </xdr:from>
    <xdr:to>
      <xdr:col>4</xdr:col>
      <xdr:colOff>601707</xdr:colOff>
      <xdr:row>21</xdr:row>
      <xdr:rowOff>154034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A869F8-CDA3-401E-A2C1-3645ACCC8A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116204</xdr:colOff>
      <xdr:row>8</xdr:row>
      <xdr:rowOff>48441</xdr:rowOff>
    </xdr:from>
    <xdr:to>
      <xdr:col>4</xdr:col>
      <xdr:colOff>1045844</xdr:colOff>
      <xdr:row>24</xdr:row>
      <xdr:rowOff>9797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52A513-B8A6-49F4-8972-4865B5FA36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39ADF5F-9596-4EE6-9BC3-87BF986BE72E}" name="Table8" displayName="Table8" ref="A2:I121" totalsRowShown="0" headerRowDxfId="86" dataDxfId="85">
  <autoFilter ref="A2:I121" xr:uid="{F39ADF5F-9596-4EE6-9BC3-87BF986BE72E}"/>
  <tableColumns count="9">
    <tableColumn id="1" xr3:uid="{480E84E3-7DAB-4A96-A76C-3945856C009C}" name="Number" dataDxfId="84"/>
    <tableColumn id="2" xr3:uid="{274AC851-ABA5-46D3-A93A-D47549BD3661}" name="Harvest (weeks)" dataDxfId="83"/>
    <tableColumn id="3" xr3:uid="{36A06DC4-A755-4655-8465-29D382734E65}" name="Block" dataDxfId="82"/>
    <tableColumn id="4" xr3:uid="{C9309DC6-B3E7-42E7-855E-91550A610333}" name="Trt" dataDxfId="81"/>
    <tableColumn id="5" xr3:uid="{468D9325-23D8-4CA9-9F5D-B6787575A142}" name="Species " dataDxfId="80"/>
    <tableColumn id="6" xr3:uid="{20734BE8-64FA-4589-840E-E5EF30AE90BD}" name="Type" dataDxfId="79"/>
    <tableColumn id="7" xr3:uid="{A6955831-AF4E-4ED5-9C4F-2D0432D139C1}" name="Percent Quenched " dataDxfId="78"/>
    <tableColumn id="8" xr3:uid="{D6CA38ED-8E7A-4B7A-BEB3-001760924D9D}" name="Trolox (umol / L)" dataDxfId="77"/>
    <tableColumn id="9" xr3:uid="{A5FF4983-3582-4406-80B3-2BA1EBB2665F}" name="Trolox umol/g of Dw" dataDxfId="76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1EC28CA-6E6B-4E0D-A0BE-D31E0DD4E50D}" name="Table17535445" displayName="Table17535445" ref="A2:E7" totalsRowShown="0" headerRowDxfId="75" dataDxfId="74">
  <autoFilter ref="A2:E7" xr:uid="{00000000-0009-0000-0100-000001000000}"/>
  <tableColumns count="5">
    <tableColumn id="1" xr3:uid="{C0FDE8EC-3DC7-4055-997C-604475419BE8}" name="Conc. (umol/L)" dataDxfId="73"/>
    <tableColumn id="2" xr3:uid="{CA1EDACC-942D-4B92-AFA6-CC1135C9C775}" name="absorbance " dataDxfId="72"/>
    <tableColumn id="4" xr3:uid="{C387CF14-8B9D-4441-B2A3-61B78B540D9E}" name="control average " dataDxfId="71">
      <calculatedColumnFormula>AVERAGE(0.637, 0.638, 0.641)</calculatedColumnFormula>
    </tableColumn>
    <tableColumn id="5" xr3:uid="{76E00DF4-5D8B-4B3C-A542-CD7924A95579}" name="blank average" dataDxfId="70">
      <calculatedColumnFormula>AVERAGE(0.039, 0.038, 0.039)</calculatedColumnFormula>
    </tableColumn>
    <tableColumn id="3" xr3:uid="{0AF410FA-FEE3-4919-B4FA-16379A3A3CB3}" name="% DPPH Quenched " dataDxfId="69">
      <calculatedColumnFormula xml:space="preserve"> (1-((Table17535445[[#This Row],[absorbance ]]-Table17535445[[#This Row],[blank average]])/(Table17535445[[#This Row],[control average ]]-Table17535445[[#This Row],[blank average]])))*100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C64E141-6647-4D6A-A33D-199FF67BDA6B}" name="Table5" displayName="Table5" ref="A1:N82" totalsRowShown="0" headerRowDxfId="68" dataDxfId="67">
  <autoFilter ref="A1:N82" xr:uid="{7C64E141-6647-4D6A-A33D-199FF67BDA6B}"/>
  <tableColumns count="14">
    <tableColumn id="1" xr3:uid="{56805BDC-4824-4699-8B1C-F8F93D02AB41}" name="Number" dataDxfId="66"/>
    <tableColumn id="2" xr3:uid="{7C687564-ACFC-4784-A160-75BA4EEC422F}" name="Harvest (weeks)" dataDxfId="65"/>
    <tableColumn id="3" xr3:uid="{32DD0C2A-3920-4B36-BE05-A57E81C02F2B}" name="Block" dataDxfId="64"/>
    <tableColumn id="4" xr3:uid="{0349CC77-DFBB-4FD3-A4BD-44FB1D73F756}" name="Trt" dataDxfId="63"/>
    <tableColumn id="5" xr3:uid="{79177C5A-D968-4D6D-A0B9-9110E5C3E2BD}" name="Species " dataDxfId="62"/>
    <tableColumn id="6" xr3:uid="{81345489-27BF-4F8D-A6D5-A3416A96C36F}" name="Type" dataDxfId="61"/>
    <tableColumn id="7" xr3:uid="{B693AE80-43AC-44E1-A719-45FE93ACD567}" name="Tissue Used  (g)" dataDxfId="60"/>
    <tableColumn id="8" xr3:uid="{D7451B65-4F9C-4CC7-A89B-67DB527D4CC2}" name="Absorbance" dataDxfId="59"/>
    <tableColumn id="9" xr3:uid="{377B4FE3-370E-428D-ACDA-FD22144D28CE}" name="Percent quenched " dataDxfId="58">
      <calculatedColumnFormula>(1-((H2-$P$4)/($P$3-$P$4)))*100</calculatedColumnFormula>
    </tableColumn>
    <tableColumn id="10" xr3:uid="{E6487D12-A837-453B-B72B-3FB407A2686E}" name="Percent Quenched average " dataDxfId="57"/>
    <tableColumn id="11" xr3:uid="{7EFC4B73-9884-48BA-9C0B-33B10A2D8904}" name="Trolox (umol/L)" dataDxfId="56">
      <calculatedColumnFormula>(I2/0.1913)-3.11</calculatedColumnFormula>
    </tableColumn>
    <tableColumn id="12" xr3:uid="{1246D045-5536-41A2-83CF-E67BC92BB4B5}" name="Trolox Average (umol/L)" dataDxfId="55"/>
    <tableColumn id="13" xr3:uid="{9317D7D7-6D56-4817-86A4-140086F4B72A}" name="Trolox (umol/g of DW)" dataDxfId="54">
      <calculatedColumnFormula>K2*($P$5/G2)</calculatedColumnFormula>
    </tableColumn>
    <tableColumn id="14" xr3:uid="{D9332DDD-26AA-4098-AB8A-6DB019B3855D}" name="Trolox Average (umol/g of DW)" dataDxfId="53"/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27ED12C-FAD8-4A10-AEA5-913E83D86A32}" name="Table1753544542" displayName="Table1753544542" ref="A2:E7" totalsRowShown="0" headerRowDxfId="52" dataDxfId="51">
  <autoFilter ref="A2:E7" xr:uid="{00000000-0009-0000-0100-000001000000}"/>
  <tableColumns count="5">
    <tableColumn id="1" xr3:uid="{DD40048D-B889-4F97-8299-0A41F9D43EC9}" name="Conc. (umol/L)" dataDxfId="50"/>
    <tableColumn id="2" xr3:uid="{3899B630-BB7A-4D96-B786-C1033A485824}" name="absorbance " dataDxfId="49"/>
    <tableColumn id="4" xr3:uid="{E41D2563-517E-427E-8E27-B84D04D6E3F1}" name="control average " dataDxfId="48">
      <calculatedColumnFormula>AVERAGE(0.518, 0.532, 0.5293 )</calculatedColumnFormula>
    </tableColumn>
    <tableColumn id="5" xr3:uid="{133E9505-6C92-425B-885E-C87CA61DDF3C}" name="blank average" dataDxfId="47">
      <calculatedColumnFormula>AVERAGE(0.049)</calculatedColumnFormula>
    </tableColumn>
    <tableColumn id="3" xr3:uid="{99AAC495-A082-4C5D-97AD-F3CB6A9A36FD}" name="% DPPH Quenched " dataDxfId="46">
      <calculatedColumnFormula xml:space="preserve"> (1-((Table1753544542[[#This Row],[absorbance ]]-Table1753544542[[#This Row],[blank average]])/(Table1753544542[[#This Row],[control average ]]-Table1753544542[[#This Row],[blank average]])))*100</calculatedColumnFormula>
    </tableColumn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CD358DC-A2CF-4DDD-B4BA-84CAA406647C}" name="Table175354454" displayName="Table175354454" ref="A2:E7" totalsRowShown="0" headerRowDxfId="45" dataDxfId="44">
  <autoFilter ref="A2:E7" xr:uid="{00000000-0009-0000-0100-000001000000}"/>
  <tableColumns count="5">
    <tableColumn id="1" xr3:uid="{5934B9D7-B5F2-43E4-A7DA-287638EF3DBB}" name="Conc. (umol/L)" dataDxfId="43"/>
    <tableColumn id="2" xr3:uid="{D56AEE5D-C95E-4406-B017-47E42C02A8AD}" name="absorbance " dataDxfId="42"/>
    <tableColumn id="4" xr3:uid="{8C34F063-ABCA-4983-84AA-D7393BA57F49}" name="control average " dataDxfId="41">
      <calculatedColumnFormula>AVERAGE(0.637, 0.638, 0.641)</calculatedColumnFormula>
    </tableColumn>
    <tableColumn id="5" xr3:uid="{262F4D9C-C881-477C-A354-192F814D14A6}" name="blank average" dataDxfId="40">
      <calculatedColumnFormula>AVERAGE(0.039,  0.037, 0.039)</calculatedColumnFormula>
    </tableColumn>
    <tableColumn id="3" xr3:uid="{69B232D6-E6DA-4113-AB68-8E92D76D54FE}" name="% DPPH Quenched " dataDxfId="39">
      <calculatedColumnFormula xml:space="preserve"> (1-((Table175354454[[#This Row],[absorbance ]]-Table175354454[[#This Row],[blank average]])/(Table175354454[[#This Row],[control average ]]-Table175354454[[#This Row],[blank average]])))*100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245CAE9-6364-49A9-A5FF-131B679C8833}" name="Table7" displayName="Table7" ref="A1:N81" totalsRowShown="0" headerRowDxfId="38" dataDxfId="37">
  <autoFilter ref="A1:N81" xr:uid="{7245CAE9-6364-49A9-A5FF-131B679C8833}"/>
  <tableColumns count="14">
    <tableColumn id="1" xr3:uid="{CA2C2BFA-66E6-4CB1-8A84-BB2324292249}" name="Number" dataDxfId="36"/>
    <tableColumn id="2" xr3:uid="{9B3EB02B-9AD4-422D-8ED4-6AE6924DF0CE}" name="Harvest (weeks)" dataDxfId="35"/>
    <tableColumn id="3" xr3:uid="{6B17E568-9D27-48A8-8CD4-9A9E3CAD82C7}" name="Block" dataDxfId="34"/>
    <tableColumn id="4" xr3:uid="{4CB65779-DBF2-49F6-9AF0-96D14DFFDB3C}" name="Trt" dataDxfId="33"/>
    <tableColumn id="5" xr3:uid="{8A7F8379-7505-4618-B172-20F2E1F1D0E3}" name="Species " dataDxfId="32"/>
    <tableColumn id="6" xr3:uid="{D280FD90-C9D4-440C-9869-AED90552FAD4}" name="Type" dataDxfId="31"/>
    <tableColumn id="7" xr3:uid="{251B040A-55B4-4FB9-9073-5739E194C8C9}" name="Tissue Used  (g)" dataDxfId="30"/>
    <tableColumn id="8" xr3:uid="{D5C2D6B2-ACD7-47C2-A55B-1016FE9BDB86}" name="Absorbance" dataDxfId="29"/>
    <tableColumn id="9" xr3:uid="{0BC4A67F-5DA2-45FB-B578-9D620490FC47}" name="Percent quenched " dataDxfId="28">
      <calculatedColumnFormula>(1-((H2-$P$3)/($P$2-$P$3)))*100</calculatedColumnFormula>
    </tableColumn>
    <tableColumn id="10" xr3:uid="{112F4F28-4288-49EC-8E1C-B84DEB051F9D}" name="Percent Quenched average " dataDxfId="27"/>
    <tableColumn id="11" xr3:uid="{5EA15A68-7271-4172-AFB5-6BD5E38654CC}" name="Trolox (umol/L)" dataDxfId="26">
      <calculatedColumnFormula>(I2/0.1941)-1.3187</calculatedColumnFormula>
    </tableColumn>
    <tableColumn id="12" xr3:uid="{D9CB6E18-7554-4883-AEFB-7827254CBB49}" name="Trolox Average (umol/L)" dataDxfId="25"/>
    <tableColumn id="13" xr3:uid="{941A568C-921C-458B-9BF3-CA011BC3C8AD}" name="Trolox (umol/g of DW)" dataDxfId="24">
      <calculatedColumnFormula>K2*($P$4/G2)</calculatedColumnFormula>
    </tableColumn>
    <tableColumn id="14" xr3:uid="{6511328D-5A12-4B3B-90E6-67FF34307F8B}" name="Trolox Average (umol/g of DW)" dataDxfId="23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A884720-1DC9-4E4B-B91D-6D4077C9AF18}" name="Table1753544545" displayName="Table1753544545" ref="A2:E7" totalsRowShown="0" headerRowDxfId="22" dataDxfId="21">
  <autoFilter ref="A2:E7" xr:uid="{00000000-0009-0000-0100-000001000000}"/>
  <tableColumns count="5">
    <tableColumn id="1" xr3:uid="{BC5B20E0-DDB4-4A51-9ADE-49916BCE321B}" name="Conc. (umol/L)" dataDxfId="20"/>
    <tableColumn id="2" xr3:uid="{81BEDD90-3613-4E3F-96C9-95AE02DF0106}" name="absorbance " dataDxfId="19"/>
    <tableColumn id="4" xr3:uid="{9C7D22F0-6A3C-4918-BA40-1ACE1AC0528D}" name="control average " dataDxfId="18">
      <calculatedColumnFormula>AVERAGE(0.483, 0.511, 0.535)</calculatedColumnFormula>
    </tableColumn>
    <tableColumn id="5" xr3:uid="{2AA150B7-A9F2-4619-85D4-111FBEC44E8C}" name="blank average" dataDxfId="17">
      <calculatedColumnFormula>AVERAGE(0.039, 0.039)</calculatedColumnFormula>
    </tableColumn>
    <tableColumn id="3" xr3:uid="{38FAB6C4-75C5-4B79-B986-D304ED0EDB26}" name="% DPPH Quenched " dataDxfId="16">
      <calculatedColumnFormula xml:space="preserve"> (1-((Table1753544545[[#This Row],[absorbance ]]-Table1753544545[[#This Row],[blank average]])/(Table1753544545[[#This Row],[control average ]]-Table1753544545[[#This Row],[blank average]])))*100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F58C413B-C9C1-406D-8604-F3A94E1E9D61}" name="Table6" displayName="Table6" ref="A1:N81" totalsRowShown="0" headerRowDxfId="15" dataDxfId="14">
  <autoFilter ref="A1:N81" xr:uid="{F58C413B-C9C1-406D-8604-F3A94E1E9D61}"/>
  <tableColumns count="14">
    <tableColumn id="1" xr3:uid="{14DCD866-FDEC-47B0-9A89-50D0598D4B23}" name="Number" dataDxfId="13"/>
    <tableColumn id="2" xr3:uid="{7D21ADD8-F2BB-4124-AF20-8A72704F1452}" name="Harvest (weeks)" dataDxfId="12"/>
    <tableColumn id="3" xr3:uid="{43BAA41E-E3F3-4C7B-A28B-05AAC0D792A7}" name="Block" dataDxfId="11"/>
    <tableColumn id="4" xr3:uid="{7407F438-BB76-47B2-87FF-6321A4837DEC}" name="Trt" dataDxfId="10"/>
    <tableColumn id="5" xr3:uid="{BB234DA3-105A-48DE-80F1-F9A65BFF7BC5}" name="Species " dataDxfId="9"/>
    <tableColumn id="6" xr3:uid="{008EEAE4-DA28-4A91-8C30-ADDD9C9381F6}" name="Type" dataDxfId="8"/>
    <tableColumn id="7" xr3:uid="{15A40821-BC29-49B3-AB57-C03BD9C78ADC}" name="Tissue Used  (g)" dataDxfId="7"/>
    <tableColumn id="8" xr3:uid="{C4CA0348-7398-4CA7-8023-1EEBE738C5DB}" name="Absorbance" dataDxfId="6"/>
    <tableColumn id="9" xr3:uid="{32D646FC-ACC1-43FF-8115-BA20D1F64FDB}" name="Percent quenched " dataDxfId="5">
      <calculatedColumnFormula xml:space="preserve"> (1-((H2-$P$4)/($P$3-$P$4)))*100</calculatedColumnFormula>
    </tableColumn>
    <tableColumn id="10" xr3:uid="{0EB29A18-96D8-4CD8-86B1-1DC8FA520061}" name="Percent Quenched average " dataDxfId="4"/>
    <tableColumn id="11" xr3:uid="{5F27E4B7-12C2-4981-9173-6384B21AB1E4}" name="Troxlox (umol/L)" dataDxfId="3">
      <calculatedColumnFormula>(I2/0.2221)+0.6861</calculatedColumnFormula>
    </tableColumn>
    <tableColumn id="12" xr3:uid="{0770D183-1421-4AA3-B8F1-E9C680F3A8DF}" name="Trolox Average (umol/ L)" dataDxfId="2"/>
    <tableColumn id="13" xr3:uid="{E420CA2B-F01B-43B6-8D15-E539F4AD08AA}" name="Trolox (umol/g of DW)" dataDxfId="1">
      <calculatedColumnFormula>K2*($P$5/G2)</calculatedColumnFormula>
    </tableColumn>
    <tableColumn id="14" xr3:uid="{2D29D82F-3DDC-4388-8AEF-4E6309D34D4D}" name="Trolox Average (umol/g of DW)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889EC-1E53-4CCF-935C-A905EE274CD0}">
  <dimension ref="A2:I121"/>
  <sheetViews>
    <sheetView tabSelected="1" workbookViewId="0"/>
  </sheetViews>
  <sheetFormatPr defaultColWidth="11.42578125" defaultRowHeight="15" x14ac:dyDescent="0.25"/>
  <cols>
    <col min="1" max="1" width="11.42578125" style="5"/>
    <col min="2" max="2" width="16.140625" style="5" customWidth="1"/>
    <col min="3" max="6" width="11.42578125" style="5"/>
    <col min="7" max="7" width="18.85546875" style="5" customWidth="1"/>
    <col min="8" max="8" width="17.5703125" style="5" bestFit="1" customWidth="1"/>
    <col min="9" max="9" width="20.140625" style="5" customWidth="1"/>
    <col min="10" max="16384" width="11.42578125" style="5"/>
  </cols>
  <sheetData>
    <row r="2" spans="1:9" s="6" customFormat="1" ht="57" customHeight="1" x14ac:dyDescent="0.25">
      <c r="A2" s="6" t="s">
        <v>3</v>
      </c>
      <c r="B2" s="6" t="s">
        <v>4</v>
      </c>
      <c r="C2" s="6" t="s">
        <v>5</v>
      </c>
      <c r="D2" s="6" t="s">
        <v>6</v>
      </c>
      <c r="E2" s="6" t="s">
        <v>7</v>
      </c>
      <c r="F2" s="6" t="s">
        <v>8</v>
      </c>
      <c r="G2" s="6" t="s">
        <v>41</v>
      </c>
      <c r="H2" s="6" t="s">
        <v>42</v>
      </c>
      <c r="I2" s="6" t="s">
        <v>43</v>
      </c>
    </row>
    <row r="3" spans="1:9" x14ac:dyDescent="0.25">
      <c r="A3" s="5">
        <v>101</v>
      </c>
      <c r="B3" s="5">
        <v>0</v>
      </c>
      <c r="C3" s="5" t="s">
        <v>10</v>
      </c>
      <c r="D3" s="5">
        <v>0</v>
      </c>
      <c r="E3" s="5" t="s">
        <v>11</v>
      </c>
      <c r="F3" s="5" t="s">
        <v>12</v>
      </c>
      <c r="G3" s="15">
        <v>53.44444444444445</v>
      </c>
      <c r="H3" s="14">
        <v>278.00750014520531</v>
      </c>
      <c r="I3" s="14">
        <v>27.569168994962844</v>
      </c>
    </row>
    <row r="4" spans="1:9" x14ac:dyDescent="0.25">
      <c r="A4" s="5">
        <v>102</v>
      </c>
      <c r="B4" s="5">
        <v>0</v>
      </c>
      <c r="C4" s="5" t="s">
        <v>10</v>
      </c>
      <c r="D4" s="5">
        <v>0</v>
      </c>
      <c r="E4" s="5" t="s">
        <v>13</v>
      </c>
      <c r="F4" s="5" t="s">
        <v>12</v>
      </c>
      <c r="G4" s="15">
        <v>39.361111111111107</v>
      </c>
      <c r="H4" s="14">
        <v>202.64593889760118</v>
      </c>
      <c r="I4" s="14">
        <v>20.216075309018478</v>
      </c>
    </row>
    <row r="5" spans="1:9" x14ac:dyDescent="0.25">
      <c r="A5" s="5">
        <v>103</v>
      </c>
      <c r="B5" s="5">
        <v>0</v>
      </c>
      <c r="C5" s="5" t="s">
        <v>10</v>
      </c>
      <c r="D5" s="5">
        <v>0</v>
      </c>
      <c r="E5" s="5" t="s">
        <v>14</v>
      </c>
      <c r="F5" s="5" t="s">
        <v>12</v>
      </c>
      <c r="G5" s="15">
        <v>34.694444444444443</v>
      </c>
      <c r="H5" s="14">
        <v>178.25144508334785</v>
      </c>
      <c r="I5" s="14">
        <v>17.775373462639397</v>
      </c>
    </row>
    <row r="6" spans="1:9" x14ac:dyDescent="0.25">
      <c r="A6" s="5">
        <v>104</v>
      </c>
      <c r="B6" s="5">
        <v>0</v>
      </c>
      <c r="C6" s="5" t="s">
        <v>20</v>
      </c>
      <c r="D6" s="5">
        <v>0</v>
      </c>
      <c r="E6" s="5" t="s">
        <v>11</v>
      </c>
      <c r="F6" s="5" t="s">
        <v>12</v>
      </c>
      <c r="G6" s="15">
        <v>53.747917823431422</v>
      </c>
      <c r="H6" s="14">
        <v>246.14465759763092</v>
      </c>
      <c r="I6" s="14">
        <v>24.457934975917226</v>
      </c>
    </row>
    <row r="7" spans="1:9" x14ac:dyDescent="0.25">
      <c r="A7" s="5">
        <v>105</v>
      </c>
      <c r="B7" s="5">
        <v>0</v>
      </c>
      <c r="C7" s="5" t="s">
        <v>20</v>
      </c>
      <c r="D7" s="5">
        <v>0</v>
      </c>
      <c r="E7" s="5" t="s">
        <v>13</v>
      </c>
      <c r="F7" s="5" t="s">
        <v>12</v>
      </c>
      <c r="G7" s="15">
        <v>39.339255968906151</v>
      </c>
      <c r="H7" s="14">
        <v>186.10856653710897</v>
      </c>
      <c r="I7" s="14">
        <v>18.463151442173508</v>
      </c>
    </row>
    <row r="8" spans="1:9" x14ac:dyDescent="0.25">
      <c r="A8" s="5">
        <v>106</v>
      </c>
      <c r="B8" s="5">
        <v>0</v>
      </c>
      <c r="C8" s="5" t="s">
        <v>20</v>
      </c>
      <c r="D8" s="5">
        <v>0</v>
      </c>
      <c r="E8" s="5" t="s">
        <v>14</v>
      </c>
      <c r="F8" s="5" t="s">
        <v>12</v>
      </c>
      <c r="G8" s="15">
        <v>34.675180455302609</v>
      </c>
      <c r="H8" s="14">
        <v>166.67491856376085</v>
      </c>
      <c r="I8" s="14">
        <v>16.581269256243619</v>
      </c>
    </row>
    <row r="9" spans="1:9" x14ac:dyDescent="0.25">
      <c r="A9" s="5">
        <v>107</v>
      </c>
      <c r="B9" s="5">
        <v>0</v>
      </c>
      <c r="C9" s="5" t="s">
        <v>21</v>
      </c>
      <c r="D9" s="5">
        <v>0</v>
      </c>
      <c r="E9" s="5" t="s">
        <v>11</v>
      </c>
      <c r="F9" s="5" t="s">
        <v>12</v>
      </c>
      <c r="G9" s="15">
        <v>56.573816155988865</v>
      </c>
      <c r="H9" s="14">
        <v>255.40836995042267</v>
      </c>
      <c r="I9" s="14">
        <v>25.449219803748772</v>
      </c>
    </row>
    <row r="10" spans="1:9" x14ac:dyDescent="0.25">
      <c r="A10" s="5">
        <v>108</v>
      </c>
      <c r="B10" s="5">
        <v>0</v>
      </c>
      <c r="C10" s="5" t="s">
        <v>21</v>
      </c>
      <c r="D10" s="5">
        <v>0</v>
      </c>
      <c r="E10" s="5" t="s">
        <v>13</v>
      </c>
      <c r="F10" s="5" t="s">
        <v>12</v>
      </c>
      <c r="G10" s="15">
        <v>63.175487465181064</v>
      </c>
      <c r="H10" s="14">
        <v>285.13223896974819</v>
      </c>
      <c r="I10" s="14">
        <v>28.467675615989236</v>
      </c>
    </row>
    <row r="11" spans="1:9" x14ac:dyDescent="0.25">
      <c r="A11" s="5">
        <v>109</v>
      </c>
      <c r="B11" s="5">
        <v>0</v>
      </c>
      <c r="C11" s="5" t="s">
        <v>21</v>
      </c>
      <c r="D11" s="5">
        <v>0</v>
      </c>
      <c r="E11" s="5" t="s">
        <v>14</v>
      </c>
      <c r="F11" s="5" t="s">
        <v>12</v>
      </c>
      <c r="G11" s="15">
        <v>55.738161559888589</v>
      </c>
      <c r="H11" s="14">
        <v>251.64585488468526</v>
      </c>
      <c r="I11" s="14">
        <v>25.034406574282258</v>
      </c>
    </row>
    <row r="12" spans="1:9" x14ac:dyDescent="0.25">
      <c r="D12" s="5" t="s">
        <v>22</v>
      </c>
    </row>
    <row r="13" spans="1:9" x14ac:dyDescent="0.25">
      <c r="A13" s="5">
        <v>110</v>
      </c>
      <c r="B13" s="5">
        <v>3</v>
      </c>
      <c r="C13" s="5" t="s">
        <v>10</v>
      </c>
      <c r="D13" s="5">
        <v>1</v>
      </c>
      <c r="E13" s="5" t="s">
        <v>23</v>
      </c>
      <c r="F13" s="5" t="s">
        <v>12</v>
      </c>
      <c r="G13" s="15">
        <v>49.777777777777779</v>
      </c>
      <c r="H13" s="14">
        <v>257.0979340187024</v>
      </c>
      <c r="I13" s="14">
        <v>25.638006982319752</v>
      </c>
    </row>
    <row r="14" spans="1:9" x14ac:dyDescent="0.25">
      <c r="A14" s="5">
        <v>111</v>
      </c>
      <c r="B14" s="5">
        <v>3</v>
      </c>
      <c r="C14" s="5" t="s">
        <v>10</v>
      </c>
      <c r="D14" s="5">
        <v>1</v>
      </c>
      <c r="E14" s="5" t="s">
        <v>13</v>
      </c>
      <c r="F14" s="5" t="s">
        <v>12</v>
      </c>
      <c r="G14" s="15">
        <v>34.361111111111107</v>
      </c>
      <c r="H14" s="14">
        <v>176.50898123947258</v>
      </c>
      <c r="I14" s="14">
        <v>17.573574396602211</v>
      </c>
    </row>
    <row r="15" spans="1:9" x14ac:dyDescent="0.25">
      <c r="A15" s="5">
        <v>112</v>
      </c>
      <c r="B15" s="5">
        <v>3</v>
      </c>
      <c r="C15" s="5" t="s">
        <v>10</v>
      </c>
      <c r="D15" s="5">
        <v>1</v>
      </c>
      <c r="E15" s="5" t="s">
        <v>14</v>
      </c>
      <c r="F15" s="5" t="s">
        <v>12</v>
      </c>
      <c r="G15" s="15">
        <v>31.861111111111114</v>
      </c>
      <c r="H15" s="14">
        <v>163.44050241040833</v>
      </c>
      <c r="I15" s="14">
        <v>16.30491843679253</v>
      </c>
    </row>
    <row r="16" spans="1:9" x14ac:dyDescent="0.25">
      <c r="A16" s="5">
        <v>113</v>
      </c>
      <c r="B16" s="5">
        <v>3</v>
      </c>
      <c r="C16" s="5" t="s">
        <v>10</v>
      </c>
      <c r="D16" s="5">
        <v>2</v>
      </c>
      <c r="E16" s="5" t="s">
        <v>23</v>
      </c>
      <c r="F16" s="5" t="s">
        <v>12</v>
      </c>
      <c r="G16" s="15">
        <v>51.694444444444443</v>
      </c>
      <c r="H16" s="14">
        <v>267.11710112098501</v>
      </c>
      <c r="I16" s="14">
        <v>26.690357825837836</v>
      </c>
    </row>
    <row r="17" spans="1:9" x14ac:dyDescent="0.25">
      <c r="A17" s="5">
        <v>114</v>
      </c>
      <c r="B17" s="5">
        <v>3</v>
      </c>
      <c r="C17" s="5" t="s">
        <v>10</v>
      </c>
      <c r="D17" s="5">
        <v>2</v>
      </c>
      <c r="E17" s="5" t="s">
        <v>13</v>
      </c>
      <c r="F17" s="5" t="s">
        <v>12</v>
      </c>
      <c r="G17" s="15">
        <v>35.777777777777771</v>
      </c>
      <c r="H17" s="14">
        <v>183.91445257594236</v>
      </c>
      <c r="I17" s="14">
        <v>18.354735786022189</v>
      </c>
    </row>
    <row r="18" spans="1:9" x14ac:dyDescent="0.25">
      <c r="A18" s="5">
        <v>115</v>
      </c>
      <c r="B18" s="5">
        <v>3</v>
      </c>
      <c r="C18" s="5" t="s">
        <v>10</v>
      </c>
      <c r="D18" s="5">
        <v>2</v>
      </c>
      <c r="E18" s="5" t="s">
        <v>14</v>
      </c>
      <c r="F18" s="5" t="s">
        <v>12</v>
      </c>
      <c r="G18" s="15">
        <v>36.194444444444443</v>
      </c>
      <c r="H18" s="14">
        <v>186.09253238078645</v>
      </c>
      <c r="I18" s="14">
        <v>18.535112786930924</v>
      </c>
    </row>
    <row r="19" spans="1:9" x14ac:dyDescent="0.25">
      <c r="A19" s="5">
        <v>116</v>
      </c>
      <c r="B19" s="5">
        <v>3</v>
      </c>
      <c r="C19" s="5" t="s">
        <v>10</v>
      </c>
      <c r="D19" s="5">
        <v>3</v>
      </c>
      <c r="E19" s="5" t="s">
        <v>23</v>
      </c>
      <c r="F19" s="5" t="s">
        <v>12</v>
      </c>
      <c r="G19" s="15">
        <v>57.777777777777786</v>
      </c>
      <c r="H19" s="14">
        <v>298.91706627170822</v>
      </c>
      <c r="I19" s="14">
        <v>29.725245253749822</v>
      </c>
    </row>
    <row r="20" spans="1:9" x14ac:dyDescent="0.25">
      <c r="A20" s="5">
        <v>117</v>
      </c>
      <c r="B20" s="5">
        <v>3</v>
      </c>
      <c r="C20" s="5" t="s">
        <v>10</v>
      </c>
      <c r="D20" s="5">
        <v>3</v>
      </c>
      <c r="E20" s="5" t="s">
        <v>13</v>
      </c>
      <c r="F20" s="5" t="s">
        <v>12</v>
      </c>
      <c r="G20" s="15">
        <v>72.694444444444443</v>
      </c>
      <c r="H20" s="14">
        <v>376.89232328512514</v>
      </c>
      <c r="I20" s="14">
        <v>37.569011491738955</v>
      </c>
    </row>
    <row r="21" spans="1:9" x14ac:dyDescent="0.25">
      <c r="A21" s="5">
        <v>118</v>
      </c>
      <c r="B21" s="5">
        <v>3</v>
      </c>
      <c r="C21" s="5" t="s">
        <v>10</v>
      </c>
      <c r="D21" s="5">
        <v>3</v>
      </c>
      <c r="E21" s="5" t="s">
        <v>14</v>
      </c>
      <c r="F21" s="5" t="s">
        <v>12</v>
      </c>
      <c r="G21" s="15">
        <v>26.694444444444443</v>
      </c>
      <c r="H21" s="14">
        <v>136.43231283034208</v>
      </c>
      <c r="I21" s="14">
        <v>13.637776172565186</v>
      </c>
    </row>
    <row r="22" spans="1:9" x14ac:dyDescent="0.25">
      <c r="A22" s="5">
        <v>119</v>
      </c>
      <c r="B22" s="5">
        <v>3</v>
      </c>
      <c r="C22" s="5" t="s">
        <v>10</v>
      </c>
      <c r="D22" s="5">
        <v>4</v>
      </c>
      <c r="E22" s="5" t="s">
        <v>23</v>
      </c>
      <c r="F22" s="5" t="s">
        <v>12</v>
      </c>
      <c r="G22" s="15">
        <v>51.527777777777779</v>
      </c>
      <c r="H22" s="14">
        <v>266.24586919904743</v>
      </c>
      <c r="I22" s="14">
        <v>26.465792166903327</v>
      </c>
    </row>
    <row r="23" spans="1:9" x14ac:dyDescent="0.25">
      <c r="A23" s="5">
        <v>120</v>
      </c>
      <c r="B23" s="5">
        <v>3</v>
      </c>
      <c r="C23" s="5" t="s">
        <v>10</v>
      </c>
      <c r="D23" s="5">
        <v>4</v>
      </c>
      <c r="E23" s="5" t="s">
        <v>13</v>
      </c>
      <c r="F23" s="5" t="s">
        <v>12</v>
      </c>
      <c r="G23" s="15">
        <v>35.444444444444443</v>
      </c>
      <c r="H23" s="14">
        <v>182.17198873206712</v>
      </c>
      <c r="I23" s="14">
        <v>18.166333140413556</v>
      </c>
    </row>
    <row r="24" spans="1:9" x14ac:dyDescent="0.25">
      <c r="A24" s="5">
        <v>121</v>
      </c>
      <c r="B24" s="5">
        <v>3</v>
      </c>
      <c r="C24" s="5" t="s">
        <v>10</v>
      </c>
      <c r="D24" s="5">
        <v>4</v>
      </c>
      <c r="E24" s="5" t="s">
        <v>14</v>
      </c>
      <c r="F24" s="5" t="s">
        <v>12</v>
      </c>
      <c r="G24" s="15">
        <v>34.194444444444443</v>
      </c>
      <c r="H24" s="14">
        <v>175.637749317535</v>
      </c>
      <c r="I24" s="14">
        <v>17.500772152006277</v>
      </c>
    </row>
    <row r="25" spans="1:9" x14ac:dyDescent="0.25">
      <c r="A25" s="5">
        <v>122</v>
      </c>
      <c r="B25" s="5">
        <v>3</v>
      </c>
      <c r="C25" s="5" t="s">
        <v>10</v>
      </c>
      <c r="D25" s="5">
        <v>5</v>
      </c>
      <c r="E25" s="5" t="s">
        <v>23</v>
      </c>
      <c r="F25" s="5" t="s">
        <v>12</v>
      </c>
      <c r="G25" s="15">
        <v>53.861111111111114</v>
      </c>
      <c r="H25" s="14">
        <v>278.4431161061741</v>
      </c>
      <c r="I25" s="14">
        <v>27.777645261988638</v>
      </c>
    </row>
    <row r="26" spans="1:9" x14ac:dyDescent="0.25">
      <c r="A26" s="5">
        <v>123</v>
      </c>
      <c r="B26" s="5">
        <v>3</v>
      </c>
      <c r="C26" s="5" t="s">
        <v>10</v>
      </c>
      <c r="D26" s="5">
        <v>5</v>
      </c>
      <c r="E26" s="5" t="s">
        <v>13</v>
      </c>
      <c r="F26" s="5" t="s">
        <v>12</v>
      </c>
      <c r="G26" s="15">
        <v>42.611111111111114</v>
      </c>
      <c r="H26" s="14">
        <v>219.63496137538476</v>
      </c>
      <c r="I26" s="14">
        <v>21.910909953649721</v>
      </c>
    </row>
    <row r="27" spans="1:9" x14ac:dyDescent="0.25">
      <c r="A27" s="5">
        <v>124</v>
      </c>
      <c r="B27" s="5">
        <v>3</v>
      </c>
      <c r="C27" s="5" t="s">
        <v>10</v>
      </c>
      <c r="D27" s="5">
        <v>5</v>
      </c>
      <c r="E27" s="5" t="s">
        <v>14</v>
      </c>
      <c r="F27" s="5" t="s">
        <v>12</v>
      </c>
      <c r="G27" s="15">
        <v>32.277777777777779</v>
      </c>
      <c r="H27" s="14">
        <v>165.61858221525233</v>
      </c>
      <c r="I27" s="14">
        <v>16.482741064416039</v>
      </c>
    </row>
    <row r="28" spans="1:9" x14ac:dyDescent="0.25">
      <c r="A28" s="5">
        <v>125</v>
      </c>
      <c r="B28" s="5">
        <v>3</v>
      </c>
      <c r="C28" s="5" t="s">
        <v>10</v>
      </c>
      <c r="D28" s="5">
        <v>6</v>
      </c>
      <c r="E28" s="5" t="s">
        <v>23</v>
      </c>
      <c r="F28" s="5" t="s">
        <v>12</v>
      </c>
      <c r="G28" s="15">
        <v>39.111111111111114</v>
      </c>
      <c r="H28" s="14">
        <v>201.33909101469479</v>
      </c>
      <c r="I28" s="14">
        <v>20.021787093744507</v>
      </c>
    </row>
    <row r="29" spans="1:9" x14ac:dyDescent="0.25">
      <c r="A29" s="5">
        <v>126</v>
      </c>
      <c r="B29" s="5">
        <v>3</v>
      </c>
      <c r="C29" s="5" t="s">
        <v>10</v>
      </c>
      <c r="D29" s="5">
        <v>6</v>
      </c>
      <c r="E29" s="5" t="s">
        <v>13</v>
      </c>
      <c r="F29" s="5" t="s">
        <v>12</v>
      </c>
      <c r="G29" s="15">
        <v>36.777777777777771</v>
      </c>
      <c r="H29" s="14">
        <v>189.14184410756809</v>
      </c>
      <c r="I29" s="14">
        <v>18.868899053029537</v>
      </c>
    </row>
    <row r="30" spans="1:9" x14ac:dyDescent="0.25">
      <c r="A30" s="5">
        <v>127</v>
      </c>
      <c r="B30" s="5">
        <v>3</v>
      </c>
      <c r="C30" s="5" t="s">
        <v>10</v>
      </c>
      <c r="D30" s="5">
        <v>6</v>
      </c>
      <c r="E30" s="5" t="s">
        <v>14</v>
      </c>
      <c r="F30" s="5" t="s">
        <v>12</v>
      </c>
      <c r="G30" s="15">
        <v>35.361111111111107</v>
      </c>
      <c r="H30" s="14">
        <v>181.7363727710983</v>
      </c>
      <c r="I30" s="14">
        <v>18.17363727710983</v>
      </c>
    </row>
    <row r="31" spans="1:9" x14ac:dyDescent="0.25">
      <c r="A31" s="5">
        <v>128</v>
      </c>
      <c r="B31" s="5">
        <v>3</v>
      </c>
      <c r="C31" s="5" t="s">
        <v>20</v>
      </c>
      <c r="D31" s="5">
        <v>1</v>
      </c>
      <c r="E31" s="5" t="s">
        <v>23</v>
      </c>
      <c r="F31" s="5" t="s">
        <v>12</v>
      </c>
      <c r="G31" s="15">
        <v>49.750138811771222</v>
      </c>
      <c r="H31" s="14">
        <v>229.48724504904678</v>
      </c>
      <c r="I31" s="14">
        <v>22.775629719039976</v>
      </c>
    </row>
    <row r="32" spans="1:9" x14ac:dyDescent="0.25">
      <c r="A32" s="5">
        <v>129</v>
      </c>
      <c r="B32" s="5">
        <v>3</v>
      </c>
      <c r="C32" s="5" t="s">
        <v>20</v>
      </c>
      <c r="D32" s="5">
        <v>1</v>
      </c>
      <c r="E32" s="5" t="s">
        <v>13</v>
      </c>
      <c r="F32" s="5" t="s">
        <v>12</v>
      </c>
      <c r="G32" s="15">
        <v>34.34203220433092</v>
      </c>
      <c r="H32" s="14">
        <v>165.28680085137881</v>
      </c>
      <c r="I32" s="14">
        <v>16.45627248619861</v>
      </c>
    </row>
    <row r="33" spans="1:9" x14ac:dyDescent="0.25">
      <c r="A33" s="5">
        <v>130</v>
      </c>
      <c r="B33" s="5">
        <v>3</v>
      </c>
      <c r="C33" s="5" t="s">
        <v>20</v>
      </c>
      <c r="D33" s="5">
        <v>1</v>
      </c>
      <c r="E33" s="5" t="s">
        <v>14</v>
      </c>
      <c r="F33" s="5" t="s">
        <v>12</v>
      </c>
      <c r="G33" s="15">
        <v>31.843420322043304</v>
      </c>
      <c r="H33" s="14">
        <v>154.87591800851376</v>
      </c>
      <c r="I33" s="14">
        <v>15.469028966092065</v>
      </c>
    </row>
    <row r="34" spans="1:9" x14ac:dyDescent="0.25">
      <c r="A34" s="5">
        <v>131</v>
      </c>
      <c r="B34" s="5">
        <v>3</v>
      </c>
      <c r="C34" s="5" t="s">
        <v>20</v>
      </c>
      <c r="D34" s="5">
        <v>2</v>
      </c>
      <c r="E34" s="5" t="s">
        <v>23</v>
      </c>
      <c r="F34" s="5" t="s">
        <v>12</v>
      </c>
      <c r="G34" s="15">
        <v>51.665741254858403</v>
      </c>
      <c r="H34" s="14">
        <v>237.46892189524334</v>
      </c>
      <c r="I34" s="14">
        <v>23.652283057295154</v>
      </c>
    </row>
    <row r="35" spans="1:9" x14ac:dyDescent="0.25">
      <c r="A35" s="5">
        <v>132</v>
      </c>
      <c r="B35" s="5">
        <v>3</v>
      </c>
      <c r="C35" s="5" t="s">
        <v>20</v>
      </c>
      <c r="D35" s="5">
        <v>2</v>
      </c>
      <c r="E35" s="5" t="s">
        <v>13</v>
      </c>
      <c r="F35" s="5" t="s">
        <v>12</v>
      </c>
      <c r="G35" s="15">
        <v>35.757912270960567</v>
      </c>
      <c r="H35" s="14">
        <v>171.18630112900235</v>
      </c>
      <c r="I35" s="14">
        <v>17.0300737295068</v>
      </c>
    </row>
    <row r="36" spans="1:9" x14ac:dyDescent="0.25">
      <c r="A36" s="5">
        <v>133</v>
      </c>
      <c r="B36" s="5">
        <v>3</v>
      </c>
      <c r="C36" s="5" t="s">
        <v>20</v>
      </c>
      <c r="D36" s="5">
        <v>2</v>
      </c>
      <c r="E36" s="5" t="s">
        <v>14</v>
      </c>
      <c r="F36" s="5" t="s">
        <v>12</v>
      </c>
      <c r="G36" s="15">
        <v>36.174347584675175</v>
      </c>
      <c r="H36" s="14">
        <v>172.92144826947987</v>
      </c>
      <c r="I36" s="14">
        <v>17.257629567812362</v>
      </c>
    </row>
    <row r="37" spans="1:9" x14ac:dyDescent="0.25">
      <c r="A37" s="5">
        <v>134</v>
      </c>
      <c r="B37" s="5">
        <v>3</v>
      </c>
      <c r="C37" s="5" t="s">
        <v>20</v>
      </c>
      <c r="D37" s="5">
        <v>3</v>
      </c>
      <c r="E37" s="5" t="s">
        <v>23</v>
      </c>
      <c r="F37" s="5" t="s">
        <v>12</v>
      </c>
      <c r="G37" s="15">
        <v>57.745696835091607</v>
      </c>
      <c r="H37" s="14">
        <v>262.80207014621504</v>
      </c>
      <c r="I37" s="14">
        <v>26.102708596167567</v>
      </c>
    </row>
    <row r="38" spans="1:9" x14ac:dyDescent="0.25">
      <c r="A38" s="5">
        <v>135</v>
      </c>
      <c r="B38" s="5">
        <v>3</v>
      </c>
      <c r="C38" s="5" t="s">
        <v>20</v>
      </c>
      <c r="D38" s="5">
        <v>3</v>
      </c>
      <c r="E38" s="5" t="s">
        <v>13</v>
      </c>
      <c r="F38" s="5" t="s">
        <v>12</v>
      </c>
      <c r="G38" s="15">
        <v>72.654081066074397</v>
      </c>
      <c r="H38" s="14">
        <v>324.92033777530997</v>
      </c>
      <c r="I38" s="14">
        <v>32.41423960248504</v>
      </c>
    </row>
    <row r="39" spans="1:9" x14ac:dyDescent="0.25">
      <c r="A39" s="5">
        <v>136</v>
      </c>
      <c r="B39" s="5">
        <v>3</v>
      </c>
      <c r="C39" s="5" t="s">
        <v>20</v>
      </c>
      <c r="D39" s="5">
        <v>3</v>
      </c>
      <c r="E39" s="5" t="s">
        <v>14</v>
      </c>
      <c r="F39" s="5" t="s">
        <v>12</v>
      </c>
      <c r="G39" s="15">
        <v>26.679622431982224</v>
      </c>
      <c r="H39" s="14">
        <v>133.36009346659262</v>
      </c>
      <c r="I39" s="14">
        <v>13.314705817351498</v>
      </c>
    </row>
    <row r="40" spans="1:9" x14ac:dyDescent="0.25">
      <c r="A40" s="5">
        <v>137</v>
      </c>
      <c r="B40" s="5">
        <v>3</v>
      </c>
      <c r="C40" s="5" t="s">
        <v>20</v>
      </c>
      <c r="D40" s="5">
        <v>4</v>
      </c>
      <c r="E40" s="5" t="s">
        <v>23</v>
      </c>
      <c r="F40" s="5" t="s">
        <v>12</v>
      </c>
      <c r="G40" s="15">
        <v>51.499167129372566</v>
      </c>
      <c r="H40" s="14">
        <v>236.77486303905238</v>
      </c>
      <c r="I40" s="14">
        <v>23.630225852200837</v>
      </c>
    </row>
    <row r="41" spans="1:9" x14ac:dyDescent="0.25">
      <c r="A41" s="5">
        <v>138</v>
      </c>
      <c r="B41" s="5">
        <v>3</v>
      </c>
      <c r="C41" s="5" t="s">
        <v>20</v>
      </c>
      <c r="D41" s="5">
        <v>4</v>
      </c>
      <c r="E41" s="5" t="s">
        <v>13</v>
      </c>
      <c r="F41" s="5" t="s">
        <v>12</v>
      </c>
      <c r="G41" s="15">
        <v>35.424764019988892</v>
      </c>
      <c r="H41" s="14">
        <v>169.79818341662036</v>
      </c>
      <c r="I41" s="14">
        <v>16.959466981284496</v>
      </c>
    </row>
    <row r="42" spans="1:9" x14ac:dyDescent="0.25">
      <c r="A42" s="5">
        <v>139</v>
      </c>
      <c r="B42" s="5">
        <v>3</v>
      </c>
      <c r="C42" s="5" t="s">
        <v>20</v>
      </c>
      <c r="D42" s="5">
        <v>4</v>
      </c>
      <c r="E42" s="5" t="s">
        <v>14</v>
      </c>
      <c r="F42" s="5" t="s">
        <v>12</v>
      </c>
      <c r="G42" s="15">
        <v>34.175458078845082</v>
      </c>
      <c r="H42" s="14">
        <v>164.59274199518782</v>
      </c>
      <c r="I42" s="14">
        <v>16.406772527431002</v>
      </c>
    </row>
    <row r="43" spans="1:9" x14ac:dyDescent="0.25">
      <c r="A43" s="5">
        <v>140</v>
      </c>
      <c r="B43" s="5">
        <v>3</v>
      </c>
      <c r="C43" s="5" t="s">
        <v>20</v>
      </c>
      <c r="D43" s="5">
        <v>5</v>
      </c>
      <c r="E43" s="5" t="s">
        <v>23</v>
      </c>
      <c r="F43" s="5" t="s">
        <v>12</v>
      </c>
      <c r="G43" s="15">
        <v>53.831204886174348</v>
      </c>
      <c r="H43" s="14">
        <v>246.49168702572643</v>
      </c>
      <c r="I43" s="14">
        <v>24.560750002563413</v>
      </c>
    </row>
    <row r="44" spans="1:9" x14ac:dyDescent="0.25">
      <c r="A44" s="5">
        <v>141</v>
      </c>
      <c r="B44" s="5">
        <v>3</v>
      </c>
      <c r="C44" s="5" t="s">
        <v>20</v>
      </c>
      <c r="D44" s="5">
        <v>5</v>
      </c>
      <c r="E44" s="5" t="s">
        <v>13</v>
      </c>
      <c r="F44" s="5" t="s">
        <v>12</v>
      </c>
      <c r="G44" s="15">
        <v>42.587451415880054</v>
      </c>
      <c r="H44" s="14">
        <v>199.64271423283355</v>
      </c>
      <c r="I44" s="14">
        <v>19.892657855005339</v>
      </c>
    </row>
    <row r="45" spans="1:9" x14ac:dyDescent="0.25">
      <c r="A45" s="5">
        <v>142</v>
      </c>
      <c r="B45" s="5">
        <v>3</v>
      </c>
      <c r="C45" s="5" t="s">
        <v>20</v>
      </c>
      <c r="D45" s="5">
        <v>5</v>
      </c>
      <c r="E45" s="5" t="s">
        <v>14</v>
      </c>
      <c r="F45" s="5" t="s">
        <v>12</v>
      </c>
      <c r="G45" s="15">
        <v>32.259855635757908</v>
      </c>
      <c r="H45" s="14">
        <v>156.61106514899126</v>
      </c>
      <c r="I45" s="14">
        <v>15.580090046656514</v>
      </c>
    </row>
    <row r="46" spans="1:9" x14ac:dyDescent="0.25">
      <c r="A46" s="5">
        <v>143</v>
      </c>
      <c r="B46" s="5">
        <v>3</v>
      </c>
      <c r="C46" s="5" t="s">
        <v>20</v>
      </c>
      <c r="D46" s="5">
        <v>6</v>
      </c>
      <c r="E46" s="5" t="s">
        <v>23</v>
      </c>
      <c r="F46" s="5" t="s">
        <v>12</v>
      </c>
      <c r="G46" s="15">
        <v>39.089394780677395</v>
      </c>
      <c r="H46" s="14">
        <v>185.06747825282247</v>
      </c>
      <c r="I46" s="14">
        <v>45.808781745748135</v>
      </c>
    </row>
    <row r="47" spans="1:9" x14ac:dyDescent="0.25">
      <c r="A47" s="5">
        <v>144</v>
      </c>
      <c r="B47" s="5">
        <v>3</v>
      </c>
      <c r="C47" s="5" t="s">
        <v>20</v>
      </c>
      <c r="D47" s="5">
        <v>6</v>
      </c>
      <c r="E47" s="5" t="s">
        <v>13</v>
      </c>
      <c r="F47" s="5" t="s">
        <v>12</v>
      </c>
      <c r="G47" s="15">
        <v>36.75735702387562</v>
      </c>
      <c r="H47" s="14">
        <v>175.35065426614841</v>
      </c>
      <c r="I47" s="14">
        <v>17.479132203563438</v>
      </c>
    </row>
    <row r="48" spans="1:9" x14ac:dyDescent="0.25">
      <c r="A48" s="5">
        <v>145</v>
      </c>
      <c r="B48" s="5">
        <v>3</v>
      </c>
      <c r="C48" s="5" t="s">
        <v>20</v>
      </c>
      <c r="D48" s="5">
        <v>6</v>
      </c>
      <c r="E48" s="5" t="s">
        <v>14</v>
      </c>
      <c r="F48" s="5" t="s">
        <v>12</v>
      </c>
      <c r="G48" s="15">
        <v>35.341476957245973</v>
      </c>
      <c r="H48" s="14">
        <v>169.45115398852488</v>
      </c>
      <c r="I48" s="14">
        <v>16.945115398852487</v>
      </c>
    </row>
    <row r="49" spans="1:9" x14ac:dyDescent="0.25">
      <c r="A49" s="5">
        <v>146</v>
      </c>
      <c r="B49" s="5">
        <v>3</v>
      </c>
      <c r="C49" s="5" t="s">
        <v>21</v>
      </c>
      <c r="D49" s="5">
        <v>1</v>
      </c>
      <c r="E49" s="5" t="s">
        <v>23</v>
      </c>
      <c r="F49" s="5" t="s">
        <v>12</v>
      </c>
      <c r="G49" s="15">
        <v>75.961002785515319</v>
      </c>
      <c r="H49" s="14">
        <v>342.69871947553054</v>
      </c>
      <c r="I49" s="14">
        <v>34.038410754422983</v>
      </c>
    </row>
    <row r="50" spans="1:9" x14ac:dyDescent="0.25">
      <c r="A50" s="5">
        <v>147</v>
      </c>
      <c r="B50" s="5">
        <v>3</v>
      </c>
      <c r="C50" s="5" t="s">
        <v>21</v>
      </c>
      <c r="D50" s="5">
        <v>1</v>
      </c>
      <c r="E50" s="5" t="s">
        <v>13</v>
      </c>
      <c r="F50" s="5" t="s">
        <v>12</v>
      </c>
      <c r="G50" s="15">
        <v>53.816155988857943</v>
      </c>
      <c r="H50" s="14">
        <v>242.99207023348919</v>
      </c>
      <c r="I50" s="14">
        <v>24.163889243584844</v>
      </c>
    </row>
    <row r="51" spans="1:9" x14ac:dyDescent="0.25">
      <c r="A51" s="5">
        <v>148</v>
      </c>
      <c r="B51" s="5">
        <v>3</v>
      </c>
      <c r="C51" s="5" t="s">
        <v>21</v>
      </c>
      <c r="D51" s="5">
        <v>1</v>
      </c>
      <c r="E51" s="5" t="s">
        <v>14</v>
      </c>
      <c r="F51" s="5" t="s">
        <v>12</v>
      </c>
      <c r="G51" s="15">
        <v>50.389972144846801</v>
      </c>
      <c r="H51" s="14">
        <v>227.56575846396581</v>
      </c>
      <c r="I51" s="14">
        <v>22.629848693711793</v>
      </c>
    </row>
    <row r="52" spans="1:9" x14ac:dyDescent="0.25">
      <c r="A52" s="5">
        <v>149</v>
      </c>
      <c r="B52" s="5">
        <v>3</v>
      </c>
      <c r="C52" s="5" t="s">
        <v>21</v>
      </c>
      <c r="D52" s="5">
        <v>2</v>
      </c>
      <c r="E52" s="5" t="s">
        <v>23</v>
      </c>
      <c r="F52" s="5" t="s">
        <v>12</v>
      </c>
      <c r="G52" s="15">
        <v>56.991643454038993</v>
      </c>
      <c r="H52" s="14">
        <v>257.28962748329127</v>
      </c>
      <c r="I52" s="14">
        <v>25.616251242860546</v>
      </c>
    </row>
    <row r="53" spans="1:9" x14ac:dyDescent="0.25">
      <c r="A53" s="5">
        <v>150</v>
      </c>
      <c r="B53" s="5">
        <v>3</v>
      </c>
      <c r="C53" s="5" t="s">
        <v>21</v>
      </c>
      <c r="D53" s="5">
        <v>2</v>
      </c>
      <c r="E53" s="5" t="s">
        <v>13</v>
      </c>
      <c r="F53" s="5" t="s">
        <v>12</v>
      </c>
      <c r="G53" s="15">
        <v>55.654596100278553</v>
      </c>
      <c r="H53" s="14">
        <v>251.26960337811147</v>
      </c>
      <c r="I53" s="14">
        <v>24.98703295327282</v>
      </c>
    </row>
    <row r="54" spans="1:9" x14ac:dyDescent="0.25">
      <c r="A54" s="5">
        <v>151</v>
      </c>
      <c r="B54" s="5">
        <v>3</v>
      </c>
      <c r="C54" s="5" t="s">
        <v>21</v>
      </c>
      <c r="D54" s="5">
        <v>2</v>
      </c>
      <c r="E54" s="5" t="s">
        <v>14</v>
      </c>
      <c r="F54" s="5" t="s">
        <v>12</v>
      </c>
      <c r="G54" s="15">
        <v>54.401114206128142</v>
      </c>
      <c r="H54" s="14">
        <v>245.62583077950538</v>
      </c>
      <c r="I54" s="14">
        <v>24.377315480300254</v>
      </c>
    </row>
    <row r="55" spans="1:9" x14ac:dyDescent="0.25">
      <c r="A55" s="5">
        <v>152</v>
      </c>
      <c r="B55" s="5">
        <v>3</v>
      </c>
      <c r="C55" s="5" t="s">
        <v>21</v>
      </c>
      <c r="D55" s="5">
        <v>3</v>
      </c>
      <c r="E55" s="5" t="s">
        <v>23</v>
      </c>
      <c r="F55" s="5" t="s">
        <v>12</v>
      </c>
      <c r="G55" s="15">
        <v>68.523676880222837</v>
      </c>
      <c r="H55" s="14">
        <v>309.2123353904675</v>
      </c>
      <c r="I55" s="14">
        <v>30.688004703301658</v>
      </c>
    </row>
    <row r="56" spans="1:9" x14ac:dyDescent="0.25">
      <c r="A56" s="5">
        <v>153</v>
      </c>
      <c r="B56" s="5">
        <v>3</v>
      </c>
      <c r="C56" s="5" t="s">
        <v>21</v>
      </c>
      <c r="D56" s="5">
        <v>3</v>
      </c>
      <c r="E56" s="5" t="s">
        <v>13</v>
      </c>
      <c r="F56" s="5" t="s">
        <v>12</v>
      </c>
      <c r="G56" s="15">
        <v>62.84122562674095</v>
      </c>
      <c r="H56" s="14">
        <v>283.62723294345318</v>
      </c>
      <c r="I56" s="14">
        <v>28.283529411991744</v>
      </c>
    </row>
    <row r="57" spans="1:9" x14ac:dyDescent="0.25">
      <c r="A57" s="5">
        <v>154</v>
      </c>
      <c r="B57" s="5">
        <v>3</v>
      </c>
      <c r="C57" s="5" t="s">
        <v>21</v>
      </c>
      <c r="D57" s="5">
        <v>3</v>
      </c>
      <c r="E57" s="5" t="s">
        <v>14</v>
      </c>
      <c r="F57" s="5" t="s">
        <v>12</v>
      </c>
      <c r="G57" s="15">
        <v>51.559888579387191</v>
      </c>
      <c r="H57" s="14">
        <v>232.83327955599816</v>
      </c>
      <c r="I57" s="14">
        <v>23.144461188469005</v>
      </c>
    </row>
    <row r="58" spans="1:9" x14ac:dyDescent="0.25">
      <c r="A58" s="5">
        <v>155</v>
      </c>
      <c r="B58" s="5">
        <v>3</v>
      </c>
      <c r="C58" s="5" t="s">
        <v>21</v>
      </c>
      <c r="D58" s="5">
        <v>4</v>
      </c>
      <c r="E58" s="5" t="s">
        <v>23</v>
      </c>
      <c r="F58" s="5" t="s">
        <v>12</v>
      </c>
      <c r="G58" s="15">
        <v>62.005571030640674</v>
      </c>
      <c r="H58" s="14">
        <v>279.8647178777158</v>
      </c>
      <c r="I58" s="14">
        <v>27.786409638375275</v>
      </c>
    </row>
    <row r="59" spans="1:9" x14ac:dyDescent="0.25">
      <c r="A59" s="5">
        <v>156</v>
      </c>
      <c r="B59" s="5">
        <v>3</v>
      </c>
      <c r="C59" s="5" t="s">
        <v>21</v>
      </c>
      <c r="D59" s="5">
        <v>4</v>
      </c>
      <c r="E59" s="5" t="s">
        <v>13</v>
      </c>
      <c r="F59" s="5" t="s">
        <v>12</v>
      </c>
      <c r="G59" s="15">
        <v>62.33983286908078</v>
      </c>
      <c r="H59" s="14">
        <v>281.36972390401075</v>
      </c>
      <c r="I59" s="14">
        <v>28.002560101911904</v>
      </c>
    </row>
    <row r="60" spans="1:9" x14ac:dyDescent="0.25">
      <c r="A60" s="5">
        <v>157</v>
      </c>
      <c r="B60" s="5">
        <v>3</v>
      </c>
      <c r="C60" s="5" t="s">
        <v>21</v>
      </c>
      <c r="D60" s="5">
        <v>4</v>
      </c>
      <c r="E60" s="5" t="s">
        <v>14</v>
      </c>
      <c r="F60" s="5" t="s">
        <v>12</v>
      </c>
      <c r="G60" s="15">
        <v>70.69637883008356</v>
      </c>
      <c r="H60" s="14">
        <v>318.99487456138479</v>
      </c>
      <c r="I60" s="14">
        <v>31.886732763033272</v>
      </c>
    </row>
    <row r="61" spans="1:9" x14ac:dyDescent="0.25">
      <c r="A61" s="5">
        <v>158</v>
      </c>
      <c r="B61" s="5">
        <v>3</v>
      </c>
      <c r="C61" s="5" t="s">
        <v>21</v>
      </c>
      <c r="D61" s="5">
        <v>5</v>
      </c>
      <c r="E61" s="5" t="s">
        <v>23</v>
      </c>
      <c r="F61" s="5" t="s">
        <v>12</v>
      </c>
      <c r="G61" s="15">
        <v>69.693593314763234</v>
      </c>
      <c r="H61" s="14">
        <v>314.47985648249994</v>
      </c>
      <c r="I61" s="14">
        <v>31.36017715222377</v>
      </c>
    </row>
    <row r="62" spans="1:9" x14ac:dyDescent="0.25">
      <c r="A62" s="5">
        <v>159</v>
      </c>
      <c r="B62" s="5">
        <v>3</v>
      </c>
      <c r="C62" s="5" t="s">
        <v>21</v>
      </c>
      <c r="D62" s="5">
        <v>5</v>
      </c>
      <c r="E62" s="5" t="s">
        <v>13</v>
      </c>
      <c r="F62" s="5" t="s">
        <v>12</v>
      </c>
      <c r="G62" s="15">
        <v>58.412256267409468</v>
      </c>
      <c r="H62" s="14">
        <v>263.68590309504486</v>
      </c>
      <c r="I62" s="14">
        <v>26.305457212195222</v>
      </c>
    </row>
    <row r="63" spans="1:9" x14ac:dyDescent="0.25">
      <c r="A63" s="5">
        <v>160</v>
      </c>
      <c r="B63" s="5">
        <v>3</v>
      </c>
      <c r="C63" s="5" t="s">
        <v>21</v>
      </c>
      <c r="D63" s="5">
        <v>5</v>
      </c>
      <c r="E63" s="5" t="s">
        <v>14</v>
      </c>
      <c r="F63" s="5" t="s">
        <v>12</v>
      </c>
      <c r="G63" s="15">
        <v>52.395543175487468</v>
      </c>
      <c r="H63" s="14">
        <v>236.59579462173559</v>
      </c>
      <c r="I63" s="14">
        <v>23.574710504357867</v>
      </c>
    </row>
    <row r="64" spans="1:9" x14ac:dyDescent="0.25">
      <c r="A64" s="5">
        <v>161</v>
      </c>
      <c r="B64" s="5">
        <v>3</v>
      </c>
      <c r="C64" s="5" t="s">
        <v>21</v>
      </c>
      <c r="D64" s="5">
        <v>6</v>
      </c>
      <c r="E64" s="5" t="s">
        <v>23</v>
      </c>
      <c r="F64" s="5" t="s">
        <v>12</v>
      </c>
      <c r="G64" s="15">
        <v>68.774373259052922</v>
      </c>
      <c r="H64" s="14">
        <v>310.34108991018877</v>
      </c>
      <c r="I64" s="14">
        <v>30.996912695783937</v>
      </c>
    </row>
    <row r="65" spans="1:9" x14ac:dyDescent="0.25">
      <c r="A65" s="5">
        <v>162</v>
      </c>
      <c r="B65" s="5">
        <v>3</v>
      </c>
      <c r="C65" s="5" t="s">
        <v>21</v>
      </c>
      <c r="D65" s="5">
        <v>6</v>
      </c>
      <c r="E65" s="5" t="s">
        <v>13</v>
      </c>
      <c r="F65" s="5" t="s">
        <v>12</v>
      </c>
      <c r="G65" s="15">
        <v>59.582172701949865</v>
      </c>
      <c r="H65" s="14">
        <v>268.9534241870773</v>
      </c>
      <c r="I65" s="14">
        <v>26.777521324878268</v>
      </c>
    </row>
    <row r="66" spans="1:9" x14ac:dyDescent="0.25">
      <c r="A66" s="5">
        <v>163</v>
      </c>
      <c r="B66" s="5">
        <v>3</v>
      </c>
      <c r="C66" s="5" t="s">
        <v>21</v>
      </c>
      <c r="D66" s="5">
        <v>6</v>
      </c>
      <c r="E66" s="5" t="s">
        <v>14</v>
      </c>
      <c r="F66" s="5" t="s">
        <v>12</v>
      </c>
      <c r="G66" s="15">
        <v>51.64345403899722</v>
      </c>
      <c r="H66" s="14">
        <v>233.20953106257193</v>
      </c>
      <c r="I66" s="14">
        <v>23.293001504451848</v>
      </c>
    </row>
    <row r="67" spans="1:9" x14ac:dyDescent="0.25">
      <c r="D67" s="5" t="s">
        <v>24</v>
      </c>
    </row>
    <row r="68" spans="1:9" x14ac:dyDescent="0.25">
      <c r="A68" s="5">
        <v>164</v>
      </c>
      <c r="B68" s="5">
        <v>6</v>
      </c>
      <c r="C68" s="5" t="s">
        <v>10</v>
      </c>
      <c r="D68" s="5">
        <v>1</v>
      </c>
      <c r="E68" s="5" t="s">
        <v>23</v>
      </c>
      <c r="F68" s="5" t="s">
        <v>12</v>
      </c>
      <c r="G68" s="15">
        <v>50.611111111111114</v>
      </c>
      <c r="H68" s="14">
        <v>261.45409362839052</v>
      </c>
      <c r="I68" s="14">
        <v>26.093222917005043</v>
      </c>
    </row>
    <row r="69" spans="1:9" x14ac:dyDescent="0.25">
      <c r="A69" s="5">
        <v>165</v>
      </c>
      <c r="B69" s="5">
        <v>6</v>
      </c>
      <c r="C69" s="5" t="s">
        <v>10</v>
      </c>
      <c r="D69" s="5">
        <v>1</v>
      </c>
      <c r="E69" s="5" t="s">
        <v>13</v>
      </c>
      <c r="F69" s="5" t="s">
        <v>12</v>
      </c>
      <c r="G69" s="15">
        <v>30.194444444444443</v>
      </c>
      <c r="H69" s="14">
        <v>154.72818319103209</v>
      </c>
      <c r="I69" s="14">
        <v>15.466631666436637</v>
      </c>
    </row>
    <row r="70" spans="1:9" x14ac:dyDescent="0.25">
      <c r="A70" s="5">
        <v>166</v>
      </c>
      <c r="B70" s="5">
        <v>6</v>
      </c>
      <c r="C70" s="5" t="s">
        <v>10</v>
      </c>
      <c r="D70" s="5">
        <v>1</v>
      </c>
      <c r="E70" s="5" t="s">
        <v>14</v>
      </c>
      <c r="F70" s="5" t="s">
        <v>12</v>
      </c>
      <c r="G70" s="15">
        <v>26.777777777777786</v>
      </c>
      <c r="H70" s="14">
        <v>136.86792879131093</v>
      </c>
      <c r="I70" s="14">
        <v>13.659473931268556</v>
      </c>
    </row>
    <row r="71" spans="1:9" x14ac:dyDescent="0.25">
      <c r="A71" s="5">
        <v>167</v>
      </c>
      <c r="B71" s="5">
        <v>6</v>
      </c>
      <c r="C71" s="5" t="s">
        <v>10</v>
      </c>
      <c r="D71" s="5">
        <v>2</v>
      </c>
      <c r="E71" s="5" t="s">
        <v>23</v>
      </c>
      <c r="F71" s="5" t="s">
        <v>12</v>
      </c>
      <c r="G71" s="15">
        <v>57.111111111111114</v>
      </c>
      <c r="H71" s="14">
        <v>295.43213858395768</v>
      </c>
      <c r="I71" s="14">
        <v>29.496020226034119</v>
      </c>
    </row>
    <row r="72" spans="1:9" x14ac:dyDescent="0.25">
      <c r="A72" s="5">
        <v>168</v>
      </c>
      <c r="B72" s="5">
        <v>6</v>
      </c>
      <c r="C72" s="5" t="s">
        <v>10</v>
      </c>
      <c r="D72" s="5">
        <v>2</v>
      </c>
      <c r="E72" s="5" t="s">
        <v>13</v>
      </c>
      <c r="F72" s="5" t="s">
        <v>12</v>
      </c>
      <c r="G72" s="15">
        <v>44.861111111111114</v>
      </c>
      <c r="H72" s="14">
        <v>231.39659232154267</v>
      </c>
      <c r="I72" s="14">
        <v>23.047469354735327</v>
      </c>
    </row>
    <row r="73" spans="1:9" x14ac:dyDescent="0.25">
      <c r="A73" s="5">
        <v>169</v>
      </c>
      <c r="B73" s="5">
        <v>6</v>
      </c>
      <c r="C73" s="5" t="s">
        <v>10</v>
      </c>
      <c r="D73" s="5">
        <v>2</v>
      </c>
      <c r="E73" s="5" t="s">
        <v>14</v>
      </c>
      <c r="F73" s="5" t="s">
        <v>12</v>
      </c>
      <c r="G73" s="15">
        <v>30.611111111111107</v>
      </c>
      <c r="H73" s="14">
        <v>156.90626299587615</v>
      </c>
      <c r="I73" s="14">
        <v>15.690626299587615</v>
      </c>
    </row>
    <row r="74" spans="1:9" x14ac:dyDescent="0.25">
      <c r="A74" s="5">
        <v>170</v>
      </c>
      <c r="B74" s="5">
        <v>6</v>
      </c>
      <c r="C74" s="5" t="s">
        <v>10</v>
      </c>
      <c r="D74" s="5">
        <v>3</v>
      </c>
      <c r="E74" s="5" t="s">
        <v>23</v>
      </c>
      <c r="F74" s="5" t="s">
        <v>12</v>
      </c>
      <c r="G74" s="15">
        <v>47.527777777777786</v>
      </c>
      <c r="H74" s="14">
        <v>245.33630307254458</v>
      </c>
      <c r="I74" s="14">
        <v>24.474890569886735</v>
      </c>
    </row>
    <row r="75" spans="1:9" x14ac:dyDescent="0.25">
      <c r="A75" s="5">
        <v>171</v>
      </c>
      <c r="B75" s="5">
        <v>6</v>
      </c>
      <c r="C75" s="5" t="s">
        <v>10</v>
      </c>
      <c r="D75" s="5">
        <v>3</v>
      </c>
      <c r="E75" s="5" t="s">
        <v>13</v>
      </c>
      <c r="F75" s="5" t="s">
        <v>12</v>
      </c>
      <c r="G75" s="15">
        <v>37.277777777777771</v>
      </c>
      <c r="H75" s="14">
        <v>191.75553987338094</v>
      </c>
      <c r="I75" s="14">
        <v>19.061186866141249</v>
      </c>
    </row>
    <row r="76" spans="1:9" x14ac:dyDescent="0.25">
      <c r="A76" s="5">
        <v>172</v>
      </c>
      <c r="B76" s="5">
        <v>6</v>
      </c>
      <c r="C76" s="5" t="s">
        <v>10</v>
      </c>
      <c r="D76" s="5">
        <v>3</v>
      </c>
      <c r="E76" s="5" t="s">
        <v>14</v>
      </c>
      <c r="F76" s="5" t="s">
        <v>12</v>
      </c>
      <c r="G76" s="15">
        <v>24.694444444444446</v>
      </c>
      <c r="H76" s="14">
        <v>125.97752976709067</v>
      </c>
      <c r="I76" s="14">
        <v>12.557568756687667</v>
      </c>
    </row>
    <row r="77" spans="1:9" x14ac:dyDescent="0.25">
      <c r="A77" s="5">
        <v>173</v>
      </c>
      <c r="B77" s="5">
        <v>6</v>
      </c>
      <c r="C77" s="5" t="s">
        <v>10</v>
      </c>
      <c r="D77" s="5">
        <v>4</v>
      </c>
      <c r="E77" s="5" t="s">
        <v>23</v>
      </c>
      <c r="F77" s="5" t="s">
        <v>12</v>
      </c>
      <c r="G77" s="15">
        <v>56.027777777777779</v>
      </c>
      <c r="H77" s="14">
        <v>289.76913109136319</v>
      </c>
      <c r="I77" s="14">
        <v>28.872970415640012</v>
      </c>
    </row>
    <row r="78" spans="1:9" x14ac:dyDescent="0.25">
      <c r="A78" s="5">
        <v>174</v>
      </c>
      <c r="B78" s="5">
        <v>6</v>
      </c>
      <c r="C78" s="5" t="s">
        <v>10</v>
      </c>
      <c r="D78" s="5">
        <v>4</v>
      </c>
      <c r="E78" s="5" t="s">
        <v>13</v>
      </c>
      <c r="F78" s="5" t="s">
        <v>12</v>
      </c>
      <c r="G78" s="15">
        <v>38.694444444444443</v>
      </c>
      <c r="H78" s="14">
        <v>199.1610112098507</v>
      </c>
      <c r="I78" s="14">
        <v>19.876348424136797</v>
      </c>
    </row>
    <row r="79" spans="1:9" x14ac:dyDescent="0.25">
      <c r="A79" s="5">
        <v>175</v>
      </c>
      <c r="B79" s="5">
        <v>6</v>
      </c>
      <c r="C79" s="5" t="s">
        <v>10</v>
      </c>
      <c r="D79" s="5">
        <v>4</v>
      </c>
      <c r="E79" s="5" t="s">
        <v>14</v>
      </c>
      <c r="F79" s="5" t="s">
        <v>12</v>
      </c>
      <c r="G79" s="15">
        <v>35.944444444444443</v>
      </c>
      <c r="H79" s="14">
        <v>184.78568449787997</v>
      </c>
      <c r="I79" s="14">
        <v>18.426972925596331</v>
      </c>
    </row>
    <row r="80" spans="1:9" x14ac:dyDescent="0.25">
      <c r="A80" s="5">
        <v>176</v>
      </c>
      <c r="B80" s="5">
        <v>6</v>
      </c>
      <c r="C80" s="5" t="s">
        <v>10</v>
      </c>
      <c r="D80" s="5">
        <v>5</v>
      </c>
      <c r="E80" s="5" t="s">
        <v>23</v>
      </c>
      <c r="F80" s="5" t="s">
        <v>12</v>
      </c>
      <c r="G80" s="15">
        <v>50.611111111111114</v>
      </c>
      <c r="H80" s="14">
        <v>261.45409362839058</v>
      </c>
      <c r="I80" s="14">
        <v>26.09322291700505</v>
      </c>
    </row>
    <row r="81" spans="1:9" x14ac:dyDescent="0.25">
      <c r="A81" s="5">
        <v>177</v>
      </c>
      <c r="B81" s="5">
        <v>6</v>
      </c>
      <c r="C81" s="5" t="s">
        <v>10</v>
      </c>
      <c r="D81" s="5">
        <v>5</v>
      </c>
      <c r="E81" s="5" t="s">
        <v>13</v>
      </c>
      <c r="F81" s="5" t="s">
        <v>12</v>
      </c>
      <c r="G81" s="15">
        <v>40.194444444444443</v>
      </c>
      <c r="H81" s="14">
        <v>207.0020985072893</v>
      </c>
      <c r="I81" s="14">
        <v>20.568570996352278</v>
      </c>
    </row>
    <row r="82" spans="1:9" x14ac:dyDescent="0.25">
      <c r="A82" s="5">
        <v>178</v>
      </c>
      <c r="B82" s="5">
        <v>6</v>
      </c>
      <c r="C82" s="5" t="s">
        <v>10</v>
      </c>
      <c r="D82" s="5">
        <v>5</v>
      </c>
      <c r="E82" s="5" t="s">
        <v>14</v>
      </c>
      <c r="F82" s="5" t="s">
        <v>12</v>
      </c>
      <c r="G82" s="15">
        <v>27.694444444444443</v>
      </c>
      <c r="H82" s="14">
        <v>141.65970436196781</v>
      </c>
      <c r="I82" s="14">
        <v>14.154646718821725</v>
      </c>
    </row>
    <row r="83" spans="1:9" x14ac:dyDescent="0.25">
      <c r="A83" s="5">
        <v>179</v>
      </c>
      <c r="B83" s="5">
        <v>6</v>
      </c>
      <c r="C83" s="5" t="s">
        <v>10</v>
      </c>
      <c r="D83" s="5">
        <v>6</v>
      </c>
      <c r="E83" s="5" t="s">
        <v>23</v>
      </c>
      <c r="F83" s="5" t="s">
        <v>12</v>
      </c>
      <c r="G83" s="15">
        <v>52.777777777777786</v>
      </c>
      <c r="H83" s="14">
        <v>272.78010861357961</v>
      </c>
      <c r="I83" s="14">
        <v>27.147701892275048</v>
      </c>
    </row>
    <row r="84" spans="1:9" x14ac:dyDescent="0.25">
      <c r="A84" s="5">
        <v>180</v>
      </c>
      <c r="B84" s="5">
        <v>6</v>
      </c>
      <c r="C84" s="5" t="s">
        <v>10</v>
      </c>
      <c r="D84" s="5">
        <v>6</v>
      </c>
      <c r="E84" s="5" t="s">
        <v>13</v>
      </c>
      <c r="F84" s="5" t="s">
        <v>12</v>
      </c>
      <c r="G84" s="15">
        <v>46.027777777777779</v>
      </c>
      <c r="H84" s="14">
        <v>237.495215775106</v>
      </c>
      <c r="I84" s="14">
        <v>23.740025567283691</v>
      </c>
    </row>
    <row r="85" spans="1:9" x14ac:dyDescent="0.25">
      <c r="A85" s="5">
        <v>181</v>
      </c>
      <c r="B85" s="5">
        <v>6</v>
      </c>
      <c r="C85" s="5" t="s">
        <v>10</v>
      </c>
      <c r="D85" s="5">
        <v>6</v>
      </c>
      <c r="E85" s="5" t="s">
        <v>14</v>
      </c>
      <c r="F85" s="5" t="s">
        <v>12</v>
      </c>
      <c r="G85" s="15">
        <v>41.527777777777771</v>
      </c>
      <c r="H85" s="14">
        <v>213.97195388279022</v>
      </c>
      <c r="I85" s="14">
        <v>21.354486415448129</v>
      </c>
    </row>
    <row r="86" spans="1:9" x14ac:dyDescent="0.25">
      <c r="A86" s="5">
        <v>182</v>
      </c>
      <c r="B86" s="5">
        <v>6</v>
      </c>
      <c r="C86" s="5" t="s">
        <v>20</v>
      </c>
      <c r="D86" s="5">
        <v>1</v>
      </c>
      <c r="E86" s="5" t="s">
        <v>23</v>
      </c>
      <c r="F86" s="5" t="s">
        <v>12</v>
      </c>
      <c r="G86" s="15">
        <v>50.583009439200438</v>
      </c>
      <c r="H86" s="14">
        <v>259.28413070170245</v>
      </c>
      <c r="I86" s="14">
        <v>25.76352650056662</v>
      </c>
    </row>
    <row r="87" spans="1:9" x14ac:dyDescent="0.25">
      <c r="A87" s="5">
        <v>183</v>
      </c>
      <c r="B87" s="5">
        <v>6</v>
      </c>
      <c r="C87" s="5" t="s">
        <v>20</v>
      </c>
      <c r="D87" s="5">
        <v>1</v>
      </c>
      <c r="E87" s="5" t="s">
        <v>13</v>
      </c>
      <c r="F87" s="5" t="s">
        <v>12</v>
      </c>
      <c r="G87" s="15">
        <v>30.177679067184886</v>
      </c>
      <c r="H87" s="14">
        <v>154.1562050344404</v>
      </c>
      <c r="I87" s="14">
        <v>15.403297865151922</v>
      </c>
    </row>
    <row r="88" spans="1:9" x14ac:dyDescent="0.25">
      <c r="A88" s="5">
        <v>184</v>
      </c>
      <c r="B88" s="5">
        <v>6</v>
      </c>
      <c r="C88" s="5" t="s">
        <v>20</v>
      </c>
      <c r="D88" s="5">
        <v>1</v>
      </c>
      <c r="E88" s="5" t="s">
        <v>14</v>
      </c>
      <c r="F88" s="5" t="s">
        <v>12</v>
      </c>
      <c r="G88" s="15">
        <v>26.76290949472515</v>
      </c>
      <c r="H88" s="14">
        <v>136.56336849420478</v>
      </c>
      <c r="I88" s="14">
        <v>13.596512195759139</v>
      </c>
    </row>
    <row r="89" spans="1:9" x14ac:dyDescent="0.25">
      <c r="A89" s="5">
        <v>185</v>
      </c>
      <c r="B89" s="5">
        <v>6</v>
      </c>
      <c r="C89" s="5" t="s">
        <v>20</v>
      </c>
      <c r="D89" s="5">
        <v>2</v>
      </c>
      <c r="E89" s="5" t="s">
        <v>23</v>
      </c>
      <c r="F89" s="5" t="s">
        <v>12</v>
      </c>
      <c r="G89" s="15">
        <v>57.079400333148243</v>
      </c>
      <c r="H89" s="14">
        <v>292.75342948556545</v>
      </c>
      <c r="I89" s="14">
        <v>29.158708116092175</v>
      </c>
    </row>
    <row r="90" spans="1:9" x14ac:dyDescent="0.25">
      <c r="A90" s="5">
        <v>186</v>
      </c>
      <c r="B90" s="5">
        <v>6</v>
      </c>
      <c r="C90" s="5" t="s">
        <v>20</v>
      </c>
      <c r="D90" s="5">
        <v>2</v>
      </c>
      <c r="E90" s="5" t="s">
        <v>13</v>
      </c>
      <c r="F90" s="5" t="s">
        <v>12</v>
      </c>
      <c r="G90" s="15">
        <v>44.836202109938917</v>
      </c>
      <c r="H90" s="14">
        <v>229.67667408520822</v>
      </c>
      <c r="I90" s="14">
        <v>22.894405311523947</v>
      </c>
    </row>
    <row r="91" spans="1:9" x14ac:dyDescent="0.25">
      <c r="A91" s="5">
        <v>187</v>
      </c>
      <c r="B91" s="5">
        <v>6</v>
      </c>
      <c r="C91" s="5" t="s">
        <v>20</v>
      </c>
      <c r="D91" s="5">
        <v>2</v>
      </c>
      <c r="E91" s="5" t="s">
        <v>14</v>
      </c>
      <c r="F91" s="5" t="s">
        <v>12</v>
      </c>
      <c r="G91" s="15">
        <v>30.594114380899491</v>
      </c>
      <c r="H91" s="14">
        <v>156.30167290520086</v>
      </c>
      <c r="I91" s="14">
        <v>15.592744703232331</v>
      </c>
    </row>
    <row r="92" spans="1:9" x14ac:dyDescent="0.25">
      <c r="A92" s="5">
        <v>188</v>
      </c>
      <c r="B92" s="5">
        <v>6</v>
      </c>
      <c r="C92" s="5" t="s">
        <v>20</v>
      </c>
      <c r="D92" s="5">
        <v>3</v>
      </c>
      <c r="E92" s="5" t="s">
        <v>23</v>
      </c>
      <c r="F92" s="5" t="s">
        <v>12</v>
      </c>
      <c r="G92" s="15">
        <v>47.501388117712381</v>
      </c>
      <c r="H92" s="14">
        <v>243.40766845807514</v>
      </c>
      <c r="I92" s="14">
        <v>24.253454409931756</v>
      </c>
    </row>
    <row r="93" spans="1:9" x14ac:dyDescent="0.25">
      <c r="A93" s="5">
        <v>189</v>
      </c>
      <c r="B93" s="5">
        <v>6</v>
      </c>
      <c r="C93" s="5" t="s">
        <v>20</v>
      </c>
      <c r="D93" s="5">
        <v>3</v>
      </c>
      <c r="E93" s="5" t="s">
        <v>13</v>
      </c>
      <c r="F93" s="5" t="s">
        <v>12</v>
      </c>
      <c r="G93" s="15">
        <v>37.25707940033314</v>
      </c>
      <c r="H93" s="14">
        <v>190.62915883736804</v>
      </c>
      <c r="I93" s="14">
        <v>18.994535555736153</v>
      </c>
    </row>
    <row r="94" spans="1:9" x14ac:dyDescent="0.25">
      <c r="A94" s="5">
        <v>190</v>
      </c>
      <c r="B94" s="5">
        <v>6</v>
      </c>
      <c r="C94" s="5" t="s">
        <v>20</v>
      </c>
      <c r="D94" s="5">
        <v>3</v>
      </c>
      <c r="E94" s="5" t="s">
        <v>14</v>
      </c>
      <c r="F94" s="5" t="s">
        <v>12</v>
      </c>
      <c r="G94" s="15">
        <v>24.680732926152125</v>
      </c>
      <c r="H94" s="14">
        <v>125.8360291404025</v>
      </c>
      <c r="I94" s="14">
        <v>12.568520689213194</v>
      </c>
    </row>
    <row r="95" spans="1:9" x14ac:dyDescent="0.25">
      <c r="A95" s="5">
        <v>191</v>
      </c>
      <c r="B95" s="5">
        <v>6</v>
      </c>
      <c r="C95" s="5" t="s">
        <v>20</v>
      </c>
      <c r="D95" s="5">
        <v>4</v>
      </c>
      <c r="E95" s="5" t="s">
        <v>23</v>
      </c>
      <c r="F95" s="5" t="s">
        <v>12</v>
      </c>
      <c r="G95" s="15">
        <v>55.996668517490278</v>
      </c>
      <c r="H95" s="14">
        <v>287.17521302158826</v>
      </c>
      <c r="I95" s="14">
        <v>28.591717744084857</v>
      </c>
    </row>
    <row r="96" spans="1:9" x14ac:dyDescent="0.25">
      <c r="A96" s="5">
        <v>192</v>
      </c>
      <c r="B96" s="5">
        <v>6</v>
      </c>
      <c r="C96" s="5" t="s">
        <v>20</v>
      </c>
      <c r="D96" s="5">
        <v>4</v>
      </c>
      <c r="E96" s="5" t="s">
        <v>13</v>
      </c>
      <c r="F96" s="5" t="s">
        <v>12</v>
      </c>
      <c r="G96" s="15">
        <v>38.672959466962794</v>
      </c>
      <c r="H96" s="14">
        <v>197.92374959795359</v>
      </c>
      <c r="I96" s="14">
        <v>19.737111048858559</v>
      </c>
    </row>
    <row r="97" spans="1:9" x14ac:dyDescent="0.25">
      <c r="A97" s="5">
        <v>193</v>
      </c>
      <c r="B97" s="5">
        <v>6</v>
      </c>
      <c r="C97" s="5" t="s">
        <v>20</v>
      </c>
      <c r="D97" s="5">
        <v>4</v>
      </c>
      <c r="E97" s="5" t="s">
        <v>14</v>
      </c>
      <c r="F97" s="5" t="s">
        <v>12</v>
      </c>
      <c r="G97" s="15">
        <v>35.924486396446412</v>
      </c>
      <c r="H97" s="14">
        <v>183.76366165093464</v>
      </c>
      <c r="I97" s="14">
        <v>18.288580976406713</v>
      </c>
    </row>
    <row r="98" spans="1:9" x14ac:dyDescent="0.25">
      <c r="A98" s="5">
        <v>194</v>
      </c>
      <c r="B98" s="5">
        <v>6</v>
      </c>
      <c r="C98" s="5" t="s">
        <v>20</v>
      </c>
      <c r="D98" s="5">
        <v>5</v>
      </c>
      <c r="E98" s="5" t="s">
        <v>23</v>
      </c>
      <c r="F98" s="5" t="s">
        <v>12</v>
      </c>
      <c r="G98" s="15">
        <v>50.583009439200438</v>
      </c>
      <c r="H98" s="14">
        <v>259.28413070170245</v>
      </c>
      <c r="I98" s="14">
        <v>25.814827827728244</v>
      </c>
    </row>
    <row r="99" spans="1:9" x14ac:dyDescent="0.25">
      <c r="A99" s="5">
        <v>195</v>
      </c>
      <c r="B99" s="5">
        <v>6</v>
      </c>
      <c r="C99" s="5" t="s">
        <v>20</v>
      </c>
      <c r="D99" s="5">
        <v>5</v>
      </c>
      <c r="E99" s="5" t="s">
        <v>13</v>
      </c>
      <c r="F99" s="5" t="s">
        <v>12</v>
      </c>
      <c r="G99" s="15">
        <v>40.17212659633536</v>
      </c>
      <c r="H99" s="14">
        <v>205.64743393269117</v>
      </c>
      <c r="I99" s="14">
        <v>20.474654911657826</v>
      </c>
    </row>
    <row r="100" spans="1:9" x14ac:dyDescent="0.25">
      <c r="A100" s="5">
        <v>196</v>
      </c>
      <c r="B100" s="5">
        <v>6</v>
      </c>
      <c r="C100" s="5" t="s">
        <v>20</v>
      </c>
      <c r="D100" s="5">
        <v>5</v>
      </c>
      <c r="E100" s="5" t="s">
        <v>14</v>
      </c>
      <c r="F100" s="5" t="s">
        <v>12</v>
      </c>
      <c r="G100" s="15">
        <v>27.679067184897271</v>
      </c>
      <c r="H100" s="14">
        <v>141.28339780987773</v>
      </c>
      <c r="I100" s="14">
        <v>14.083273306407271</v>
      </c>
    </row>
    <row r="101" spans="1:9" x14ac:dyDescent="0.25">
      <c r="A101" s="5">
        <v>197</v>
      </c>
      <c r="B101" s="5">
        <v>6</v>
      </c>
      <c r="C101" s="5" t="s">
        <v>20</v>
      </c>
      <c r="D101" s="5">
        <v>6</v>
      </c>
      <c r="E101" s="5" t="s">
        <v>23</v>
      </c>
      <c r="F101" s="5" t="s">
        <v>12</v>
      </c>
      <c r="G101" s="15">
        <v>52.748473070516376</v>
      </c>
      <c r="H101" s="14">
        <v>270.44056362965676</v>
      </c>
      <c r="I101" s="14">
        <v>67.007077212501684</v>
      </c>
    </row>
    <row r="102" spans="1:9" x14ac:dyDescent="0.25">
      <c r="A102" s="5">
        <v>198</v>
      </c>
      <c r="B102" s="5">
        <v>6</v>
      </c>
      <c r="C102" s="5" t="s">
        <v>20</v>
      </c>
      <c r="D102" s="5">
        <v>6</v>
      </c>
      <c r="E102" s="5" t="s">
        <v>13</v>
      </c>
      <c r="F102" s="5" t="s">
        <v>12</v>
      </c>
      <c r="G102" s="15">
        <v>46.002220988339815</v>
      </c>
      <c r="H102" s="14">
        <v>235.68398412333752</v>
      </c>
      <c r="I102" s="14">
        <v>23.502591157093896</v>
      </c>
    </row>
    <row r="103" spans="1:9" x14ac:dyDescent="0.25">
      <c r="A103" s="5">
        <v>199</v>
      </c>
      <c r="B103" s="5">
        <v>6</v>
      </c>
      <c r="C103" s="5" t="s">
        <v>20</v>
      </c>
      <c r="D103" s="5">
        <v>6</v>
      </c>
      <c r="E103" s="5" t="s">
        <v>14</v>
      </c>
      <c r="F103" s="5" t="s">
        <v>25</v>
      </c>
      <c r="G103" s="15">
        <v>41.504719600222096</v>
      </c>
      <c r="H103" s="14">
        <v>212.51293111912463</v>
      </c>
      <c r="I103" s="14">
        <v>21.124545836891119</v>
      </c>
    </row>
    <row r="104" spans="1:9" x14ac:dyDescent="0.25">
      <c r="A104" s="5">
        <v>200</v>
      </c>
      <c r="B104" s="5">
        <v>6</v>
      </c>
      <c r="C104" s="5" t="s">
        <v>21</v>
      </c>
      <c r="D104" s="5">
        <v>1</v>
      </c>
      <c r="E104" s="5" t="s">
        <v>23</v>
      </c>
      <c r="F104" s="5" t="s">
        <v>12</v>
      </c>
      <c r="G104" s="15">
        <v>65.682451253481901</v>
      </c>
      <c r="H104" s="14">
        <v>296.41978416696043</v>
      </c>
      <c r="I104" s="14">
        <v>29.535650076420922</v>
      </c>
    </row>
    <row r="105" spans="1:9" x14ac:dyDescent="0.25">
      <c r="A105" s="5">
        <v>201</v>
      </c>
      <c r="B105" s="5">
        <v>6</v>
      </c>
      <c r="C105" s="5" t="s">
        <v>21</v>
      </c>
      <c r="D105" s="5">
        <v>1</v>
      </c>
      <c r="E105" s="5" t="s">
        <v>13</v>
      </c>
      <c r="F105" s="5" t="s">
        <v>12</v>
      </c>
      <c r="G105" s="15">
        <v>49.721448467966582</v>
      </c>
      <c r="H105" s="14">
        <v>224.55574641137591</v>
      </c>
      <c r="I105" s="14">
        <v>22.383946013893134</v>
      </c>
    </row>
    <row r="106" spans="1:9" x14ac:dyDescent="0.25">
      <c r="A106" s="5">
        <v>202</v>
      </c>
      <c r="B106" s="5">
        <v>6</v>
      </c>
      <c r="C106" s="5" t="s">
        <v>21</v>
      </c>
      <c r="D106" s="5">
        <v>1</v>
      </c>
      <c r="E106" s="5" t="s">
        <v>14</v>
      </c>
      <c r="F106" s="5" t="s">
        <v>12</v>
      </c>
      <c r="G106" s="15">
        <v>47.799442896935943</v>
      </c>
      <c r="H106" s="14">
        <v>215.90196176017986</v>
      </c>
      <c r="I106" s="14">
        <v>21.538503766977243</v>
      </c>
    </row>
    <row r="107" spans="1:9" x14ac:dyDescent="0.25">
      <c r="A107" s="5">
        <v>203</v>
      </c>
      <c r="B107" s="5">
        <v>6</v>
      </c>
      <c r="C107" s="5" t="s">
        <v>21</v>
      </c>
      <c r="D107" s="5">
        <v>2</v>
      </c>
      <c r="E107" s="5" t="s">
        <v>23</v>
      </c>
      <c r="F107" s="5" t="s">
        <v>12</v>
      </c>
      <c r="G107" s="15">
        <v>71.532033426183844</v>
      </c>
      <c r="H107" s="14">
        <v>322.75738962712228</v>
      </c>
      <c r="I107" s="14">
        <v>32.224180274273387</v>
      </c>
    </row>
    <row r="108" spans="1:9" x14ac:dyDescent="0.25">
      <c r="A108" s="5">
        <v>204</v>
      </c>
      <c r="B108" s="5">
        <v>6</v>
      </c>
      <c r="C108" s="5" t="s">
        <v>21</v>
      </c>
      <c r="D108" s="5">
        <v>2</v>
      </c>
      <c r="E108" s="5" t="s">
        <v>13</v>
      </c>
      <c r="F108" s="5" t="s">
        <v>12</v>
      </c>
      <c r="G108" s="15">
        <v>51.727019498607248</v>
      </c>
      <c r="H108" s="14">
        <v>233.58578256914564</v>
      </c>
      <c r="I108" s="14">
        <v>23.256250753598735</v>
      </c>
    </row>
    <row r="109" spans="1:9" x14ac:dyDescent="0.25">
      <c r="A109" s="5">
        <v>205</v>
      </c>
      <c r="B109" s="5">
        <v>6</v>
      </c>
      <c r="C109" s="5" t="s">
        <v>21</v>
      </c>
      <c r="D109" s="5">
        <v>2</v>
      </c>
      <c r="E109" s="5" t="s">
        <v>14</v>
      </c>
      <c r="F109" s="5" t="s">
        <v>12</v>
      </c>
      <c r="G109" s="15">
        <v>52.31197771587744</v>
      </c>
      <c r="H109" s="14">
        <v>236.21954311516183</v>
      </c>
      <c r="I109" s="14">
        <v>23.490408026567405</v>
      </c>
    </row>
    <row r="110" spans="1:9" x14ac:dyDescent="0.25">
      <c r="A110" s="5">
        <v>206</v>
      </c>
      <c r="B110" s="5">
        <v>6</v>
      </c>
      <c r="C110" s="5" t="s">
        <v>21</v>
      </c>
      <c r="D110" s="5">
        <v>3</v>
      </c>
      <c r="E110" s="5" t="s">
        <v>23</v>
      </c>
      <c r="F110" s="5" t="s">
        <v>12</v>
      </c>
      <c r="G110" s="15">
        <v>77.966573816156</v>
      </c>
      <c r="H110" s="14">
        <v>351.72875563330035</v>
      </c>
      <c r="I110" s="14">
        <v>35.074666497138054</v>
      </c>
    </row>
    <row r="111" spans="1:9" x14ac:dyDescent="0.25">
      <c r="A111" s="5">
        <v>207</v>
      </c>
      <c r="B111" s="5">
        <v>6</v>
      </c>
      <c r="C111" s="5" t="s">
        <v>21</v>
      </c>
      <c r="D111" s="5">
        <v>3</v>
      </c>
      <c r="E111" s="5" t="s">
        <v>13</v>
      </c>
      <c r="F111" s="5" t="s">
        <v>12</v>
      </c>
      <c r="G111" s="15">
        <v>54.986072423398326</v>
      </c>
      <c r="H111" s="14">
        <v>248.25959132552154</v>
      </c>
      <c r="I111" s="14">
        <v>24.796203688126401</v>
      </c>
    </row>
    <row r="112" spans="1:9" x14ac:dyDescent="0.25">
      <c r="A112" s="5">
        <v>208</v>
      </c>
      <c r="B112" s="5">
        <v>6</v>
      </c>
      <c r="C112" s="5" t="s">
        <v>21</v>
      </c>
      <c r="D112" s="5">
        <v>3</v>
      </c>
      <c r="E112" s="5" t="s">
        <v>14</v>
      </c>
      <c r="F112" s="5" t="s">
        <v>12</v>
      </c>
      <c r="G112" s="15">
        <v>49.554317548746525</v>
      </c>
      <c r="H112" s="14">
        <v>223.8032433982284</v>
      </c>
      <c r="I112" s="14">
        <v>22.353500139655253</v>
      </c>
    </row>
    <row r="113" spans="1:9" x14ac:dyDescent="0.25">
      <c r="A113" s="5">
        <v>209</v>
      </c>
      <c r="B113" s="5">
        <v>6</v>
      </c>
      <c r="C113" s="5" t="s">
        <v>21</v>
      </c>
      <c r="D113" s="5">
        <v>4</v>
      </c>
      <c r="E113" s="5" t="s">
        <v>23</v>
      </c>
      <c r="F113" s="5" t="s">
        <v>12</v>
      </c>
      <c r="G113" s="15">
        <v>68.022284122562667</v>
      </c>
      <c r="H113" s="14">
        <v>306.95482635102508</v>
      </c>
      <c r="I113" s="14">
        <v>30.585375284079824</v>
      </c>
    </row>
    <row r="114" spans="1:9" x14ac:dyDescent="0.25">
      <c r="A114" s="5">
        <v>210</v>
      </c>
      <c r="B114" s="5">
        <v>6</v>
      </c>
      <c r="C114" s="5" t="s">
        <v>21</v>
      </c>
      <c r="D114" s="5">
        <v>4</v>
      </c>
      <c r="E114" s="5" t="s">
        <v>13</v>
      </c>
      <c r="F114" s="5" t="s">
        <v>12</v>
      </c>
      <c r="G114" s="15">
        <v>59.415041782729801</v>
      </c>
      <c r="H114" s="14">
        <v>268.20092117392983</v>
      </c>
      <c r="I114" s="14">
        <v>26.75587801016858</v>
      </c>
    </row>
    <row r="115" spans="1:9" x14ac:dyDescent="0.25">
      <c r="A115" s="5">
        <v>211</v>
      </c>
      <c r="B115" s="5">
        <v>6</v>
      </c>
      <c r="C115" s="5" t="s">
        <v>21</v>
      </c>
      <c r="D115" s="5">
        <v>4</v>
      </c>
      <c r="E115" s="5" t="s">
        <v>14</v>
      </c>
      <c r="F115" s="5" t="s">
        <v>12</v>
      </c>
      <c r="G115" s="15">
        <v>50.891364902506965</v>
      </c>
      <c r="H115" s="14">
        <v>229.82326750340826</v>
      </c>
      <c r="I115" s="14">
        <v>22.936453842655514</v>
      </c>
    </row>
    <row r="116" spans="1:9" x14ac:dyDescent="0.25">
      <c r="A116" s="5">
        <v>212</v>
      </c>
      <c r="B116" s="5">
        <v>6</v>
      </c>
      <c r="C116" s="5" t="s">
        <v>21</v>
      </c>
      <c r="D116" s="5">
        <v>5</v>
      </c>
      <c r="E116" s="5" t="s">
        <v>23</v>
      </c>
      <c r="F116" s="5" t="s">
        <v>12</v>
      </c>
      <c r="G116" s="15">
        <v>65.431754874651816</v>
      </c>
      <c r="H116" s="14">
        <v>295.29102964723916</v>
      </c>
      <c r="I116" s="14">
        <v>29.434911248727985</v>
      </c>
    </row>
    <row r="117" spans="1:9" x14ac:dyDescent="0.25">
      <c r="A117" s="5">
        <v>213</v>
      </c>
      <c r="B117" s="5">
        <v>6</v>
      </c>
      <c r="C117" s="5" t="s">
        <v>21</v>
      </c>
      <c r="D117" s="5">
        <v>5</v>
      </c>
      <c r="E117" s="5" t="s">
        <v>13</v>
      </c>
      <c r="F117" s="5" t="s">
        <v>12</v>
      </c>
      <c r="G117" s="15">
        <v>56.824512534818943</v>
      </c>
      <c r="H117" s="14">
        <v>256.53712447014385</v>
      </c>
      <c r="I117" s="14">
        <v>25.592290948737414</v>
      </c>
    </row>
    <row r="118" spans="1:9" x14ac:dyDescent="0.25">
      <c r="A118" s="5">
        <v>214</v>
      </c>
      <c r="B118" s="5">
        <v>6</v>
      </c>
      <c r="C118" s="5" t="s">
        <v>21</v>
      </c>
      <c r="D118" s="5">
        <v>5</v>
      </c>
      <c r="E118" s="5" t="s">
        <v>14</v>
      </c>
      <c r="F118" s="5" t="s">
        <v>12</v>
      </c>
      <c r="G118" s="15">
        <v>49.721448467966582</v>
      </c>
      <c r="H118" s="14">
        <v>224.55574641137588</v>
      </c>
      <c r="I118" s="14">
        <v>22.339409710642251</v>
      </c>
    </row>
    <row r="119" spans="1:9" x14ac:dyDescent="0.25">
      <c r="A119" s="5">
        <v>215</v>
      </c>
      <c r="B119" s="5">
        <v>6</v>
      </c>
      <c r="C119" s="5" t="s">
        <v>21</v>
      </c>
      <c r="D119" s="5">
        <v>6</v>
      </c>
      <c r="E119" s="5" t="s">
        <v>23</v>
      </c>
      <c r="F119" s="5" t="s">
        <v>12</v>
      </c>
      <c r="G119" s="15">
        <v>65.933147632311972</v>
      </c>
      <c r="H119" s="14">
        <v>297.54853868668158</v>
      </c>
      <c r="I119" s="14">
        <v>29.589154602891963</v>
      </c>
    </row>
    <row r="120" spans="1:9" x14ac:dyDescent="0.25">
      <c r="A120" s="5">
        <v>216</v>
      </c>
      <c r="B120" s="5">
        <v>6</v>
      </c>
      <c r="C120" s="5" t="s">
        <v>21</v>
      </c>
      <c r="D120" s="5">
        <v>6</v>
      </c>
      <c r="E120" s="5" t="s">
        <v>13</v>
      </c>
      <c r="F120" s="5" t="s">
        <v>12</v>
      </c>
      <c r="G120" s="15">
        <v>62.005571030640667</v>
      </c>
      <c r="H120" s="14">
        <v>279.86471787771575</v>
      </c>
      <c r="I120" s="14">
        <v>27.9306105666383</v>
      </c>
    </row>
    <row r="121" spans="1:9" x14ac:dyDescent="0.25">
      <c r="A121" s="5">
        <v>217</v>
      </c>
      <c r="B121" s="5">
        <v>6</v>
      </c>
      <c r="C121" s="5" t="s">
        <v>21</v>
      </c>
      <c r="D121" s="5">
        <v>6</v>
      </c>
      <c r="E121" s="5" t="s">
        <v>14</v>
      </c>
      <c r="F121" s="5" t="s">
        <v>12</v>
      </c>
      <c r="G121" s="15">
        <v>58.997214484679667</v>
      </c>
      <c r="H121" s="14">
        <v>266.31966364106108</v>
      </c>
      <c r="I121" s="14">
        <v>26.504743594850829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EE0B0-1A79-4E36-8A26-2D83761A9914}">
  <dimension ref="A2:E9"/>
  <sheetViews>
    <sheetView workbookViewId="0"/>
  </sheetViews>
  <sheetFormatPr defaultColWidth="12.42578125" defaultRowHeight="15.75" x14ac:dyDescent="0.25"/>
  <cols>
    <col min="1" max="1" width="19.140625" style="1" bestFit="1" customWidth="1"/>
    <col min="2" max="2" width="16.85546875" style="1" bestFit="1" customWidth="1"/>
    <col min="3" max="3" width="16.85546875" style="1" customWidth="1"/>
    <col min="4" max="4" width="14.5703125" style="1" customWidth="1"/>
    <col min="5" max="5" width="21.5703125" style="1" bestFit="1" customWidth="1"/>
    <col min="6" max="16384" width="12.42578125" style="1"/>
  </cols>
  <sheetData>
    <row r="2" spans="1:5" x14ac:dyDescent="0.25">
      <c r="A2" s="1" t="s">
        <v>0</v>
      </c>
      <c r="B2" s="1" t="s">
        <v>1</v>
      </c>
      <c r="C2" s="1" t="s">
        <v>17</v>
      </c>
      <c r="D2" s="1" t="s">
        <v>18</v>
      </c>
      <c r="E2" s="1" t="s">
        <v>2</v>
      </c>
    </row>
    <row r="3" spans="1:5" x14ac:dyDescent="0.25">
      <c r="A3" s="1">
        <v>100</v>
      </c>
      <c r="B3" s="1">
        <v>0.505</v>
      </c>
      <c r="C3" s="8">
        <f t="shared" ref="C3:C7" si="0">AVERAGE(0.637, 0.638, 0.641)</f>
        <v>0.6386666666666666</v>
      </c>
      <c r="D3" s="8">
        <f t="shared" ref="D3:D7" si="1">AVERAGE(0.039, 0.038, 0.039)</f>
        <v>3.8666666666666662E-2</v>
      </c>
      <c r="E3" s="9">
        <f xml:space="preserve"> (1-((Table17535445[[#This Row],[absorbance ]]-Table17535445[[#This Row],[blank average]])/(Table17535445[[#This Row],[control average ]]-Table17535445[[#This Row],[blank average]])))*100</f>
        <v>22.277777777777775</v>
      </c>
    </row>
    <row r="4" spans="1:5" x14ac:dyDescent="0.25">
      <c r="A4" s="1">
        <v>200</v>
      </c>
      <c r="B4" s="1">
        <v>0.41399999999999998</v>
      </c>
      <c r="C4" s="8">
        <f t="shared" si="0"/>
        <v>0.6386666666666666</v>
      </c>
      <c r="D4" s="8">
        <f t="shared" si="1"/>
        <v>3.8666666666666662E-2</v>
      </c>
      <c r="E4" s="9">
        <f xml:space="preserve"> (1-((Table17535445[[#This Row],[absorbance ]]-Table17535445[[#This Row],[blank average]])/(Table17535445[[#This Row],[control average ]]-Table17535445[[#This Row],[blank average]])))*100</f>
        <v>37.44444444444445</v>
      </c>
    </row>
    <row r="5" spans="1:5" x14ac:dyDescent="0.25">
      <c r="A5" s="1">
        <v>300</v>
      </c>
      <c r="B5" s="1">
        <v>0.24399999999999999</v>
      </c>
      <c r="C5" s="8">
        <f t="shared" si="0"/>
        <v>0.6386666666666666</v>
      </c>
      <c r="D5" s="8">
        <f t="shared" si="1"/>
        <v>3.8666666666666662E-2</v>
      </c>
      <c r="E5" s="9">
        <f xml:space="preserve"> (1-((Table17535445[[#This Row],[absorbance ]]-Table17535445[[#This Row],[blank average]])/(Table17535445[[#This Row],[control average ]]-Table17535445[[#This Row],[blank average]])))*100</f>
        <v>65.777777777777786</v>
      </c>
    </row>
    <row r="6" spans="1:5" x14ac:dyDescent="0.25">
      <c r="A6" s="1">
        <v>400</v>
      </c>
      <c r="B6" s="1">
        <v>0.154</v>
      </c>
      <c r="C6" s="8">
        <f t="shared" si="0"/>
        <v>0.6386666666666666</v>
      </c>
      <c r="D6" s="8">
        <f t="shared" si="1"/>
        <v>3.8666666666666662E-2</v>
      </c>
      <c r="E6" s="9">
        <f xml:space="preserve"> (1-((Table17535445[[#This Row],[absorbance ]]-Table17535445[[#This Row],[blank average]])/(Table17535445[[#This Row],[control average ]]-Table17535445[[#This Row],[blank average]])))*100</f>
        <v>80.777777777777771</v>
      </c>
    </row>
    <row r="7" spans="1:5" x14ac:dyDescent="0.25">
      <c r="A7" s="1">
        <v>500</v>
      </c>
      <c r="B7" s="1">
        <v>6.0999999999999999E-2</v>
      </c>
      <c r="C7" s="8">
        <f t="shared" si="0"/>
        <v>0.6386666666666666</v>
      </c>
      <c r="D7" s="8">
        <f t="shared" si="1"/>
        <v>3.8666666666666662E-2</v>
      </c>
      <c r="E7" s="9">
        <f xml:space="preserve"> (1-((Table17535445[[#This Row],[absorbance ]]-Table17535445[[#This Row],[blank average]])/(Table17535445[[#This Row],[control average ]]-Table17535445[[#This Row],[blank average]])))*100</f>
        <v>96.277777777777771</v>
      </c>
    </row>
    <row r="9" spans="1:5" x14ac:dyDescent="0.25">
      <c r="B9" s="2"/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4EE69-BF41-465E-AD2D-8D892E224AAB}">
  <dimension ref="A1:P82"/>
  <sheetViews>
    <sheetView workbookViewId="0"/>
  </sheetViews>
  <sheetFormatPr defaultColWidth="11.5703125" defaultRowHeight="15" x14ac:dyDescent="0.25"/>
  <cols>
    <col min="1" max="6" width="10.85546875" style="3" customWidth="1"/>
    <col min="7" max="14" width="20.85546875" style="3" customWidth="1"/>
    <col min="15" max="16384" width="11.5703125" style="3"/>
  </cols>
  <sheetData>
    <row r="1" spans="1:16" s="7" customFormat="1" ht="75" customHeight="1" x14ac:dyDescent="0.25">
      <c r="A1" s="7" t="s">
        <v>3</v>
      </c>
      <c r="B1" s="7" t="s">
        <v>4</v>
      </c>
      <c r="C1" s="7" t="s">
        <v>5</v>
      </c>
      <c r="D1" s="7" t="s">
        <v>6</v>
      </c>
      <c r="E1" s="7" t="s">
        <v>7</v>
      </c>
      <c r="F1" s="7" t="s">
        <v>8</v>
      </c>
      <c r="G1" s="7" t="s">
        <v>26</v>
      </c>
      <c r="H1" s="7" t="s">
        <v>9</v>
      </c>
      <c r="I1" s="7" t="s">
        <v>27</v>
      </c>
      <c r="J1" s="7" t="s">
        <v>28</v>
      </c>
      <c r="K1" s="7" t="s">
        <v>40</v>
      </c>
      <c r="L1" s="7" t="s">
        <v>30</v>
      </c>
      <c r="M1" s="7" t="s">
        <v>31</v>
      </c>
      <c r="N1" s="7" t="s">
        <v>32</v>
      </c>
    </row>
    <row r="2" spans="1:16" s="7" customFormat="1" x14ac:dyDescent="0.25">
      <c r="F2" s="7" t="s">
        <v>37</v>
      </c>
    </row>
    <row r="3" spans="1:16" x14ac:dyDescent="0.25">
      <c r="A3" s="3">
        <v>101</v>
      </c>
      <c r="B3" s="3">
        <v>0</v>
      </c>
      <c r="C3" s="3" t="s">
        <v>10</v>
      </c>
      <c r="D3" s="3">
        <v>0</v>
      </c>
      <c r="E3" s="3" t="s">
        <v>11</v>
      </c>
      <c r="F3" s="3" t="s">
        <v>12</v>
      </c>
      <c r="G3" s="3">
        <v>0.25209999999999999</v>
      </c>
      <c r="H3" s="3">
        <v>0.318</v>
      </c>
      <c r="I3" s="12">
        <f>(1-((H3-$P$4)/($P$3-$P$4)))*100</f>
        <v>53.44444444444445</v>
      </c>
      <c r="K3" s="11">
        <f>(I3/0.1913)-3.11</f>
        <v>276.2650363013301</v>
      </c>
      <c r="L3" s="11"/>
      <c r="M3" s="12">
        <f>K3*($P$5/G3)</f>
        <v>27.396374087795529</v>
      </c>
      <c r="O3" s="13" t="s">
        <v>34</v>
      </c>
      <c r="P3" s="10">
        <v>0.6386666666666666</v>
      </c>
    </row>
    <row r="4" spans="1:16" x14ac:dyDescent="0.25">
      <c r="A4" s="3">
        <v>101</v>
      </c>
      <c r="B4" s="3">
        <v>0</v>
      </c>
      <c r="C4" s="3" t="s">
        <v>10</v>
      </c>
      <c r="D4" s="3">
        <v>0</v>
      </c>
      <c r="E4" s="3" t="s">
        <v>11</v>
      </c>
      <c r="F4" s="3" t="s">
        <v>12</v>
      </c>
      <c r="G4" s="3">
        <v>0.25209999999999999</v>
      </c>
      <c r="H4" s="3">
        <v>0.314</v>
      </c>
      <c r="I4" s="12">
        <f t="shared" ref="I4:I8" si="0">(1-((H4-$P$4)/($P$3-$P$4)))*100</f>
        <v>54.111111111111107</v>
      </c>
      <c r="J4" s="12">
        <f>AVERAGE(I3:I3)</f>
        <v>53.44444444444445</v>
      </c>
      <c r="K4" s="11">
        <f t="shared" ref="K4:K67" si="1">(I4/0.1913)-3.11</f>
        <v>279.74996398908053</v>
      </c>
      <c r="L4" s="11">
        <f>AVERAGE(K3:K4)</f>
        <v>278.00750014520531</v>
      </c>
      <c r="M4" s="12">
        <f>K4*($P$5/G4)</f>
        <v>27.741963902130163</v>
      </c>
      <c r="N4" s="12">
        <f>AVERAGE(M3:M4)</f>
        <v>27.569168994962844</v>
      </c>
      <c r="O4" s="13" t="s">
        <v>33</v>
      </c>
      <c r="P4" s="10">
        <v>3.8666666666666662E-2</v>
      </c>
    </row>
    <row r="5" spans="1:16" x14ac:dyDescent="0.25">
      <c r="A5" s="3">
        <v>102</v>
      </c>
      <c r="B5" s="3">
        <v>0</v>
      </c>
      <c r="C5" s="3" t="s">
        <v>10</v>
      </c>
      <c r="D5" s="3">
        <v>0</v>
      </c>
      <c r="E5" s="3" t="s">
        <v>13</v>
      </c>
      <c r="F5" s="3" t="s">
        <v>12</v>
      </c>
      <c r="G5" s="3">
        <v>0.25059999999999999</v>
      </c>
      <c r="H5" s="3">
        <v>0.40600000000000003</v>
      </c>
      <c r="I5" s="12">
        <f t="shared" si="0"/>
        <v>38.777777777777779</v>
      </c>
      <c r="K5" s="11">
        <f t="shared" si="1"/>
        <v>199.59662717081954</v>
      </c>
      <c r="L5" s="11"/>
      <c r="M5" s="12">
        <f t="shared" ref="M5:M67" si="2">K5*($P$5/G5)</f>
        <v>19.911874218956463</v>
      </c>
      <c r="N5" s="12"/>
      <c r="O5" s="13" t="s">
        <v>35</v>
      </c>
      <c r="P5" s="3">
        <v>2.5000000000000001E-2</v>
      </c>
    </row>
    <row r="6" spans="1:16" x14ac:dyDescent="0.25">
      <c r="A6" s="3">
        <v>102</v>
      </c>
      <c r="B6" s="3">
        <v>0</v>
      </c>
      <c r="C6" s="3" t="s">
        <v>10</v>
      </c>
      <c r="D6" s="3">
        <v>0</v>
      </c>
      <c r="E6" s="3" t="s">
        <v>13</v>
      </c>
      <c r="F6" s="3" t="s">
        <v>12</v>
      </c>
      <c r="G6" s="3">
        <v>0.25059999999999999</v>
      </c>
      <c r="H6" s="3">
        <v>0.39900000000000002</v>
      </c>
      <c r="I6" s="12">
        <f t="shared" si="0"/>
        <v>39.944444444444436</v>
      </c>
      <c r="J6" s="12">
        <f>AVERAGE(I5:I6)</f>
        <v>39.361111111111107</v>
      </c>
      <c r="K6" s="11">
        <f t="shared" si="1"/>
        <v>205.69525062438282</v>
      </c>
      <c r="L6" s="11">
        <f t="shared" ref="L6:L68" si="3">AVERAGE(K5:K6)</f>
        <v>202.64593889760118</v>
      </c>
      <c r="M6" s="12">
        <f t="shared" si="2"/>
        <v>20.52027639908049</v>
      </c>
      <c r="N6" s="12">
        <f t="shared" ref="N6:N68" si="4">AVERAGE(M5:M6)</f>
        <v>20.216075309018478</v>
      </c>
    </row>
    <row r="7" spans="1:16" x14ac:dyDescent="0.25">
      <c r="A7" s="3">
        <v>103</v>
      </c>
      <c r="B7" s="3">
        <v>0</v>
      </c>
      <c r="C7" s="3" t="s">
        <v>10</v>
      </c>
      <c r="D7" s="3">
        <v>0</v>
      </c>
      <c r="E7" s="3" t="s">
        <v>14</v>
      </c>
      <c r="F7" s="3" t="s">
        <v>12</v>
      </c>
      <c r="G7" s="3">
        <v>0.25069999999999998</v>
      </c>
      <c r="H7" s="3">
        <v>0.45100000000000001</v>
      </c>
      <c r="I7" s="12">
        <f t="shared" si="0"/>
        <v>31.277777777777771</v>
      </c>
      <c r="J7" s="12"/>
      <c r="K7" s="11">
        <f t="shared" si="1"/>
        <v>160.3911906836266</v>
      </c>
      <c r="L7" s="11"/>
      <c r="M7" s="12">
        <f t="shared" si="2"/>
        <v>15.994334930557104</v>
      </c>
      <c r="N7" s="12"/>
    </row>
    <row r="8" spans="1:16" x14ac:dyDescent="0.25">
      <c r="A8" s="3">
        <v>103</v>
      </c>
      <c r="B8" s="3">
        <v>0</v>
      </c>
      <c r="C8" s="3" t="s">
        <v>10</v>
      </c>
      <c r="D8" s="3">
        <v>0</v>
      </c>
      <c r="E8" s="3" t="s">
        <v>14</v>
      </c>
      <c r="F8" s="3" t="s">
        <v>12</v>
      </c>
      <c r="G8" s="3">
        <v>0.25069999999999998</v>
      </c>
      <c r="H8" s="3">
        <v>0.41</v>
      </c>
      <c r="I8" s="12">
        <f t="shared" si="0"/>
        <v>38.111111111111114</v>
      </c>
      <c r="J8" s="12">
        <f>AVERAGE(I7:I8)</f>
        <v>34.694444444444443</v>
      </c>
      <c r="K8" s="11">
        <f t="shared" si="1"/>
        <v>196.11169948306906</v>
      </c>
      <c r="L8" s="11">
        <f t="shared" si="3"/>
        <v>178.25144508334785</v>
      </c>
      <c r="M8" s="12">
        <f t="shared" si="2"/>
        <v>19.556411994721689</v>
      </c>
      <c r="N8" s="12">
        <f t="shared" si="4"/>
        <v>17.775373462639397</v>
      </c>
    </row>
    <row r="9" spans="1:16" x14ac:dyDescent="0.25">
      <c r="F9" s="13" t="s">
        <v>36</v>
      </c>
      <c r="I9" s="12"/>
      <c r="K9" s="11"/>
      <c r="L9" s="11"/>
      <c r="M9" s="12"/>
      <c r="N9" s="12"/>
    </row>
    <row r="10" spans="1:16" x14ac:dyDescent="0.25">
      <c r="A10" s="3">
        <v>110</v>
      </c>
      <c r="B10" s="3">
        <v>3</v>
      </c>
      <c r="C10" s="3" t="s">
        <v>10</v>
      </c>
      <c r="D10" s="3">
        <v>1</v>
      </c>
      <c r="E10" s="3" t="s">
        <v>11</v>
      </c>
      <c r="F10" s="3" t="s">
        <v>12</v>
      </c>
      <c r="G10" s="3">
        <v>0.25069999999999998</v>
      </c>
      <c r="H10" s="3">
        <v>0.34300000000000003</v>
      </c>
      <c r="I10" s="12">
        <f t="shared" ref="I10:I45" si="5">(1-((H10-$P$4)/($P$3-$P$4)))*100</f>
        <v>49.277777777777779</v>
      </c>
      <c r="J10" s="12"/>
      <c r="K10" s="11">
        <f>(I10/0.1913)-3.11</f>
        <v>254.48423825288955</v>
      </c>
      <c r="L10" s="11"/>
      <c r="M10" s="12">
        <f t="shared" si="2"/>
        <v>25.377367197136977</v>
      </c>
      <c r="N10" s="12"/>
    </row>
    <row r="11" spans="1:16" x14ac:dyDescent="0.25">
      <c r="A11" s="3">
        <v>110</v>
      </c>
      <c r="B11" s="3">
        <v>3</v>
      </c>
      <c r="C11" s="3" t="s">
        <v>10</v>
      </c>
      <c r="D11" s="3">
        <v>1</v>
      </c>
      <c r="E11" s="3" t="s">
        <v>11</v>
      </c>
      <c r="F11" s="3" t="s">
        <v>12</v>
      </c>
      <c r="G11" s="3">
        <v>0.25069999999999998</v>
      </c>
      <c r="H11" s="3">
        <v>0.33700000000000002</v>
      </c>
      <c r="I11" s="12">
        <f t="shared" si="5"/>
        <v>50.277777777777779</v>
      </c>
      <c r="J11" s="12">
        <f>AVERAGE(I10:I11)</f>
        <v>49.777777777777779</v>
      </c>
      <c r="K11" s="11">
        <f t="shared" si="1"/>
        <v>259.71162978451531</v>
      </c>
      <c r="L11" s="11">
        <f t="shared" si="3"/>
        <v>257.0979340187024</v>
      </c>
      <c r="M11" s="12">
        <f t="shared" si="2"/>
        <v>25.89864676750253</v>
      </c>
      <c r="N11" s="12">
        <f t="shared" si="4"/>
        <v>25.638006982319752</v>
      </c>
    </row>
    <row r="12" spans="1:16" x14ac:dyDescent="0.25">
      <c r="A12" s="3">
        <v>111</v>
      </c>
      <c r="B12" s="3">
        <v>3</v>
      </c>
      <c r="C12" s="3" t="s">
        <v>10</v>
      </c>
      <c r="D12" s="3">
        <v>1</v>
      </c>
      <c r="E12" s="3" t="s">
        <v>13</v>
      </c>
      <c r="F12" s="3" t="s">
        <v>12</v>
      </c>
      <c r="G12" s="3">
        <v>0.25109999999999999</v>
      </c>
      <c r="H12" s="3">
        <v>0.438</v>
      </c>
      <c r="I12" s="12">
        <f t="shared" si="5"/>
        <v>33.444444444444443</v>
      </c>
      <c r="J12" s="12"/>
      <c r="K12" s="11">
        <f t="shared" si="1"/>
        <v>171.71720566881569</v>
      </c>
      <c r="L12" s="11"/>
      <c r="M12" s="12">
        <f t="shared" si="2"/>
        <v>17.096495984549552</v>
      </c>
      <c r="N12" s="12"/>
    </row>
    <row r="13" spans="1:16" x14ac:dyDescent="0.25">
      <c r="A13" s="3">
        <v>111</v>
      </c>
      <c r="B13" s="3">
        <v>3</v>
      </c>
      <c r="C13" s="3" t="s">
        <v>10</v>
      </c>
      <c r="D13" s="3">
        <v>1</v>
      </c>
      <c r="E13" s="3" t="s">
        <v>13</v>
      </c>
      <c r="F13" s="3" t="s">
        <v>12</v>
      </c>
      <c r="G13" s="3">
        <v>0.25109999999999999</v>
      </c>
      <c r="H13" s="3">
        <v>0.42699999999999999</v>
      </c>
      <c r="I13" s="12">
        <f t="shared" si="5"/>
        <v>35.277777777777771</v>
      </c>
      <c r="J13" s="12">
        <f>AVERAGE(I12:I13)</f>
        <v>34.361111111111107</v>
      </c>
      <c r="K13" s="11">
        <f t="shared" si="1"/>
        <v>181.30075681012949</v>
      </c>
      <c r="L13" s="11">
        <f t="shared" si="3"/>
        <v>176.50898123947258</v>
      </c>
      <c r="M13" s="12">
        <f t="shared" si="2"/>
        <v>18.050652808654871</v>
      </c>
      <c r="N13" s="12">
        <f t="shared" si="4"/>
        <v>17.573574396602211</v>
      </c>
    </row>
    <row r="14" spans="1:16" x14ac:dyDescent="0.25">
      <c r="A14" s="3">
        <v>112</v>
      </c>
      <c r="B14" s="3">
        <v>3</v>
      </c>
      <c r="C14" s="3" t="s">
        <v>10</v>
      </c>
      <c r="D14" s="3">
        <v>1</v>
      </c>
      <c r="E14" s="3" t="s">
        <v>14</v>
      </c>
      <c r="F14" s="3" t="s">
        <v>12</v>
      </c>
      <c r="G14" s="3">
        <v>0.25059999999999999</v>
      </c>
      <c r="H14" s="3">
        <v>0.45200000000000001</v>
      </c>
      <c r="I14" s="12">
        <f t="shared" si="5"/>
        <v>31.111111111111111</v>
      </c>
      <c r="J14" s="12"/>
      <c r="K14" s="11">
        <f t="shared" si="1"/>
        <v>159.51995876168903</v>
      </c>
      <c r="L14" s="11"/>
      <c r="M14" s="12">
        <f t="shared" si="2"/>
        <v>15.913802749569937</v>
      </c>
      <c r="N14" s="12"/>
    </row>
    <row r="15" spans="1:16" x14ac:dyDescent="0.25">
      <c r="A15" s="3">
        <v>112</v>
      </c>
      <c r="B15" s="3">
        <v>3</v>
      </c>
      <c r="C15" s="3" t="s">
        <v>10</v>
      </c>
      <c r="D15" s="3">
        <v>1</v>
      </c>
      <c r="E15" s="3" t="s">
        <v>14</v>
      </c>
      <c r="F15" s="3" t="s">
        <v>12</v>
      </c>
      <c r="G15" s="3">
        <v>0.25059999999999999</v>
      </c>
      <c r="H15" s="3">
        <v>0.443</v>
      </c>
      <c r="I15" s="12">
        <f t="shared" si="5"/>
        <v>32.611111111111114</v>
      </c>
      <c r="J15" s="12">
        <f>AVERAGE(I14:I15)</f>
        <v>31.861111111111114</v>
      </c>
      <c r="K15" s="11">
        <f t="shared" si="1"/>
        <v>167.3610460591276</v>
      </c>
      <c r="L15" s="11">
        <f t="shared" si="3"/>
        <v>163.44050241040833</v>
      </c>
      <c r="M15" s="12">
        <f t="shared" si="2"/>
        <v>16.696034124015124</v>
      </c>
      <c r="N15" s="12">
        <f t="shared" si="4"/>
        <v>16.30491843679253</v>
      </c>
    </row>
    <row r="16" spans="1:16" x14ac:dyDescent="0.25">
      <c r="A16" s="3">
        <v>113</v>
      </c>
      <c r="B16" s="3">
        <v>3</v>
      </c>
      <c r="C16" s="3" t="s">
        <v>10</v>
      </c>
      <c r="D16" s="3">
        <v>2</v>
      </c>
      <c r="E16" s="3" t="s">
        <v>11</v>
      </c>
      <c r="F16" s="3" t="s">
        <v>12</v>
      </c>
      <c r="G16" s="3">
        <v>0.25019999999999998</v>
      </c>
      <c r="H16" s="3">
        <v>0.33900000000000002</v>
      </c>
      <c r="I16" s="12">
        <f t="shared" si="5"/>
        <v>49.944444444444436</v>
      </c>
      <c r="J16" s="12"/>
      <c r="K16" s="11">
        <f t="shared" si="1"/>
        <v>257.96916594063998</v>
      </c>
      <c r="L16" s="11"/>
      <c r="M16" s="12">
        <f t="shared" si="2"/>
        <v>25.776295557617907</v>
      </c>
      <c r="N16" s="12"/>
    </row>
    <row r="17" spans="1:14" x14ac:dyDescent="0.25">
      <c r="A17" s="3">
        <v>113</v>
      </c>
      <c r="B17" s="3">
        <v>3</v>
      </c>
      <c r="C17" s="3" t="s">
        <v>10</v>
      </c>
      <c r="D17" s="3">
        <v>2</v>
      </c>
      <c r="E17" s="3" t="s">
        <v>11</v>
      </c>
      <c r="F17" s="3" t="s">
        <v>12</v>
      </c>
      <c r="G17" s="3">
        <v>0.25019999999999998</v>
      </c>
      <c r="H17" s="3">
        <v>0.318</v>
      </c>
      <c r="I17" s="12">
        <f t="shared" si="5"/>
        <v>53.44444444444445</v>
      </c>
      <c r="J17" s="12">
        <f>AVERAGE(I16:I17)</f>
        <v>51.694444444444443</v>
      </c>
      <c r="K17" s="11">
        <f t="shared" si="1"/>
        <v>276.2650363013301</v>
      </c>
      <c r="L17" s="11">
        <f t="shared" si="3"/>
        <v>267.11710112098501</v>
      </c>
      <c r="M17" s="12">
        <f t="shared" si="2"/>
        <v>27.604420094057769</v>
      </c>
      <c r="N17" s="12">
        <f t="shared" si="4"/>
        <v>26.690357825837836</v>
      </c>
    </row>
    <row r="18" spans="1:14" x14ac:dyDescent="0.25">
      <c r="A18" s="3">
        <v>114</v>
      </c>
      <c r="B18" s="3">
        <v>3</v>
      </c>
      <c r="C18" s="3" t="s">
        <v>10</v>
      </c>
      <c r="D18" s="3">
        <v>2</v>
      </c>
      <c r="E18" s="3" t="s">
        <v>13</v>
      </c>
      <c r="F18" s="3" t="s">
        <v>12</v>
      </c>
      <c r="G18" s="3">
        <v>0.2505</v>
      </c>
      <c r="H18" s="3">
        <v>0.44400000000000001</v>
      </c>
      <c r="I18" s="12">
        <f t="shared" si="5"/>
        <v>32.444444444444443</v>
      </c>
      <c r="J18" s="12"/>
      <c r="K18" s="11">
        <f t="shared" si="1"/>
        <v>166.48981413718997</v>
      </c>
      <c r="L18" s="11"/>
      <c r="M18" s="12">
        <f t="shared" si="2"/>
        <v>16.615749913891214</v>
      </c>
      <c r="N18" s="12"/>
    </row>
    <row r="19" spans="1:14" x14ac:dyDescent="0.25">
      <c r="A19" s="3">
        <v>114</v>
      </c>
      <c r="B19" s="3">
        <v>3</v>
      </c>
      <c r="C19" s="3" t="s">
        <v>10</v>
      </c>
      <c r="D19" s="3">
        <v>2</v>
      </c>
      <c r="E19" s="3" t="s">
        <v>13</v>
      </c>
      <c r="F19" s="3" t="s">
        <v>12</v>
      </c>
      <c r="G19" s="3">
        <v>0.2505</v>
      </c>
      <c r="H19" s="3">
        <v>0.40400000000000003</v>
      </c>
      <c r="I19" s="12">
        <f t="shared" si="5"/>
        <v>39.111111111111107</v>
      </c>
      <c r="J19" s="12">
        <f>AVERAGE(I18:I19)</f>
        <v>35.777777777777771</v>
      </c>
      <c r="K19" s="11">
        <f t="shared" si="1"/>
        <v>201.33909101469476</v>
      </c>
      <c r="L19" s="11">
        <f t="shared" si="3"/>
        <v>183.91445257594236</v>
      </c>
      <c r="M19" s="12">
        <f t="shared" si="2"/>
        <v>20.093721658153168</v>
      </c>
      <c r="N19" s="12">
        <f t="shared" si="4"/>
        <v>18.354735786022189</v>
      </c>
    </row>
    <row r="20" spans="1:14" x14ac:dyDescent="0.25">
      <c r="A20" s="3">
        <v>115</v>
      </c>
      <c r="B20" s="3">
        <v>3</v>
      </c>
      <c r="C20" s="3" t="s">
        <v>10</v>
      </c>
      <c r="D20" s="3">
        <v>2</v>
      </c>
      <c r="E20" s="3" t="s">
        <v>14</v>
      </c>
      <c r="F20" s="3" t="s">
        <v>12</v>
      </c>
      <c r="G20" s="3">
        <v>0.251</v>
      </c>
      <c r="H20" s="3">
        <v>0.437</v>
      </c>
      <c r="I20" s="12">
        <f t="shared" si="5"/>
        <v>33.611111111111114</v>
      </c>
      <c r="J20" s="12"/>
      <c r="K20" s="11">
        <f t="shared" si="1"/>
        <v>172.58843759075333</v>
      </c>
      <c r="L20" s="11"/>
      <c r="M20" s="12">
        <f t="shared" si="2"/>
        <v>17.190083425373839</v>
      </c>
      <c r="N20" s="12"/>
    </row>
    <row r="21" spans="1:14" x14ac:dyDescent="0.25">
      <c r="A21" s="3">
        <v>115</v>
      </c>
      <c r="B21" s="3">
        <v>3</v>
      </c>
      <c r="C21" s="3" t="s">
        <v>10</v>
      </c>
      <c r="D21" s="3">
        <v>2</v>
      </c>
      <c r="E21" s="3" t="s">
        <v>14</v>
      </c>
      <c r="F21" s="3" t="s">
        <v>12</v>
      </c>
      <c r="G21" s="3">
        <v>0.251</v>
      </c>
      <c r="H21" s="3">
        <v>0.40600000000000003</v>
      </c>
      <c r="I21" s="12">
        <f t="shared" si="5"/>
        <v>38.777777777777779</v>
      </c>
      <c r="J21" s="12">
        <f>AVERAGE(I20:I21)</f>
        <v>36.194444444444443</v>
      </c>
      <c r="K21" s="11">
        <f t="shared" si="1"/>
        <v>199.59662717081954</v>
      </c>
      <c r="L21" s="11">
        <f t="shared" si="3"/>
        <v>186.09253238078645</v>
      </c>
      <c r="M21" s="12">
        <f t="shared" si="2"/>
        <v>19.880142148488005</v>
      </c>
      <c r="N21" s="12">
        <f t="shared" si="4"/>
        <v>18.535112786930924</v>
      </c>
    </row>
    <row r="22" spans="1:14" x14ac:dyDescent="0.25">
      <c r="A22" s="3">
        <v>116</v>
      </c>
      <c r="B22" s="3">
        <v>3</v>
      </c>
      <c r="C22" s="3" t="s">
        <v>10</v>
      </c>
      <c r="D22" s="3">
        <v>3</v>
      </c>
      <c r="E22" s="3" t="s">
        <v>11</v>
      </c>
      <c r="F22" s="3" t="s">
        <v>12</v>
      </c>
      <c r="G22" s="3">
        <v>0.25140000000000001</v>
      </c>
      <c r="H22" s="3">
        <v>0.28999999999999998</v>
      </c>
      <c r="I22" s="12">
        <f t="shared" si="5"/>
        <v>58.111111111111114</v>
      </c>
      <c r="J22" s="12"/>
      <c r="K22" s="11">
        <f t="shared" si="1"/>
        <v>300.65953011558344</v>
      </c>
      <c r="L22" s="11"/>
      <c r="M22" s="12">
        <f t="shared" si="2"/>
        <v>29.898521292321345</v>
      </c>
      <c r="N22" s="12"/>
    </row>
    <row r="23" spans="1:14" x14ac:dyDescent="0.25">
      <c r="A23" s="3">
        <v>116</v>
      </c>
      <c r="B23" s="3">
        <v>3</v>
      </c>
      <c r="C23" s="3" t="s">
        <v>10</v>
      </c>
      <c r="D23" s="3">
        <v>3</v>
      </c>
      <c r="E23" s="3" t="s">
        <v>11</v>
      </c>
      <c r="F23" s="3" t="s">
        <v>12</v>
      </c>
      <c r="G23" s="3">
        <v>0.25140000000000001</v>
      </c>
      <c r="H23" s="3">
        <v>0.29399999999999998</v>
      </c>
      <c r="I23" s="12">
        <f t="shared" si="5"/>
        <v>57.444444444444457</v>
      </c>
      <c r="J23" s="12">
        <f>AVERAGE(I22:I23)</f>
        <v>57.777777777777786</v>
      </c>
      <c r="K23" s="11">
        <f t="shared" si="1"/>
        <v>297.17460242783301</v>
      </c>
      <c r="L23" s="11">
        <f t="shared" si="3"/>
        <v>298.91706627170822</v>
      </c>
      <c r="M23" s="12">
        <f t="shared" si="2"/>
        <v>29.5519692151783</v>
      </c>
      <c r="N23" s="12">
        <f t="shared" si="4"/>
        <v>29.725245253749822</v>
      </c>
    </row>
    <row r="24" spans="1:14" x14ac:dyDescent="0.25">
      <c r="A24" s="3">
        <v>117</v>
      </c>
      <c r="B24" s="3">
        <v>3</v>
      </c>
      <c r="C24" s="3" t="s">
        <v>10</v>
      </c>
      <c r="D24" s="3">
        <v>3</v>
      </c>
      <c r="E24" s="3" t="s">
        <v>13</v>
      </c>
      <c r="F24" s="3" t="s">
        <v>12</v>
      </c>
      <c r="G24" s="3">
        <v>0.25080000000000002</v>
      </c>
      <c r="H24" s="3">
        <v>0.40500000000000003</v>
      </c>
      <c r="I24" s="12">
        <f t="shared" si="5"/>
        <v>38.944444444444436</v>
      </c>
      <c r="J24" s="12"/>
      <c r="K24" s="11">
        <f t="shared" si="1"/>
        <v>200.4678590927571</v>
      </c>
      <c r="L24" s="11"/>
      <c r="M24" s="12">
        <f t="shared" si="2"/>
        <v>19.982840818656012</v>
      </c>
      <c r="N24" s="12"/>
    </row>
    <row r="25" spans="1:14" x14ac:dyDescent="0.25">
      <c r="A25" s="3">
        <v>117</v>
      </c>
      <c r="B25" s="3">
        <v>3</v>
      </c>
      <c r="C25" s="3" t="s">
        <v>10</v>
      </c>
      <c r="D25" s="3">
        <v>3</v>
      </c>
      <c r="E25" s="3" t="s">
        <v>13</v>
      </c>
      <c r="F25" s="3" t="s">
        <v>12</v>
      </c>
      <c r="G25" s="3">
        <v>0.25080000000000002</v>
      </c>
      <c r="I25" s="12">
        <f t="shared" si="5"/>
        <v>106.44444444444446</v>
      </c>
      <c r="J25" s="12">
        <f>AVERAGE(I24:I25)</f>
        <v>72.694444444444443</v>
      </c>
      <c r="K25" s="11">
        <f t="shared" si="1"/>
        <v>553.31678747749322</v>
      </c>
      <c r="L25" s="11">
        <f t="shared" si="3"/>
        <v>376.89232328512514</v>
      </c>
      <c r="M25" s="12">
        <f t="shared" si="2"/>
        <v>55.155182164821895</v>
      </c>
      <c r="N25" s="12">
        <f t="shared" si="4"/>
        <v>37.569011491738955</v>
      </c>
    </row>
    <row r="26" spans="1:14" x14ac:dyDescent="0.25">
      <c r="A26" s="3">
        <v>118</v>
      </c>
      <c r="B26" s="3">
        <v>3</v>
      </c>
      <c r="C26" s="3" t="s">
        <v>10</v>
      </c>
      <c r="D26" s="3">
        <v>3</v>
      </c>
      <c r="E26" s="3" t="s">
        <v>14</v>
      </c>
      <c r="F26" s="3" t="s">
        <v>12</v>
      </c>
      <c r="G26" s="3">
        <v>0.25009999999999999</v>
      </c>
      <c r="H26" s="3">
        <v>0.52</v>
      </c>
      <c r="I26" s="12">
        <f t="shared" si="5"/>
        <v>19.777777777777771</v>
      </c>
      <c r="J26" s="12"/>
      <c r="K26" s="11">
        <f t="shared" si="1"/>
        <v>100.27618806993085</v>
      </c>
      <c r="L26" s="11"/>
      <c r="M26" s="12">
        <f t="shared" si="2"/>
        <v>10.023609363247788</v>
      </c>
      <c r="N26" s="12"/>
    </row>
    <row r="27" spans="1:14" x14ac:dyDescent="0.25">
      <c r="A27" s="3">
        <v>118</v>
      </c>
      <c r="B27" s="3">
        <v>3</v>
      </c>
      <c r="C27" s="3" t="s">
        <v>10</v>
      </c>
      <c r="D27" s="3">
        <v>3</v>
      </c>
      <c r="E27" s="3" t="s">
        <v>14</v>
      </c>
      <c r="F27" s="3" t="s">
        <v>12</v>
      </c>
      <c r="G27" s="3">
        <v>0.25009999999999999</v>
      </c>
      <c r="H27" s="3">
        <v>0.437</v>
      </c>
      <c r="I27" s="12">
        <f t="shared" si="5"/>
        <v>33.611111111111114</v>
      </c>
      <c r="J27" s="12">
        <f>AVERAGE(I26:I27)</f>
        <v>26.694444444444443</v>
      </c>
      <c r="K27" s="11">
        <f t="shared" si="1"/>
        <v>172.58843759075333</v>
      </c>
      <c r="L27" s="11">
        <f t="shared" si="3"/>
        <v>136.43231283034208</v>
      </c>
      <c r="M27" s="12">
        <f t="shared" si="2"/>
        <v>17.251942981882582</v>
      </c>
      <c r="N27" s="12">
        <f t="shared" si="4"/>
        <v>13.637776172565186</v>
      </c>
    </row>
    <row r="28" spans="1:14" x14ac:dyDescent="0.25">
      <c r="A28" s="3">
        <v>119</v>
      </c>
      <c r="B28" s="3">
        <v>3</v>
      </c>
      <c r="C28" s="3" t="s">
        <v>10</v>
      </c>
      <c r="D28" s="3">
        <v>4</v>
      </c>
      <c r="E28" s="3" t="s">
        <v>11</v>
      </c>
      <c r="F28" s="3" t="s">
        <v>12</v>
      </c>
      <c r="G28" s="3">
        <v>0.2515</v>
      </c>
      <c r="H28" s="3">
        <v>0.33</v>
      </c>
      <c r="I28" s="12">
        <f t="shared" si="5"/>
        <v>51.44444444444445</v>
      </c>
      <c r="J28" s="12"/>
      <c r="K28" s="11">
        <f t="shared" si="1"/>
        <v>265.81025323807864</v>
      </c>
      <c r="L28" s="11"/>
      <c r="M28" s="12">
        <f t="shared" si="2"/>
        <v>26.422490381518752</v>
      </c>
      <c r="N28" s="12"/>
    </row>
    <row r="29" spans="1:14" x14ac:dyDescent="0.25">
      <c r="A29" s="3">
        <v>119</v>
      </c>
      <c r="B29" s="3">
        <v>3</v>
      </c>
      <c r="C29" s="3" t="s">
        <v>10</v>
      </c>
      <c r="D29" s="3">
        <v>4</v>
      </c>
      <c r="E29" s="3" t="s">
        <v>11</v>
      </c>
      <c r="F29" s="3" t="s">
        <v>12</v>
      </c>
      <c r="G29" s="3">
        <v>0.2515</v>
      </c>
      <c r="H29" s="3">
        <v>0.32900000000000001</v>
      </c>
      <c r="I29" s="12">
        <f t="shared" si="5"/>
        <v>51.611111111111107</v>
      </c>
      <c r="J29" s="12">
        <f>AVERAGE(I28:I29)</f>
        <v>51.527777777777779</v>
      </c>
      <c r="K29" s="11">
        <f t="shared" si="1"/>
        <v>266.68148516001622</v>
      </c>
      <c r="L29" s="11">
        <f t="shared" si="3"/>
        <v>266.24586919904743</v>
      </c>
      <c r="M29" s="12">
        <f t="shared" si="2"/>
        <v>26.509093952287898</v>
      </c>
      <c r="N29" s="12">
        <f t="shared" si="4"/>
        <v>26.465792166903327</v>
      </c>
    </row>
    <row r="30" spans="1:14" x14ac:dyDescent="0.25">
      <c r="A30" s="3">
        <v>120</v>
      </c>
      <c r="B30" s="3">
        <v>3</v>
      </c>
      <c r="C30" s="3" t="s">
        <v>10</v>
      </c>
      <c r="D30" s="3">
        <v>4</v>
      </c>
      <c r="E30" s="3" t="s">
        <v>13</v>
      </c>
      <c r="F30" s="3" t="s">
        <v>12</v>
      </c>
      <c r="G30" s="3">
        <v>0.25069999999999998</v>
      </c>
      <c r="H30" s="3">
        <v>0.437</v>
      </c>
      <c r="I30" s="12">
        <f t="shared" si="5"/>
        <v>33.611111111111114</v>
      </c>
      <c r="J30" s="12"/>
      <c r="K30" s="11">
        <f t="shared" si="1"/>
        <v>172.58843759075333</v>
      </c>
      <c r="L30" s="11"/>
      <c r="M30" s="12">
        <f t="shared" si="2"/>
        <v>17.21065392807672</v>
      </c>
      <c r="N30" s="12"/>
    </row>
    <row r="31" spans="1:14" x14ac:dyDescent="0.25">
      <c r="A31" s="3">
        <v>120</v>
      </c>
      <c r="B31" s="3">
        <v>3</v>
      </c>
      <c r="C31" s="3" t="s">
        <v>10</v>
      </c>
      <c r="D31" s="3">
        <v>4</v>
      </c>
      <c r="E31" s="3" t="s">
        <v>13</v>
      </c>
      <c r="F31" s="3" t="s">
        <v>12</v>
      </c>
      <c r="G31" s="3">
        <v>0.25069999999999998</v>
      </c>
      <c r="H31" s="3">
        <v>0.41499999999999998</v>
      </c>
      <c r="I31" s="12">
        <f t="shared" si="5"/>
        <v>37.277777777777779</v>
      </c>
      <c r="J31" s="12">
        <f>AVERAGE(I30:I31)</f>
        <v>35.444444444444443</v>
      </c>
      <c r="K31" s="11">
        <f t="shared" si="1"/>
        <v>191.75553987338094</v>
      </c>
      <c r="L31" s="11">
        <f t="shared" si="3"/>
        <v>182.17198873206712</v>
      </c>
      <c r="M31" s="12">
        <f t="shared" si="2"/>
        <v>19.122012352750396</v>
      </c>
      <c r="N31" s="12">
        <f t="shared" si="4"/>
        <v>18.166333140413556</v>
      </c>
    </row>
    <row r="32" spans="1:14" x14ac:dyDescent="0.25">
      <c r="A32" s="3">
        <v>121</v>
      </c>
      <c r="B32" s="3">
        <v>3</v>
      </c>
      <c r="C32" s="3" t="s">
        <v>10</v>
      </c>
      <c r="D32" s="3">
        <v>4</v>
      </c>
      <c r="E32" s="3" t="s">
        <v>14</v>
      </c>
      <c r="F32" s="3" t="s">
        <v>12</v>
      </c>
      <c r="G32" s="3">
        <v>0.25090000000000001</v>
      </c>
      <c r="H32" s="3">
        <v>0.436</v>
      </c>
      <c r="I32" s="12">
        <f t="shared" si="5"/>
        <v>33.777777777777771</v>
      </c>
      <c r="J32" s="12"/>
      <c r="K32" s="11">
        <f t="shared" si="1"/>
        <v>173.45966951269091</v>
      </c>
      <c r="L32" s="11"/>
      <c r="M32" s="12">
        <f t="shared" si="2"/>
        <v>17.283745467585781</v>
      </c>
      <c r="N32" s="12"/>
    </row>
    <row r="33" spans="1:14" x14ac:dyDescent="0.25">
      <c r="A33" s="3">
        <v>121</v>
      </c>
      <c r="B33" s="3">
        <v>3</v>
      </c>
      <c r="C33" s="3" t="s">
        <v>10</v>
      </c>
      <c r="D33" s="3">
        <v>4</v>
      </c>
      <c r="E33" s="3" t="s">
        <v>14</v>
      </c>
      <c r="F33" s="3" t="s">
        <v>12</v>
      </c>
      <c r="G33" s="3">
        <v>0.25090000000000001</v>
      </c>
      <c r="H33" s="3">
        <v>0.43099999999999999</v>
      </c>
      <c r="I33" s="12">
        <f t="shared" si="5"/>
        <v>34.611111111111114</v>
      </c>
      <c r="J33" s="12">
        <f>AVERAGE(I32:I33)</f>
        <v>34.194444444444443</v>
      </c>
      <c r="K33" s="11">
        <f t="shared" si="1"/>
        <v>177.81582912237906</v>
      </c>
      <c r="L33" s="11">
        <f t="shared" si="3"/>
        <v>175.637749317535</v>
      </c>
      <c r="M33" s="12">
        <f t="shared" si="2"/>
        <v>17.71779883642677</v>
      </c>
      <c r="N33" s="12">
        <f t="shared" si="4"/>
        <v>17.500772152006277</v>
      </c>
    </row>
    <row r="34" spans="1:14" x14ac:dyDescent="0.25">
      <c r="A34" s="3">
        <v>122</v>
      </c>
      <c r="B34" s="3">
        <v>3</v>
      </c>
      <c r="C34" s="3" t="s">
        <v>10</v>
      </c>
      <c r="D34" s="3">
        <v>5</v>
      </c>
      <c r="E34" s="3" t="s">
        <v>11</v>
      </c>
      <c r="F34" s="3" t="s">
        <v>12</v>
      </c>
      <c r="G34" s="3">
        <v>0.25059999999999999</v>
      </c>
      <c r="H34" s="3">
        <v>0.30299999999999999</v>
      </c>
      <c r="I34" s="12">
        <f t="shared" si="5"/>
        <v>55.944444444444443</v>
      </c>
      <c r="J34" s="12"/>
      <c r="K34" s="11">
        <f t="shared" si="1"/>
        <v>289.33351513039435</v>
      </c>
      <c r="L34" s="11"/>
      <c r="M34" s="12">
        <f t="shared" si="2"/>
        <v>28.864077726495847</v>
      </c>
      <c r="N34" s="12"/>
    </row>
    <row r="35" spans="1:14" x14ac:dyDescent="0.25">
      <c r="A35" s="3">
        <v>122</v>
      </c>
      <c r="B35" s="3">
        <v>3</v>
      </c>
      <c r="C35" s="3" t="s">
        <v>10</v>
      </c>
      <c r="D35" s="3">
        <v>5</v>
      </c>
      <c r="E35" s="3" t="s">
        <v>11</v>
      </c>
      <c r="F35" s="3" t="s">
        <v>12</v>
      </c>
      <c r="G35" s="3">
        <v>0.25059999999999999</v>
      </c>
      <c r="H35" s="3">
        <v>0.32800000000000001</v>
      </c>
      <c r="I35" s="12">
        <f t="shared" si="5"/>
        <v>51.777777777777779</v>
      </c>
      <c r="J35" s="12">
        <f>AVERAGE(I34:I35)</f>
        <v>53.861111111111114</v>
      </c>
      <c r="K35" s="11">
        <f t="shared" si="1"/>
        <v>267.55271708195386</v>
      </c>
      <c r="L35" s="11">
        <f t="shared" si="3"/>
        <v>278.4431161061741</v>
      </c>
      <c r="M35" s="12">
        <f t="shared" si="2"/>
        <v>26.691212797481434</v>
      </c>
      <c r="N35" s="12">
        <f t="shared" si="4"/>
        <v>27.777645261988638</v>
      </c>
    </row>
    <row r="36" spans="1:14" x14ac:dyDescent="0.25">
      <c r="A36" s="3">
        <v>123</v>
      </c>
      <c r="B36" s="3">
        <v>3</v>
      </c>
      <c r="C36" s="3" t="s">
        <v>10</v>
      </c>
      <c r="D36" s="3">
        <v>5</v>
      </c>
      <c r="E36" s="3" t="s">
        <v>13</v>
      </c>
      <c r="F36" s="3" t="s">
        <v>12</v>
      </c>
      <c r="G36" s="3">
        <v>0.25059999999999999</v>
      </c>
      <c r="H36" s="3">
        <v>0.39800000000000002</v>
      </c>
      <c r="I36" s="12">
        <f t="shared" si="5"/>
        <v>40.111111111111107</v>
      </c>
      <c r="J36" s="12"/>
      <c r="K36" s="11">
        <f t="shared" si="1"/>
        <v>206.56648254632046</v>
      </c>
      <c r="L36" s="11"/>
      <c r="M36" s="12">
        <f t="shared" si="2"/>
        <v>20.607190996241069</v>
      </c>
      <c r="N36" s="12"/>
    </row>
    <row r="37" spans="1:14" x14ac:dyDescent="0.25">
      <c r="A37" s="3">
        <v>123</v>
      </c>
      <c r="B37" s="3">
        <v>3</v>
      </c>
      <c r="C37" s="3" t="s">
        <v>10</v>
      </c>
      <c r="D37" s="3">
        <v>5</v>
      </c>
      <c r="E37" s="3" t="s">
        <v>13</v>
      </c>
      <c r="F37" s="3" t="s">
        <v>12</v>
      </c>
      <c r="G37" s="3">
        <v>0.25059999999999999</v>
      </c>
      <c r="H37" s="3">
        <v>0.36799999999999999</v>
      </c>
      <c r="I37" s="12">
        <f t="shared" si="5"/>
        <v>45.111111111111114</v>
      </c>
      <c r="J37" s="12">
        <f>AVERAGE(I36:I37)</f>
        <v>42.611111111111114</v>
      </c>
      <c r="K37" s="11">
        <f t="shared" si="1"/>
        <v>232.70344020444909</v>
      </c>
      <c r="L37" s="11">
        <f t="shared" si="3"/>
        <v>219.63496137538476</v>
      </c>
      <c r="M37" s="12">
        <f t="shared" si="2"/>
        <v>23.214628911058373</v>
      </c>
      <c r="N37" s="12">
        <f t="shared" si="4"/>
        <v>21.910909953649721</v>
      </c>
    </row>
    <row r="38" spans="1:14" x14ac:dyDescent="0.25">
      <c r="A38" s="3">
        <v>124</v>
      </c>
      <c r="B38" s="3">
        <v>3</v>
      </c>
      <c r="C38" s="3" t="s">
        <v>10</v>
      </c>
      <c r="D38" s="3">
        <v>5</v>
      </c>
      <c r="E38" s="3" t="s">
        <v>14</v>
      </c>
      <c r="F38" s="3" t="s">
        <v>12</v>
      </c>
      <c r="G38" s="3">
        <v>0.25119999999999998</v>
      </c>
      <c r="H38" s="3">
        <v>0.435</v>
      </c>
      <c r="I38" s="12">
        <f t="shared" si="5"/>
        <v>33.944444444444443</v>
      </c>
      <c r="J38" s="12"/>
      <c r="K38" s="11">
        <f t="shared" si="1"/>
        <v>174.33090143462854</v>
      </c>
      <c r="L38" s="11"/>
      <c r="M38" s="12">
        <f t="shared" si="2"/>
        <v>17.349811050420836</v>
      </c>
      <c r="N38" s="12"/>
    </row>
    <row r="39" spans="1:14" x14ac:dyDescent="0.25">
      <c r="A39" s="3">
        <v>124</v>
      </c>
      <c r="B39" s="3">
        <v>3</v>
      </c>
      <c r="C39" s="3" t="s">
        <v>10</v>
      </c>
      <c r="D39" s="3">
        <v>5</v>
      </c>
      <c r="E39" s="3" t="s">
        <v>14</v>
      </c>
      <c r="F39" s="3" t="s">
        <v>12</v>
      </c>
      <c r="G39" s="3">
        <v>0.25119999999999998</v>
      </c>
      <c r="H39" s="3">
        <v>0.45500000000000002</v>
      </c>
      <c r="I39" s="12">
        <f t="shared" si="5"/>
        <v>30.611111111111111</v>
      </c>
      <c r="J39" s="12">
        <f>AVERAGE(I38:I39)</f>
        <v>32.277777777777779</v>
      </c>
      <c r="K39" s="11">
        <f t="shared" si="1"/>
        <v>156.90626299587615</v>
      </c>
      <c r="L39" s="11">
        <f t="shared" si="3"/>
        <v>165.61858221525233</v>
      </c>
      <c r="M39" s="12">
        <f t="shared" si="2"/>
        <v>15.615671078411244</v>
      </c>
      <c r="N39" s="12">
        <f t="shared" si="4"/>
        <v>16.482741064416039</v>
      </c>
    </row>
    <row r="40" spans="1:14" x14ac:dyDescent="0.25">
      <c r="A40" s="3">
        <v>125</v>
      </c>
      <c r="B40" s="3">
        <v>3</v>
      </c>
      <c r="C40" s="3" t="s">
        <v>10</v>
      </c>
      <c r="D40" s="3">
        <v>6</v>
      </c>
      <c r="E40" s="3" t="s">
        <v>11</v>
      </c>
      <c r="F40" s="3" t="s">
        <v>12</v>
      </c>
      <c r="G40" s="3">
        <v>0.25140000000000001</v>
      </c>
      <c r="H40" s="3">
        <v>0.435</v>
      </c>
      <c r="I40" s="12">
        <f t="shared" si="5"/>
        <v>33.944444444444443</v>
      </c>
      <c r="J40" s="12"/>
      <c r="K40" s="11">
        <f t="shared" si="1"/>
        <v>174.33090143462854</v>
      </c>
      <c r="L40" s="11"/>
      <c r="M40" s="12">
        <f t="shared" si="2"/>
        <v>17.336008495885892</v>
      </c>
      <c r="N40" s="12"/>
    </row>
    <row r="41" spans="1:14" x14ac:dyDescent="0.25">
      <c r="A41" s="3">
        <v>125</v>
      </c>
      <c r="B41" s="3">
        <v>3</v>
      </c>
      <c r="C41" s="3" t="s">
        <v>10</v>
      </c>
      <c r="D41" s="3">
        <v>6</v>
      </c>
      <c r="E41" s="3" t="s">
        <v>11</v>
      </c>
      <c r="F41" s="3" t="s">
        <v>12</v>
      </c>
      <c r="G41" s="3">
        <v>0.25140000000000001</v>
      </c>
      <c r="H41" s="3">
        <v>0.373</v>
      </c>
      <c r="I41" s="12">
        <f t="shared" si="5"/>
        <v>44.277777777777786</v>
      </c>
      <c r="J41" s="12">
        <f>AVERAGE(I40:I41)</f>
        <v>39.111111111111114</v>
      </c>
      <c r="K41" s="11">
        <f t="shared" si="1"/>
        <v>228.34728059476103</v>
      </c>
      <c r="L41" s="11">
        <f t="shared" si="3"/>
        <v>201.33909101469479</v>
      </c>
      <c r="M41" s="12">
        <f t="shared" si="2"/>
        <v>22.707565691603126</v>
      </c>
      <c r="N41" s="12">
        <f t="shared" si="4"/>
        <v>20.021787093744507</v>
      </c>
    </row>
    <row r="42" spans="1:14" x14ac:dyDescent="0.25">
      <c r="A42" s="3">
        <v>126</v>
      </c>
      <c r="B42" s="3">
        <v>3</v>
      </c>
      <c r="C42" s="3" t="s">
        <v>10</v>
      </c>
      <c r="D42" s="3">
        <v>6</v>
      </c>
      <c r="E42" s="3" t="s">
        <v>13</v>
      </c>
      <c r="F42" s="3" t="s">
        <v>12</v>
      </c>
      <c r="G42" s="3">
        <v>0.25059999999999999</v>
      </c>
      <c r="H42" s="3">
        <v>0.42699999999999999</v>
      </c>
      <c r="I42" s="12">
        <f t="shared" si="5"/>
        <v>35.277777777777771</v>
      </c>
      <c r="J42" s="12"/>
      <c r="K42" s="11">
        <f t="shared" si="1"/>
        <v>181.30075681012949</v>
      </c>
      <c r="L42" s="11"/>
      <c r="M42" s="12">
        <f t="shared" si="2"/>
        <v>18.086667678584348</v>
      </c>
      <c r="N42" s="12"/>
    </row>
    <row r="43" spans="1:14" x14ac:dyDescent="0.25">
      <c r="A43" s="3">
        <v>126</v>
      </c>
      <c r="B43" s="3">
        <v>3</v>
      </c>
      <c r="C43" s="3" t="s">
        <v>10</v>
      </c>
      <c r="D43" s="3">
        <v>6</v>
      </c>
      <c r="E43" s="3" t="s">
        <v>13</v>
      </c>
      <c r="F43" s="3" t="s">
        <v>12</v>
      </c>
      <c r="G43" s="3">
        <v>0.25059999999999999</v>
      </c>
      <c r="H43" s="3">
        <v>0.40899999999999997</v>
      </c>
      <c r="I43" s="12">
        <f t="shared" si="5"/>
        <v>38.277777777777779</v>
      </c>
      <c r="J43" s="12">
        <f t="shared" ref="J43:J45" si="6">AVERAGE(I42:I43)</f>
        <v>36.777777777777771</v>
      </c>
      <c r="K43" s="11">
        <f t="shared" si="1"/>
        <v>196.98293140500667</v>
      </c>
      <c r="L43" s="11">
        <f t="shared" si="3"/>
        <v>189.14184410756809</v>
      </c>
      <c r="M43" s="12">
        <f t="shared" si="2"/>
        <v>19.65113042747473</v>
      </c>
      <c r="N43" s="12">
        <f t="shared" si="4"/>
        <v>18.868899053029537</v>
      </c>
    </row>
    <row r="44" spans="1:14" x14ac:dyDescent="0.25">
      <c r="A44" s="3">
        <v>127</v>
      </c>
      <c r="B44" s="3">
        <v>3</v>
      </c>
      <c r="C44" s="3" t="s">
        <v>10</v>
      </c>
      <c r="D44" s="3">
        <v>6</v>
      </c>
      <c r="E44" s="3" t="s">
        <v>14</v>
      </c>
      <c r="F44" s="3" t="s">
        <v>12</v>
      </c>
      <c r="G44" s="3">
        <v>0.25</v>
      </c>
      <c r="H44" s="3">
        <v>0.433</v>
      </c>
      <c r="I44" s="12">
        <f t="shared" si="5"/>
        <v>34.277777777777771</v>
      </c>
      <c r="J44" s="12"/>
      <c r="K44" s="11">
        <f t="shared" si="1"/>
        <v>176.07336527850376</v>
      </c>
      <c r="L44" s="11"/>
      <c r="M44" s="12">
        <f t="shared" si="2"/>
        <v>17.607336527850375</v>
      </c>
      <c r="N44" s="12"/>
    </row>
    <row r="45" spans="1:14" x14ac:dyDescent="0.25">
      <c r="A45" s="3">
        <v>127</v>
      </c>
      <c r="B45" s="3">
        <v>3</v>
      </c>
      <c r="C45" s="3" t="s">
        <v>10</v>
      </c>
      <c r="D45" s="3">
        <v>6</v>
      </c>
      <c r="E45" s="3" t="s">
        <v>14</v>
      </c>
      <c r="F45" s="3" t="s">
        <v>12</v>
      </c>
      <c r="G45" s="3">
        <v>0.25</v>
      </c>
      <c r="H45" s="3">
        <v>0.42</v>
      </c>
      <c r="I45" s="12">
        <f t="shared" si="5"/>
        <v>36.444444444444443</v>
      </c>
      <c r="J45" s="12">
        <f t="shared" si="6"/>
        <v>35.361111111111107</v>
      </c>
      <c r="K45" s="11">
        <f t="shared" si="1"/>
        <v>187.39938026369285</v>
      </c>
      <c r="L45" s="11">
        <f t="shared" si="3"/>
        <v>181.7363727710983</v>
      </c>
      <c r="M45" s="12">
        <f t="shared" si="2"/>
        <v>18.739938026369284</v>
      </c>
      <c r="N45" s="12">
        <f t="shared" si="4"/>
        <v>18.17363727710983</v>
      </c>
    </row>
    <row r="46" spans="1:14" x14ac:dyDescent="0.25">
      <c r="F46" s="13" t="s">
        <v>16</v>
      </c>
      <c r="I46" s="12"/>
      <c r="L46" s="11"/>
      <c r="M46" s="12"/>
      <c r="N46" s="12"/>
    </row>
    <row r="47" spans="1:14" x14ac:dyDescent="0.25">
      <c r="A47" s="3">
        <v>164</v>
      </c>
      <c r="B47" s="3">
        <v>6</v>
      </c>
      <c r="C47" s="3" t="s">
        <v>10</v>
      </c>
      <c r="D47" s="3">
        <v>1</v>
      </c>
      <c r="E47" s="3" t="s">
        <v>11</v>
      </c>
      <c r="F47" s="3" t="s">
        <v>12</v>
      </c>
      <c r="G47" s="3">
        <v>0.2505</v>
      </c>
      <c r="H47" s="3">
        <v>0.35699999999999998</v>
      </c>
      <c r="I47" s="12">
        <f t="shared" ref="I47:I67" si="7">(1-((H47-$P$4)/($P$3-$P$4)))*100</f>
        <v>46.944444444444443</v>
      </c>
      <c r="J47" s="12"/>
      <c r="K47" s="11">
        <f t="shared" si="1"/>
        <v>242.28699134576289</v>
      </c>
      <c r="L47" s="11"/>
      <c r="M47" s="12">
        <f t="shared" si="2"/>
        <v>24.180338457660966</v>
      </c>
      <c r="N47" s="12"/>
    </row>
    <row r="48" spans="1:14" x14ac:dyDescent="0.25">
      <c r="A48" s="3">
        <v>164</v>
      </c>
      <c r="B48" s="3">
        <v>6</v>
      </c>
      <c r="C48" s="3" t="s">
        <v>10</v>
      </c>
      <c r="D48" s="3">
        <v>1</v>
      </c>
      <c r="E48" s="3" t="s">
        <v>11</v>
      </c>
      <c r="F48" s="3" t="s">
        <v>12</v>
      </c>
      <c r="G48" s="3">
        <v>0.2505</v>
      </c>
      <c r="H48" s="3">
        <v>0.313</v>
      </c>
      <c r="I48" s="12">
        <f t="shared" si="7"/>
        <v>54.277777777777779</v>
      </c>
      <c r="J48" s="12">
        <f>AVERAGE(I47:I48)</f>
        <v>50.611111111111114</v>
      </c>
      <c r="K48" s="11">
        <f t="shared" si="1"/>
        <v>280.62119591101816</v>
      </c>
      <c r="L48" s="11">
        <f t="shared" si="3"/>
        <v>261.45409362839052</v>
      </c>
      <c r="M48" s="12">
        <f t="shared" si="2"/>
        <v>28.006107376349117</v>
      </c>
      <c r="N48" s="12">
        <f t="shared" si="4"/>
        <v>26.093222917005043</v>
      </c>
    </row>
    <row r="49" spans="1:14" x14ac:dyDescent="0.25">
      <c r="A49" s="3">
        <v>165</v>
      </c>
      <c r="B49" s="3">
        <v>6</v>
      </c>
      <c r="C49" s="3" t="s">
        <v>10</v>
      </c>
      <c r="D49" s="3">
        <v>1</v>
      </c>
      <c r="E49" s="3" t="s">
        <v>13</v>
      </c>
      <c r="F49" s="3" t="s">
        <v>12</v>
      </c>
      <c r="G49" s="3">
        <v>0.25009999999999999</v>
      </c>
      <c r="H49" s="3">
        <v>0.45500000000000002</v>
      </c>
      <c r="I49" s="12">
        <f t="shared" si="7"/>
        <v>30.611111111111111</v>
      </c>
      <c r="J49" s="12"/>
      <c r="K49" s="11">
        <f t="shared" si="1"/>
        <v>156.90626299587615</v>
      </c>
      <c r="L49" s="11"/>
      <c r="M49" s="12">
        <f t="shared" si="2"/>
        <v>15.684352558564191</v>
      </c>
      <c r="N49" s="12"/>
    </row>
    <row r="50" spans="1:14" x14ac:dyDescent="0.25">
      <c r="A50" s="3">
        <v>165</v>
      </c>
      <c r="B50" s="3">
        <v>6</v>
      </c>
      <c r="C50" s="3" t="s">
        <v>10</v>
      </c>
      <c r="D50" s="3">
        <v>1</v>
      </c>
      <c r="E50" s="3" t="s">
        <v>13</v>
      </c>
      <c r="F50" s="3" t="s">
        <v>12</v>
      </c>
      <c r="G50" s="3">
        <v>0.25009999999999999</v>
      </c>
      <c r="H50" s="3">
        <v>0.46</v>
      </c>
      <c r="I50" s="12">
        <f t="shared" si="7"/>
        <v>29.777777777777771</v>
      </c>
      <c r="J50" s="12">
        <f>AVERAGE(I49:I50)</f>
        <v>30.194444444444443</v>
      </c>
      <c r="K50" s="11">
        <f t="shared" si="1"/>
        <v>152.55010338618803</v>
      </c>
      <c r="L50" s="11">
        <f t="shared" si="3"/>
        <v>154.72818319103209</v>
      </c>
      <c r="M50" s="12">
        <f t="shared" si="2"/>
        <v>15.248910774309081</v>
      </c>
      <c r="N50" s="12">
        <f t="shared" si="4"/>
        <v>15.466631666436637</v>
      </c>
    </row>
    <row r="51" spans="1:14" x14ac:dyDescent="0.25">
      <c r="A51" s="3">
        <v>166</v>
      </c>
      <c r="B51" s="3">
        <v>6</v>
      </c>
      <c r="C51" s="3" t="s">
        <v>10</v>
      </c>
      <c r="D51" s="3">
        <v>1</v>
      </c>
      <c r="E51" s="3" t="s">
        <v>14</v>
      </c>
      <c r="F51" s="3" t="s">
        <v>12</v>
      </c>
      <c r="G51" s="3">
        <v>0.2505</v>
      </c>
      <c r="H51" s="3">
        <v>0.47899999999999998</v>
      </c>
      <c r="I51" s="12">
        <f t="shared" si="7"/>
        <v>26.611111111111118</v>
      </c>
      <c r="J51" s="12"/>
      <c r="K51" s="11">
        <f t="shared" si="1"/>
        <v>135.99669686937332</v>
      </c>
      <c r="L51" s="11"/>
      <c r="M51" s="12">
        <f t="shared" si="2"/>
        <v>13.572524637662008</v>
      </c>
      <c r="N51" s="12"/>
    </row>
    <row r="52" spans="1:14" x14ac:dyDescent="0.25">
      <c r="A52" s="3">
        <v>166</v>
      </c>
      <c r="B52" s="3">
        <v>6</v>
      </c>
      <c r="C52" s="3" t="s">
        <v>10</v>
      </c>
      <c r="D52" s="3">
        <v>1</v>
      </c>
      <c r="E52" s="3" t="s">
        <v>14</v>
      </c>
      <c r="F52" s="3" t="s">
        <v>12</v>
      </c>
      <c r="G52" s="3">
        <v>0.2505</v>
      </c>
      <c r="H52" s="3">
        <v>0.47699999999999998</v>
      </c>
      <c r="I52" s="12">
        <f t="shared" si="7"/>
        <v>26.94444444444445</v>
      </c>
      <c r="J52" s="12">
        <f>AVERAGE(I51:I52)</f>
        <v>26.777777777777786</v>
      </c>
      <c r="K52" s="11">
        <f t="shared" si="1"/>
        <v>137.73916071324854</v>
      </c>
      <c r="L52" s="11">
        <f t="shared" si="3"/>
        <v>136.86792879131093</v>
      </c>
      <c r="M52" s="12">
        <f t="shared" si="2"/>
        <v>13.746423224875103</v>
      </c>
      <c r="N52" s="12">
        <f t="shared" si="4"/>
        <v>13.659473931268556</v>
      </c>
    </row>
    <row r="53" spans="1:14" x14ac:dyDescent="0.25">
      <c r="A53" s="3">
        <v>167</v>
      </c>
      <c r="B53" s="3">
        <v>6</v>
      </c>
      <c r="C53" s="3" t="s">
        <v>10</v>
      </c>
      <c r="D53" s="3">
        <v>2</v>
      </c>
      <c r="E53" s="3" t="s">
        <v>11</v>
      </c>
      <c r="F53" s="3" t="s">
        <v>12</v>
      </c>
      <c r="G53" s="3">
        <v>0.25040000000000001</v>
      </c>
      <c r="H53" s="3">
        <v>0.30399999999999999</v>
      </c>
      <c r="I53" s="12">
        <f t="shared" si="7"/>
        <v>55.777777777777779</v>
      </c>
      <c r="J53" s="12"/>
      <c r="K53" s="11">
        <f t="shared" si="1"/>
        <v>288.46228320845677</v>
      </c>
      <c r="L53" s="11"/>
      <c r="M53" s="12">
        <f t="shared" si="2"/>
        <v>28.80014808391142</v>
      </c>
      <c r="N53" s="12"/>
    </row>
    <row r="54" spans="1:14" x14ac:dyDescent="0.25">
      <c r="A54" s="3">
        <v>167</v>
      </c>
      <c r="B54" s="3">
        <v>6</v>
      </c>
      <c r="C54" s="3" t="s">
        <v>10</v>
      </c>
      <c r="D54" s="3">
        <v>2</v>
      </c>
      <c r="E54" s="3" t="s">
        <v>11</v>
      </c>
      <c r="F54" s="3" t="s">
        <v>12</v>
      </c>
      <c r="G54" s="3">
        <v>0.25040000000000001</v>
      </c>
      <c r="H54" s="3">
        <v>0.28799999999999998</v>
      </c>
      <c r="I54" s="12">
        <f t="shared" si="7"/>
        <v>58.444444444444443</v>
      </c>
      <c r="J54" s="12">
        <f>AVERAGE(I53:I54)</f>
        <v>57.111111111111114</v>
      </c>
      <c r="K54" s="11">
        <f t="shared" si="1"/>
        <v>302.40199395945865</v>
      </c>
      <c r="L54" s="11">
        <f t="shared" si="3"/>
        <v>295.43213858395768</v>
      </c>
      <c r="M54" s="12">
        <f t="shared" si="2"/>
        <v>30.191892368156815</v>
      </c>
      <c r="N54" s="12">
        <f t="shared" si="4"/>
        <v>29.496020226034119</v>
      </c>
    </row>
    <row r="55" spans="1:14" x14ac:dyDescent="0.25">
      <c r="A55" s="3">
        <v>168</v>
      </c>
      <c r="B55" s="3">
        <v>6</v>
      </c>
      <c r="C55" s="3" t="s">
        <v>10</v>
      </c>
      <c r="D55" s="3">
        <v>2</v>
      </c>
      <c r="E55" s="3" t="s">
        <v>13</v>
      </c>
      <c r="F55" s="3" t="s">
        <v>12</v>
      </c>
      <c r="G55" s="3">
        <v>0.251</v>
      </c>
      <c r="H55" s="3">
        <v>0.378</v>
      </c>
      <c r="I55" s="12">
        <f t="shared" si="7"/>
        <v>43.444444444444443</v>
      </c>
      <c r="J55" s="12"/>
      <c r="K55" s="11">
        <f t="shared" si="1"/>
        <v>223.99112098507288</v>
      </c>
      <c r="L55" s="11"/>
      <c r="M55" s="12">
        <f t="shared" si="2"/>
        <v>22.30987260807499</v>
      </c>
      <c r="N55" s="12"/>
    </row>
    <row r="56" spans="1:14" x14ac:dyDescent="0.25">
      <c r="A56" s="3">
        <v>168</v>
      </c>
      <c r="B56" s="3">
        <v>6</v>
      </c>
      <c r="C56" s="3" t="s">
        <v>10</v>
      </c>
      <c r="D56" s="3">
        <v>2</v>
      </c>
      <c r="E56" s="3" t="s">
        <v>13</v>
      </c>
      <c r="F56" s="3" t="s">
        <v>12</v>
      </c>
      <c r="G56" s="3">
        <v>0.251</v>
      </c>
      <c r="H56" s="3">
        <v>0.36099999999999999</v>
      </c>
      <c r="I56" s="12">
        <f t="shared" si="7"/>
        <v>46.277777777777786</v>
      </c>
      <c r="J56" s="12">
        <f>AVERAGE(I55:I56)</f>
        <v>44.861111111111114</v>
      </c>
      <c r="K56" s="11">
        <f t="shared" si="1"/>
        <v>238.80206365801246</v>
      </c>
      <c r="L56" s="11">
        <f t="shared" si="3"/>
        <v>231.39659232154267</v>
      </c>
      <c r="M56" s="12">
        <f t="shared" si="2"/>
        <v>23.785066101395664</v>
      </c>
      <c r="N56" s="12">
        <f t="shared" si="4"/>
        <v>23.047469354735327</v>
      </c>
    </row>
    <row r="57" spans="1:14" x14ac:dyDescent="0.25">
      <c r="A57" s="3">
        <v>169</v>
      </c>
      <c r="B57" s="3">
        <v>6</v>
      </c>
      <c r="C57" s="3" t="s">
        <v>10</v>
      </c>
      <c r="D57" s="3">
        <v>2</v>
      </c>
      <c r="E57" s="3" t="s">
        <v>14</v>
      </c>
      <c r="F57" s="3" t="s">
        <v>12</v>
      </c>
      <c r="G57" s="3">
        <v>0.25</v>
      </c>
      <c r="H57" s="3">
        <v>0.45900000000000002</v>
      </c>
      <c r="I57" s="12">
        <f t="shared" si="7"/>
        <v>29.944444444444439</v>
      </c>
      <c r="J57" s="12"/>
      <c r="K57" s="11">
        <f t="shared" si="1"/>
        <v>153.42133530812566</v>
      </c>
      <c r="L57" s="11"/>
      <c r="M57" s="12">
        <f t="shared" si="2"/>
        <v>15.342133530812568</v>
      </c>
      <c r="N57" s="12"/>
    </row>
    <row r="58" spans="1:14" x14ac:dyDescent="0.25">
      <c r="A58" s="3">
        <v>169</v>
      </c>
      <c r="B58" s="3">
        <v>6</v>
      </c>
      <c r="C58" s="3" t="s">
        <v>10</v>
      </c>
      <c r="D58" s="3">
        <v>2</v>
      </c>
      <c r="E58" s="3" t="s">
        <v>14</v>
      </c>
      <c r="F58" s="3" t="s">
        <v>12</v>
      </c>
      <c r="G58" s="3">
        <v>0.25</v>
      </c>
      <c r="H58" s="3">
        <v>0.45100000000000001</v>
      </c>
      <c r="I58" s="12">
        <f t="shared" si="7"/>
        <v>31.277777777777771</v>
      </c>
      <c r="J58" s="12">
        <f>AVERAGE(I57:I58)</f>
        <v>30.611111111111107</v>
      </c>
      <c r="K58" s="11">
        <f t="shared" si="1"/>
        <v>160.3911906836266</v>
      </c>
      <c r="L58" s="11">
        <f t="shared" si="3"/>
        <v>156.90626299587615</v>
      </c>
      <c r="M58" s="12">
        <f t="shared" si="2"/>
        <v>16.039119068362663</v>
      </c>
      <c r="N58" s="12">
        <f t="shared" si="4"/>
        <v>15.690626299587615</v>
      </c>
    </row>
    <row r="59" spans="1:14" x14ac:dyDescent="0.25">
      <c r="A59" s="3">
        <v>170</v>
      </c>
      <c r="B59" s="3">
        <v>6</v>
      </c>
      <c r="C59" s="3" t="s">
        <v>10</v>
      </c>
      <c r="D59" s="3">
        <v>3</v>
      </c>
      <c r="E59" s="3" t="s">
        <v>11</v>
      </c>
      <c r="F59" s="3" t="s">
        <v>12</v>
      </c>
      <c r="G59" s="3">
        <v>0.25059999999999999</v>
      </c>
      <c r="H59" s="3">
        <v>0.35799999999999998</v>
      </c>
      <c r="I59" s="12">
        <f t="shared" si="7"/>
        <v>46.777777777777786</v>
      </c>
      <c r="J59" s="12"/>
      <c r="K59" s="11">
        <f t="shared" si="1"/>
        <v>241.41575942382531</v>
      </c>
      <c r="L59" s="11"/>
      <c r="M59" s="12">
        <f t="shared" si="2"/>
        <v>24.083774882664141</v>
      </c>
      <c r="N59" s="12"/>
    </row>
    <row r="60" spans="1:14" x14ac:dyDescent="0.25">
      <c r="A60" s="3">
        <v>170</v>
      </c>
      <c r="B60" s="3">
        <v>6</v>
      </c>
      <c r="C60" s="3" t="s">
        <v>10</v>
      </c>
      <c r="D60" s="3">
        <v>3</v>
      </c>
      <c r="E60" s="3" t="s">
        <v>11</v>
      </c>
      <c r="F60" s="3" t="s">
        <v>12</v>
      </c>
      <c r="G60" s="3">
        <v>0.25059999999999999</v>
      </c>
      <c r="H60" s="3">
        <v>0.34899999999999998</v>
      </c>
      <c r="I60" s="12">
        <f t="shared" si="7"/>
        <v>48.277777777777786</v>
      </c>
      <c r="J60" s="12">
        <f>AVERAGE(I59:I60)</f>
        <v>47.527777777777786</v>
      </c>
      <c r="K60" s="11">
        <f t="shared" si="1"/>
        <v>249.25684672126388</v>
      </c>
      <c r="L60" s="11">
        <f t="shared" si="3"/>
        <v>245.33630307254458</v>
      </c>
      <c r="M60" s="12">
        <f t="shared" si="2"/>
        <v>24.86600625710933</v>
      </c>
      <c r="N60" s="12">
        <f t="shared" si="4"/>
        <v>24.474890569886735</v>
      </c>
    </row>
    <row r="61" spans="1:14" x14ac:dyDescent="0.25">
      <c r="A61" s="3">
        <v>171</v>
      </c>
      <c r="B61" s="3">
        <v>6</v>
      </c>
      <c r="C61" s="3" t="s">
        <v>10</v>
      </c>
      <c r="D61" s="3">
        <v>3</v>
      </c>
      <c r="E61" s="3" t="s">
        <v>13</v>
      </c>
      <c r="F61" s="3" t="s">
        <v>12</v>
      </c>
      <c r="G61" s="3">
        <v>0.2515</v>
      </c>
      <c r="H61" s="3">
        <v>0.42599999999999999</v>
      </c>
      <c r="I61" s="12">
        <f t="shared" si="7"/>
        <v>35.444444444444443</v>
      </c>
      <c r="J61" s="12"/>
      <c r="K61" s="11">
        <f t="shared" si="1"/>
        <v>182.17198873206712</v>
      </c>
      <c r="L61" s="11"/>
      <c r="M61" s="12">
        <f t="shared" si="2"/>
        <v>18.108547587680629</v>
      </c>
      <c r="N61" s="12"/>
    </row>
    <row r="62" spans="1:14" x14ac:dyDescent="0.25">
      <c r="A62" s="3">
        <v>171</v>
      </c>
      <c r="B62" s="3">
        <v>6</v>
      </c>
      <c r="C62" s="3" t="s">
        <v>10</v>
      </c>
      <c r="D62" s="3">
        <v>3</v>
      </c>
      <c r="E62" s="3" t="s">
        <v>13</v>
      </c>
      <c r="F62" s="3" t="s">
        <v>12</v>
      </c>
      <c r="G62" s="3">
        <v>0.2515</v>
      </c>
      <c r="H62" s="3">
        <v>0.40400000000000003</v>
      </c>
      <c r="I62" s="12">
        <f t="shared" si="7"/>
        <v>39.111111111111107</v>
      </c>
      <c r="J62" s="12">
        <f t="shared" ref="J62" si="8">AVERAGE(I61:I62)</f>
        <v>37.277777777777771</v>
      </c>
      <c r="K62" s="11">
        <f t="shared" si="1"/>
        <v>201.33909101469476</v>
      </c>
      <c r="L62" s="11">
        <f t="shared" si="3"/>
        <v>191.75553987338094</v>
      </c>
      <c r="M62" s="12">
        <f t="shared" si="2"/>
        <v>20.013826144601865</v>
      </c>
      <c r="N62" s="12">
        <f t="shared" si="4"/>
        <v>19.061186866141249</v>
      </c>
    </row>
    <row r="63" spans="1:14" x14ac:dyDescent="0.25">
      <c r="A63" s="3">
        <v>172</v>
      </c>
      <c r="B63" s="3">
        <v>6</v>
      </c>
      <c r="C63" s="3" t="s">
        <v>10</v>
      </c>
      <c r="D63" s="3">
        <v>3</v>
      </c>
      <c r="E63" s="3" t="s">
        <v>14</v>
      </c>
      <c r="F63" s="3" t="s">
        <v>12</v>
      </c>
      <c r="G63" s="3">
        <v>0.25080000000000002</v>
      </c>
      <c r="H63" s="3">
        <v>0.49</v>
      </c>
      <c r="I63" s="12">
        <f t="shared" si="7"/>
        <v>24.777777777777775</v>
      </c>
      <c r="J63" s="12"/>
      <c r="K63" s="11">
        <f t="shared" si="1"/>
        <v>126.41314572805946</v>
      </c>
      <c r="L63" s="11"/>
      <c r="M63" s="12">
        <f t="shared" si="2"/>
        <v>12.600991400324906</v>
      </c>
      <c r="N63" s="12"/>
    </row>
    <row r="64" spans="1:14" x14ac:dyDescent="0.25">
      <c r="A64" s="3">
        <v>172</v>
      </c>
      <c r="B64" s="3">
        <v>6</v>
      </c>
      <c r="C64" s="3" t="s">
        <v>10</v>
      </c>
      <c r="D64" s="3">
        <v>3</v>
      </c>
      <c r="E64" s="3" t="s">
        <v>14</v>
      </c>
      <c r="F64" s="3" t="s">
        <v>12</v>
      </c>
      <c r="G64" s="3">
        <v>0.25080000000000002</v>
      </c>
      <c r="H64" s="3">
        <v>0.49099999999999999</v>
      </c>
      <c r="I64" s="12">
        <f t="shared" si="7"/>
        <v>24.611111111111118</v>
      </c>
      <c r="J64" s="12">
        <f>AVERAGE(I63:I64)</f>
        <v>24.694444444444446</v>
      </c>
      <c r="K64" s="11">
        <f t="shared" si="1"/>
        <v>125.54191380612188</v>
      </c>
      <c r="L64" s="11">
        <f t="shared" si="3"/>
        <v>125.97752976709067</v>
      </c>
      <c r="M64" s="12">
        <f t="shared" si="2"/>
        <v>12.514146113050428</v>
      </c>
      <c r="N64" s="12">
        <f t="shared" si="4"/>
        <v>12.557568756687667</v>
      </c>
    </row>
    <row r="65" spans="1:14" x14ac:dyDescent="0.25">
      <c r="A65" s="3">
        <v>173</v>
      </c>
      <c r="B65" s="3">
        <v>6</v>
      </c>
      <c r="C65" s="3" t="s">
        <v>10</v>
      </c>
      <c r="D65" s="3">
        <v>4</v>
      </c>
      <c r="E65" s="3" t="s">
        <v>11</v>
      </c>
      <c r="F65" s="3" t="s">
        <v>12</v>
      </c>
      <c r="G65" s="3">
        <v>0.25090000000000001</v>
      </c>
      <c r="H65" s="3">
        <v>0.30199999999999999</v>
      </c>
      <c r="I65" s="12">
        <f t="shared" si="7"/>
        <v>56.111111111111114</v>
      </c>
      <c r="J65" s="12"/>
      <c r="K65" s="11">
        <f t="shared" si="1"/>
        <v>290.20474705233198</v>
      </c>
      <c r="L65" s="11"/>
      <c r="M65" s="12">
        <f t="shared" si="2"/>
        <v>28.916375752524111</v>
      </c>
      <c r="N65" s="12"/>
    </row>
    <row r="66" spans="1:14" x14ac:dyDescent="0.25">
      <c r="A66" s="3">
        <v>173</v>
      </c>
      <c r="B66" s="3">
        <v>6</v>
      </c>
      <c r="C66" s="3" t="s">
        <v>10</v>
      </c>
      <c r="D66" s="3">
        <v>4</v>
      </c>
      <c r="E66" s="3" t="s">
        <v>11</v>
      </c>
      <c r="F66" s="3" t="s">
        <v>12</v>
      </c>
      <c r="G66" s="3">
        <v>0.25090000000000001</v>
      </c>
      <c r="H66" s="3">
        <v>0.30299999999999999</v>
      </c>
      <c r="I66" s="12">
        <f t="shared" si="7"/>
        <v>55.944444444444443</v>
      </c>
      <c r="J66" s="12">
        <f>AVERAGE(I65:I66)</f>
        <v>56.027777777777779</v>
      </c>
      <c r="K66" s="11">
        <f t="shared" si="1"/>
        <v>289.33351513039435</v>
      </c>
      <c r="L66" s="11">
        <f t="shared" si="3"/>
        <v>289.76913109136319</v>
      </c>
      <c r="M66" s="12">
        <f t="shared" si="2"/>
        <v>28.829565078755913</v>
      </c>
      <c r="N66" s="12">
        <f t="shared" si="4"/>
        <v>28.872970415640012</v>
      </c>
    </row>
    <row r="67" spans="1:14" x14ac:dyDescent="0.25">
      <c r="A67" s="3">
        <v>174</v>
      </c>
      <c r="B67" s="3">
        <v>6</v>
      </c>
      <c r="C67" s="3" t="s">
        <v>10</v>
      </c>
      <c r="D67" s="3">
        <v>4</v>
      </c>
      <c r="E67" s="3" t="s">
        <v>13</v>
      </c>
      <c r="F67" s="3" t="s">
        <v>12</v>
      </c>
      <c r="G67" s="3">
        <v>0.2505</v>
      </c>
      <c r="H67" s="3">
        <v>0.41399999999999998</v>
      </c>
      <c r="I67" s="12">
        <f t="shared" si="7"/>
        <v>37.44444444444445</v>
      </c>
      <c r="J67" s="12"/>
      <c r="K67" s="11">
        <f t="shared" si="1"/>
        <v>192.6267717953186</v>
      </c>
      <c r="L67" s="11"/>
      <c r="M67" s="12">
        <f t="shared" si="2"/>
        <v>19.224228722087684</v>
      </c>
      <c r="N67" s="12"/>
    </row>
    <row r="68" spans="1:14" x14ac:dyDescent="0.25">
      <c r="A68" s="3">
        <v>174</v>
      </c>
      <c r="B68" s="3">
        <v>6</v>
      </c>
      <c r="C68" s="3" t="s">
        <v>10</v>
      </c>
      <c r="D68" s="3">
        <v>4</v>
      </c>
      <c r="E68" s="3" t="s">
        <v>13</v>
      </c>
      <c r="F68" s="3" t="s">
        <v>12</v>
      </c>
      <c r="G68" s="3">
        <v>0.2505</v>
      </c>
      <c r="H68" s="3">
        <v>0.39900000000000002</v>
      </c>
      <c r="I68" s="12">
        <f t="shared" ref="I68:I82" si="9">(1-((H68-$P$4)/($P$3-$P$4)))*100</f>
        <v>39.944444444444436</v>
      </c>
      <c r="J68" s="12">
        <f>AVERAGE(I67:I68)</f>
        <v>38.694444444444443</v>
      </c>
      <c r="K68" s="11">
        <f t="shared" ref="K68:K82" si="10">(I68/0.1913)-3.11</f>
        <v>205.69525062438282</v>
      </c>
      <c r="L68" s="11">
        <f t="shared" si="3"/>
        <v>199.1610112098507</v>
      </c>
      <c r="M68" s="12">
        <f t="shared" ref="M68:M82" si="11">K68*($P$5/G68)</f>
        <v>20.52846812618591</v>
      </c>
      <c r="N68" s="12">
        <f t="shared" si="4"/>
        <v>19.876348424136797</v>
      </c>
    </row>
    <row r="69" spans="1:14" x14ac:dyDescent="0.25">
      <c r="A69" s="3">
        <v>175</v>
      </c>
      <c r="B69" s="3">
        <v>6</v>
      </c>
      <c r="C69" s="3" t="s">
        <v>10</v>
      </c>
      <c r="D69" s="3">
        <v>4</v>
      </c>
      <c r="E69" s="3" t="s">
        <v>14</v>
      </c>
      <c r="F69" s="3" t="s">
        <v>12</v>
      </c>
      <c r="G69" s="3">
        <v>0.25069999999999998</v>
      </c>
      <c r="H69" s="3">
        <v>0.436</v>
      </c>
      <c r="I69" s="12">
        <f t="shared" si="9"/>
        <v>33.777777777777771</v>
      </c>
      <c r="J69" s="12"/>
      <c r="K69" s="11">
        <f t="shared" si="10"/>
        <v>173.45966951269091</v>
      </c>
      <c r="L69" s="11"/>
      <c r="M69" s="12">
        <f t="shared" si="11"/>
        <v>17.297533856470974</v>
      </c>
      <c r="N69" s="12"/>
    </row>
    <row r="70" spans="1:14" x14ac:dyDescent="0.25">
      <c r="A70" s="3">
        <v>175</v>
      </c>
      <c r="B70" s="3">
        <v>6</v>
      </c>
      <c r="C70" s="3" t="s">
        <v>10</v>
      </c>
      <c r="D70" s="3">
        <v>4</v>
      </c>
      <c r="E70" s="3" t="s">
        <v>14</v>
      </c>
      <c r="F70" s="3" t="s">
        <v>12</v>
      </c>
      <c r="G70" s="3">
        <v>0.25069999999999998</v>
      </c>
      <c r="H70" s="3">
        <v>0.41</v>
      </c>
      <c r="I70" s="12">
        <f t="shared" si="9"/>
        <v>38.111111111111114</v>
      </c>
      <c r="J70" s="12">
        <f>AVERAGE(I69:I70)</f>
        <v>35.944444444444443</v>
      </c>
      <c r="K70" s="11">
        <f t="shared" si="10"/>
        <v>196.11169948306906</v>
      </c>
      <c r="L70" s="11">
        <f t="shared" ref="L70:L82" si="12">AVERAGE(K69:K70)</f>
        <v>184.78568449787997</v>
      </c>
      <c r="M70" s="12">
        <f t="shared" si="11"/>
        <v>19.556411994721689</v>
      </c>
      <c r="N70" s="12">
        <f t="shared" ref="N70:N82" si="13">AVERAGE(M69:M70)</f>
        <v>18.426972925596331</v>
      </c>
    </row>
    <row r="71" spans="1:14" x14ac:dyDescent="0.25">
      <c r="A71" s="3">
        <v>176</v>
      </c>
      <c r="B71" s="3">
        <v>6</v>
      </c>
      <c r="C71" s="3" t="s">
        <v>10</v>
      </c>
      <c r="D71" s="3">
        <v>5</v>
      </c>
      <c r="E71" s="3" t="s">
        <v>11</v>
      </c>
      <c r="F71" s="3" t="s">
        <v>12</v>
      </c>
      <c r="G71" s="3">
        <v>0.2505</v>
      </c>
      <c r="H71" s="3">
        <v>0.34599999999999997</v>
      </c>
      <c r="I71" s="12">
        <f t="shared" si="9"/>
        <v>48.777777777777786</v>
      </c>
      <c r="J71" s="12"/>
      <c r="K71" s="11">
        <f t="shared" si="10"/>
        <v>251.87054248707676</v>
      </c>
      <c r="L71" s="11"/>
      <c r="M71" s="12">
        <f t="shared" si="11"/>
        <v>25.136780687333012</v>
      </c>
      <c r="N71" s="12"/>
    </row>
    <row r="72" spans="1:14" x14ac:dyDescent="0.25">
      <c r="A72" s="3">
        <v>176</v>
      </c>
      <c r="B72" s="3">
        <v>6</v>
      </c>
      <c r="C72" s="3" t="s">
        <v>10</v>
      </c>
      <c r="D72" s="3">
        <v>5</v>
      </c>
      <c r="E72" s="3" t="s">
        <v>11</v>
      </c>
      <c r="F72" s="3" t="s">
        <v>12</v>
      </c>
      <c r="G72" s="3">
        <v>0.2505</v>
      </c>
      <c r="H72" s="3">
        <v>0.32400000000000001</v>
      </c>
      <c r="I72" s="12">
        <f t="shared" si="9"/>
        <v>52.44444444444445</v>
      </c>
      <c r="J72" s="12">
        <f>AVERAGE(I71:I72)</f>
        <v>50.611111111111114</v>
      </c>
      <c r="K72" s="11">
        <f t="shared" si="10"/>
        <v>271.0376447697044</v>
      </c>
      <c r="L72" s="11">
        <f t="shared" si="12"/>
        <v>261.45409362839058</v>
      </c>
      <c r="M72" s="12">
        <f t="shared" si="11"/>
        <v>27.049665146677086</v>
      </c>
      <c r="N72" s="12">
        <f t="shared" si="13"/>
        <v>26.09322291700505</v>
      </c>
    </row>
    <row r="73" spans="1:14" x14ac:dyDescent="0.25">
      <c r="A73" s="3">
        <v>177</v>
      </c>
      <c r="B73" s="3">
        <v>6</v>
      </c>
      <c r="C73" s="3" t="s">
        <v>10</v>
      </c>
      <c r="D73" s="3">
        <v>5</v>
      </c>
      <c r="E73" s="3" t="s">
        <v>13</v>
      </c>
      <c r="F73" s="3" t="s">
        <v>12</v>
      </c>
      <c r="G73" s="3">
        <v>0.25159999999999999</v>
      </c>
      <c r="H73" s="3">
        <v>0.4</v>
      </c>
      <c r="I73" s="12">
        <f t="shared" si="9"/>
        <v>39.777777777777779</v>
      </c>
      <c r="J73" s="12"/>
      <c r="K73" s="11">
        <f t="shared" si="10"/>
        <v>204.82401870244524</v>
      </c>
      <c r="L73" s="11"/>
      <c r="M73" s="12">
        <f t="shared" si="11"/>
        <v>20.352148122262051</v>
      </c>
      <c r="N73" s="12"/>
    </row>
    <row r="74" spans="1:14" x14ac:dyDescent="0.25">
      <c r="A74" s="3">
        <v>177</v>
      </c>
      <c r="B74" s="3">
        <v>6</v>
      </c>
      <c r="C74" s="3" t="s">
        <v>10</v>
      </c>
      <c r="D74" s="3">
        <v>5</v>
      </c>
      <c r="E74" s="3" t="s">
        <v>13</v>
      </c>
      <c r="F74" s="3" t="s">
        <v>12</v>
      </c>
      <c r="G74" s="3">
        <v>0.25159999999999999</v>
      </c>
      <c r="H74" s="3">
        <v>0.39500000000000002</v>
      </c>
      <c r="I74" s="12">
        <f t="shared" si="9"/>
        <v>40.611111111111107</v>
      </c>
      <c r="J74" s="12">
        <f>AVERAGE(I73:I74)</f>
        <v>40.194444444444443</v>
      </c>
      <c r="K74" s="11">
        <f t="shared" si="10"/>
        <v>209.18017831213334</v>
      </c>
      <c r="L74" s="11">
        <f t="shared" si="12"/>
        <v>207.0020985072893</v>
      </c>
      <c r="M74" s="12">
        <f t="shared" si="11"/>
        <v>20.784993870442506</v>
      </c>
      <c r="N74" s="12">
        <f t="shared" si="13"/>
        <v>20.568570996352278</v>
      </c>
    </row>
    <row r="75" spans="1:14" x14ac:dyDescent="0.25">
      <c r="A75" s="3">
        <v>178</v>
      </c>
      <c r="B75" s="3">
        <v>6</v>
      </c>
      <c r="C75" s="3" t="s">
        <v>10</v>
      </c>
      <c r="D75" s="3">
        <v>5</v>
      </c>
      <c r="E75" s="3" t="s">
        <v>14</v>
      </c>
      <c r="F75" s="3" t="s">
        <v>12</v>
      </c>
      <c r="G75" s="3">
        <v>0.25019999999999998</v>
      </c>
      <c r="H75" s="3">
        <v>0.46100000000000002</v>
      </c>
      <c r="I75" s="12">
        <f t="shared" si="9"/>
        <v>29.611111111111111</v>
      </c>
      <c r="J75" s="12"/>
      <c r="K75" s="11">
        <f t="shared" si="10"/>
        <v>151.67887146425045</v>
      </c>
      <c r="L75" s="11"/>
      <c r="M75" s="12">
        <f t="shared" si="11"/>
        <v>15.15576253639593</v>
      </c>
      <c r="N75" s="12"/>
    </row>
    <row r="76" spans="1:14" x14ac:dyDescent="0.25">
      <c r="A76" s="3">
        <v>178</v>
      </c>
      <c r="B76" s="3">
        <v>6</v>
      </c>
      <c r="C76" s="3" t="s">
        <v>10</v>
      </c>
      <c r="D76" s="3">
        <v>5</v>
      </c>
      <c r="E76" s="3" t="s">
        <v>14</v>
      </c>
      <c r="F76" s="3" t="s">
        <v>12</v>
      </c>
      <c r="G76" s="3">
        <v>0.25019999999999998</v>
      </c>
      <c r="H76" s="3">
        <v>0.48399999999999999</v>
      </c>
      <c r="I76" s="12">
        <f t="shared" si="9"/>
        <v>25.777777777777779</v>
      </c>
      <c r="J76" s="12">
        <f>AVERAGE(I75:I76)</f>
        <v>27.694444444444443</v>
      </c>
      <c r="K76" s="11">
        <f t="shared" si="10"/>
        <v>131.64053725968517</v>
      </c>
      <c r="L76" s="11">
        <f t="shared" si="12"/>
        <v>141.65970436196781</v>
      </c>
      <c r="M76" s="12">
        <f t="shared" si="11"/>
        <v>13.153530901247521</v>
      </c>
      <c r="N76" s="12">
        <f t="shared" si="13"/>
        <v>14.154646718821725</v>
      </c>
    </row>
    <row r="77" spans="1:14" x14ac:dyDescent="0.25">
      <c r="A77" s="3">
        <v>179</v>
      </c>
      <c r="B77" s="3">
        <v>6</v>
      </c>
      <c r="C77" s="3" t="s">
        <v>10</v>
      </c>
      <c r="D77" s="3">
        <v>6</v>
      </c>
      <c r="E77" s="3" t="s">
        <v>11</v>
      </c>
      <c r="F77" s="3" t="s">
        <v>12</v>
      </c>
      <c r="G77" s="3">
        <v>0.25119999999999998</v>
      </c>
      <c r="H77" s="3">
        <v>0.34599999999999997</v>
      </c>
      <c r="I77" s="12">
        <f t="shared" si="9"/>
        <v>48.777777777777786</v>
      </c>
      <c r="J77" s="12"/>
      <c r="K77" s="11">
        <f t="shared" si="10"/>
        <v>251.87054248707676</v>
      </c>
      <c r="L77" s="11"/>
      <c r="M77" s="12">
        <f t="shared" si="11"/>
        <v>25.066733925863534</v>
      </c>
      <c r="N77" s="12"/>
    </row>
    <row r="78" spans="1:14" x14ac:dyDescent="0.25">
      <c r="A78" s="3">
        <v>179</v>
      </c>
      <c r="B78" s="3">
        <v>6</v>
      </c>
      <c r="C78" s="3" t="s">
        <v>10</v>
      </c>
      <c r="D78" s="3">
        <v>6</v>
      </c>
      <c r="E78" s="3" t="s">
        <v>11</v>
      </c>
      <c r="F78" s="3" t="s">
        <v>12</v>
      </c>
      <c r="G78" s="3">
        <v>0.25119999999999998</v>
      </c>
      <c r="H78" s="3">
        <v>0.29799999999999999</v>
      </c>
      <c r="I78" s="12">
        <f t="shared" si="9"/>
        <v>56.777777777777786</v>
      </c>
      <c r="J78" s="12">
        <f t="shared" ref="J78:J82" si="14">AVERAGE(I77:I78)</f>
        <v>52.777777777777786</v>
      </c>
      <c r="K78" s="11">
        <f t="shared" si="10"/>
        <v>293.68967474008252</v>
      </c>
      <c r="L78" s="11">
        <f t="shared" si="12"/>
        <v>272.78010861357961</v>
      </c>
      <c r="M78" s="12">
        <f t="shared" si="11"/>
        <v>29.228669858686562</v>
      </c>
      <c r="N78" s="12">
        <f t="shared" si="13"/>
        <v>27.147701892275048</v>
      </c>
    </row>
    <row r="79" spans="1:14" x14ac:dyDescent="0.25">
      <c r="A79" s="3">
        <v>180</v>
      </c>
      <c r="B79" s="3">
        <v>6</v>
      </c>
      <c r="C79" s="3" t="s">
        <v>10</v>
      </c>
      <c r="D79" s="3">
        <v>6</v>
      </c>
      <c r="E79" s="3" t="s">
        <v>13</v>
      </c>
      <c r="F79" s="3" t="s">
        <v>12</v>
      </c>
      <c r="G79" s="3">
        <v>0.25009999999999999</v>
      </c>
      <c r="H79" s="3">
        <v>0.378</v>
      </c>
      <c r="I79" s="12">
        <f t="shared" si="9"/>
        <v>43.444444444444443</v>
      </c>
      <c r="J79" s="12"/>
      <c r="K79" s="11">
        <f t="shared" si="10"/>
        <v>223.99112098507288</v>
      </c>
      <c r="L79" s="11"/>
      <c r="M79" s="12">
        <f t="shared" si="11"/>
        <v>22.390156036092854</v>
      </c>
      <c r="N79" s="12"/>
    </row>
    <row r="80" spans="1:14" x14ac:dyDescent="0.25">
      <c r="A80" s="3">
        <v>180</v>
      </c>
      <c r="B80" s="3">
        <v>6</v>
      </c>
      <c r="C80" s="3" t="s">
        <v>10</v>
      </c>
      <c r="D80" s="3">
        <v>6</v>
      </c>
      <c r="E80" s="3" t="s">
        <v>13</v>
      </c>
      <c r="F80" s="3" t="s">
        <v>12</v>
      </c>
      <c r="G80" s="3">
        <v>0.25009999999999999</v>
      </c>
      <c r="H80" s="3">
        <v>0.34699999999999998</v>
      </c>
      <c r="I80" s="12">
        <f t="shared" si="9"/>
        <v>48.611111111111114</v>
      </c>
      <c r="J80" s="12">
        <f t="shared" si="14"/>
        <v>46.027777777777779</v>
      </c>
      <c r="K80" s="11">
        <f t="shared" si="10"/>
        <v>250.99931056513913</v>
      </c>
      <c r="L80" s="11">
        <f t="shared" si="12"/>
        <v>237.495215775106</v>
      </c>
      <c r="M80" s="12">
        <f t="shared" si="11"/>
        <v>25.089895098474528</v>
      </c>
      <c r="N80" s="12">
        <f t="shared" si="13"/>
        <v>23.740025567283691</v>
      </c>
    </row>
    <row r="81" spans="1:14" x14ac:dyDescent="0.25">
      <c r="A81" s="3">
        <v>181</v>
      </c>
      <c r="B81" s="3">
        <v>6</v>
      </c>
      <c r="C81" s="3" t="s">
        <v>10</v>
      </c>
      <c r="D81" s="3">
        <v>6</v>
      </c>
      <c r="E81" s="3" t="s">
        <v>14</v>
      </c>
      <c r="F81" s="3" t="s">
        <v>12</v>
      </c>
      <c r="G81" s="3">
        <v>0.2505</v>
      </c>
      <c r="H81" s="3">
        <v>0.39</v>
      </c>
      <c r="I81" s="12">
        <f t="shared" si="9"/>
        <v>41.444444444444443</v>
      </c>
      <c r="J81" s="12"/>
      <c r="K81" s="11">
        <f t="shared" si="10"/>
        <v>213.53633792182143</v>
      </c>
      <c r="L81" s="11"/>
      <c r="M81" s="12">
        <f t="shared" si="11"/>
        <v>21.311011768644853</v>
      </c>
      <c r="N81" s="12"/>
    </row>
    <row r="82" spans="1:14" x14ac:dyDescent="0.25">
      <c r="A82" s="3">
        <v>181</v>
      </c>
      <c r="B82" s="3">
        <v>6</v>
      </c>
      <c r="C82" s="3" t="s">
        <v>10</v>
      </c>
      <c r="D82" s="3">
        <v>6</v>
      </c>
      <c r="E82" s="3" t="s">
        <v>14</v>
      </c>
      <c r="F82" s="3" t="s">
        <v>12</v>
      </c>
      <c r="G82" s="3">
        <v>0.2505</v>
      </c>
      <c r="H82" s="3">
        <v>0.38900000000000001</v>
      </c>
      <c r="I82" s="12">
        <f t="shared" si="9"/>
        <v>41.611111111111107</v>
      </c>
      <c r="J82" s="12">
        <f t="shared" si="14"/>
        <v>41.527777777777771</v>
      </c>
      <c r="K82" s="11">
        <f t="shared" si="10"/>
        <v>214.40756984375903</v>
      </c>
      <c r="L82" s="11">
        <f t="shared" si="12"/>
        <v>213.97195388279022</v>
      </c>
      <c r="M82" s="12">
        <f t="shared" si="11"/>
        <v>21.397961062251401</v>
      </c>
      <c r="N82" s="12">
        <f t="shared" si="13"/>
        <v>21.354486415448129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CB33-0E8F-4CF7-83BF-6AF430DA6AEC}">
  <dimension ref="A2:E25"/>
  <sheetViews>
    <sheetView workbookViewId="0"/>
  </sheetViews>
  <sheetFormatPr defaultColWidth="12.42578125" defaultRowHeight="15.75" x14ac:dyDescent="0.25"/>
  <cols>
    <col min="1" max="1" width="19.140625" style="1" bestFit="1" customWidth="1"/>
    <col min="2" max="2" width="16.85546875" style="1" bestFit="1" customWidth="1"/>
    <col min="3" max="3" width="16.85546875" style="1" customWidth="1"/>
    <col min="4" max="4" width="14.5703125" style="1" customWidth="1"/>
    <col min="5" max="5" width="21.5703125" style="1" bestFit="1" customWidth="1"/>
    <col min="6" max="16384" width="12.42578125" style="1"/>
  </cols>
  <sheetData>
    <row r="2" spans="1:5" x14ac:dyDescent="0.25">
      <c r="A2" s="1" t="s">
        <v>0</v>
      </c>
      <c r="B2" s="1" t="s">
        <v>1</v>
      </c>
      <c r="C2" s="1" t="s">
        <v>17</v>
      </c>
      <c r="D2" s="1" t="s">
        <v>18</v>
      </c>
      <c r="E2" s="1" t="s">
        <v>2</v>
      </c>
    </row>
    <row r="3" spans="1:5" x14ac:dyDescent="0.25">
      <c r="A3" s="1">
        <v>100</v>
      </c>
      <c r="B3" s="1">
        <v>0.50600000000000001</v>
      </c>
      <c r="C3" s="8">
        <f>AVERAGE(0.518, 0.532, 0.5293 )</f>
        <v>0.52643333333333331</v>
      </c>
      <c r="D3" s="8">
        <f t="shared" ref="D3:D7" si="0">AVERAGE(0.049)</f>
        <v>4.9000000000000002E-2</v>
      </c>
      <c r="E3" s="9">
        <f xml:space="preserve"> (1-((Table1753544542[[#This Row],[absorbance ]]-Table1753544542[[#This Row],[blank average]])/(Table1753544542[[#This Row],[control average ]]-Table1753544542[[#This Row],[blank average]])))*100</f>
        <v>4.2798296446275197</v>
      </c>
    </row>
    <row r="4" spans="1:5" x14ac:dyDescent="0.25">
      <c r="A4" s="1">
        <v>200</v>
      </c>
      <c r="B4" s="1">
        <v>0.41099999999999998</v>
      </c>
      <c r="C4" s="8">
        <f t="shared" ref="C4:C7" si="1">AVERAGE(0.518, 0.532, 0.5293 )</f>
        <v>0.52643333333333331</v>
      </c>
      <c r="D4" s="8">
        <f t="shared" si="0"/>
        <v>4.9000000000000002E-2</v>
      </c>
      <c r="E4" s="9">
        <f xml:space="preserve"> (1-((Table1753544542[[#This Row],[absorbance ]]-Table1753544542[[#This Row],[blank average]])/(Table1753544542[[#This Row],[control average ]]-Table1753544542[[#This Row],[blank average]])))*100</f>
        <v>24.177895692243247</v>
      </c>
    </row>
    <row r="5" spans="1:5" x14ac:dyDescent="0.25">
      <c r="A5" s="1">
        <v>300</v>
      </c>
      <c r="B5" s="1">
        <v>0.30499999999999999</v>
      </c>
      <c r="C5" s="8">
        <f t="shared" si="1"/>
        <v>0.52643333333333331</v>
      </c>
      <c r="D5" s="8">
        <f t="shared" si="0"/>
        <v>4.9000000000000002E-2</v>
      </c>
      <c r="E5" s="9">
        <f xml:space="preserve"> (1-((Table1753544542[[#This Row],[absorbance ]]-Table1753544542[[#This Row],[blank average]])/(Table1753544542[[#This Row],[control average ]]-Table1753544542[[#This Row],[blank average]])))*100</f>
        <v>46.379948334846041</v>
      </c>
    </row>
    <row r="6" spans="1:5" x14ac:dyDescent="0.25">
      <c r="A6" s="1">
        <v>400</v>
      </c>
      <c r="B6" s="1">
        <v>0.16500000000000001</v>
      </c>
      <c r="C6" s="8">
        <f t="shared" si="1"/>
        <v>0.52643333333333331</v>
      </c>
      <c r="D6" s="8">
        <f t="shared" si="0"/>
        <v>4.9000000000000002E-2</v>
      </c>
      <c r="E6" s="9">
        <f xml:space="preserve"> (1-((Table1753544542[[#This Row],[absorbance ]]-Table1753544542[[#This Row],[blank average]])/(Table1753544542[[#This Row],[control average ]]-Table1753544542[[#This Row],[blank average]])))*100</f>
        <v>75.703414089227124</v>
      </c>
    </row>
    <row r="7" spans="1:5" x14ac:dyDescent="0.25">
      <c r="A7" s="1">
        <v>500</v>
      </c>
      <c r="B7" s="1">
        <v>5.6000000000000001E-2</v>
      </c>
      <c r="C7" s="8">
        <f t="shared" si="1"/>
        <v>0.52643333333333331</v>
      </c>
      <c r="D7" s="8">
        <f t="shared" si="0"/>
        <v>4.9000000000000002E-2</v>
      </c>
      <c r="E7" s="9">
        <f xml:space="preserve"> (1-((Table1753544542[[#This Row],[absorbance ]]-Table1753544542[[#This Row],[blank average]])/(Table1753544542[[#This Row],[control average ]]-Table1753544542[[#This Row],[blank average]])))*100</f>
        <v>98.533826712280941</v>
      </c>
    </row>
    <row r="9" spans="1:5" x14ac:dyDescent="0.25">
      <c r="B9" s="2"/>
    </row>
    <row r="10" spans="1:5" x14ac:dyDescent="0.25">
      <c r="B10" s="1" t="s">
        <v>19</v>
      </c>
    </row>
    <row r="25" spans="3:3" x14ac:dyDescent="0.25">
      <c r="C25" s="1" t="s">
        <v>44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4FE56-3F15-49E0-80C3-56CBA1119AAF}">
  <dimension ref="A2:E9"/>
  <sheetViews>
    <sheetView workbookViewId="0"/>
  </sheetViews>
  <sheetFormatPr defaultColWidth="12.42578125" defaultRowHeight="15.75" x14ac:dyDescent="0.25"/>
  <cols>
    <col min="1" max="1" width="19.140625" style="1" bestFit="1" customWidth="1"/>
    <col min="2" max="2" width="16.85546875" style="1" bestFit="1" customWidth="1"/>
    <col min="3" max="3" width="16.85546875" style="1" customWidth="1"/>
    <col min="4" max="4" width="14.5703125" style="1" customWidth="1"/>
    <col min="5" max="5" width="21.5703125" style="1" bestFit="1" customWidth="1"/>
    <col min="6" max="16384" width="12.42578125" style="1"/>
  </cols>
  <sheetData>
    <row r="2" spans="1:5" x14ac:dyDescent="0.25">
      <c r="A2" s="1" t="s">
        <v>0</v>
      </c>
      <c r="B2" s="1" t="s">
        <v>1</v>
      </c>
      <c r="C2" s="1" t="s">
        <v>17</v>
      </c>
      <c r="D2" s="1" t="s">
        <v>18</v>
      </c>
      <c r="E2" s="1" t="s">
        <v>2</v>
      </c>
    </row>
    <row r="3" spans="1:5" x14ac:dyDescent="0.25">
      <c r="A3" s="1">
        <v>100</v>
      </c>
      <c r="B3" s="1">
        <v>0.52</v>
      </c>
      <c r="C3" s="8">
        <f>AVERAGE(0.637, 0.638, 0.641)</f>
        <v>0.6386666666666666</v>
      </c>
      <c r="D3" s="8">
        <f t="shared" ref="D3:D7" si="0">AVERAGE(0.039,  0.037, 0.039)</f>
        <v>3.833333333333333E-2</v>
      </c>
      <c r="E3" s="9">
        <f xml:space="preserve"> (1-((Table175354454[[#This Row],[absorbance ]]-Table175354454[[#This Row],[blank average]])/(Table175354454[[#This Row],[control average ]]-Table175354454[[#This Row],[blank average]])))*100</f>
        <v>19.766796224319815</v>
      </c>
    </row>
    <row r="4" spans="1:5" x14ac:dyDescent="0.25">
      <c r="A4" s="1">
        <v>200</v>
      </c>
      <c r="B4" s="1">
        <v>0.41</v>
      </c>
      <c r="C4" s="8">
        <f t="shared" ref="C4:C7" si="1">AVERAGE(0.637, 0.638, 0.641)</f>
        <v>0.6386666666666666</v>
      </c>
      <c r="D4" s="8">
        <f t="shared" si="0"/>
        <v>3.833333333333333E-2</v>
      </c>
      <c r="E4" s="9">
        <f xml:space="preserve"> (1-((Table175354454[[#This Row],[absorbance ]]-Table175354454[[#This Row],[blank average]])/(Table175354454[[#This Row],[control average ]]-Table175354454[[#This Row],[blank average]])))*100</f>
        <v>38.089950027762356</v>
      </c>
    </row>
    <row r="5" spans="1:5" x14ac:dyDescent="0.25">
      <c r="A5" s="1">
        <v>300</v>
      </c>
      <c r="B5" s="1">
        <v>0.25700000000000001</v>
      </c>
      <c r="C5" s="8">
        <f t="shared" si="1"/>
        <v>0.6386666666666666</v>
      </c>
      <c r="D5" s="8">
        <f t="shared" si="0"/>
        <v>3.833333333333333E-2</v>
      </c>
      <c r="E5" s="9">
        <f xml:space="preserve"> (1-((Table175354454[[#This Row],[absorbance ]]-Table175354454[[#This Row],[blank average]])/(Table175354454[[#This Row],[control average ]]-Table175354454[[#This Row],[blank average]])))*100</f>
        <v>63.575791227096047</v>
      </c>
    </row>
    <row r="6" spans="1:5" x14ac:dyDescent="0.25">
      <c r="A6" s="1">
        <v>400</v>
      </c>
      <c r="B6" s="1">
        <v>0.1525</v>
      </c>
      <c r="C6" s="8">
        <f t="shared" si="1"/>
        <v>0.6386666666666666</v>
      </c>
      <c r="D6" s="8">
        <f t="shared" si="0"/>
        <v>3.833333333333333E-2</v>
      </c>
      <c r="E6" s="9">
        <f xml:space="preserve"> (1-((Table175354454[[#This Row],[absorbance ]]-Table175354454[[#This Row],[blank average]])/(Table175354454[[#This Row],[control average ]]-Table175354454[[#This Row],[blank average]])))*100</f>
        <v>80.982787340366457</v>
      </c>
    </row>
    <row r="7" spans="1:5" x14ac:dyDescent="0.25">
      <c r="A7" s="1">
        <v>500</v>
      </c>
      <c r="B7" s="1">
        <v>6.6000000000000003E-2</v>
      </c>
      <c r="C7" s="8">
        <f t="shared" si="1"/>
        <v>0.6386666666666666</v>
      </c>
      <c r="D7" s="8">
        <f t="shared" si="0"/>
        <v>3.833333333333333E-2</v>
      </c>
      <c r="E7" s="9">
        <f xml:space="preserve"> (1-((Table175354454[[#This Row],[absorbance ]]-Table175354454[[#This Row],[blank average]])/(Table175354454[[#This Row],[control average ]]-Table175354454[[#This Row],[blank average]])))*100</f>
        <v>95.391449194891734</v>
      </c>
    </row>
    <row r="9" spans="1:5" x14ac:dyDescent="0.25">
      <c r="B9" s="2"/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61305F-494E-4C8A-A361-D2B8FD17510D}">
  <dimension ref="A1:P81"/>
  <sheetViews>
    <sheetView workbookViewId="0">
      <selection activeCell="C31" sqref="C31"/>
    </sheetView>
  </sheetViews>
  <sheetFormatPr defaultColWidth="8.85546875" defaultRowHeight="15" x14ac:dyDescent="0.25"/>
  <cols>
    <col min="1" max="6" width="10.85546875" style="3" customWidth="1"/>
    <col min="7" max="14" width="20.85546875" style="3" customWidth="1"/>
    <col min="15" max="16384" width="8.85546875" style="3"/>
  </cols>
  <sheetData>
    <row r="1" spans="1:16" s="7" customFormat="1" ht="67.349999999999994" customHeight="1" x14ac:dyDescent="0.25">
      <c r="A1" s="7" t="s">
        <v>3</v>
      </c>
      <c r="B1" s="7" t="s">
        <v>4</v>
      </c>
      <c r="C1" s="7" t="s">
        <v>5</v>
      </c>
      <c r="D1" s="7" t="s">
        <v>6</v>
      </c>
      <c r="E1" s="7" t="s">
        <v>7</v>
      </c>
      <c r="F1" s="7" t="s">
        <v>8</v>
      </c>
      <c r="G1" s="7" t="s">
        <v>26</v>
      </c>
      <c r="H1" s="7" t="s">
        <v>9</v>
      </c>
      <c r="I1" s="7" t="s">
        <v>27</v>
      </c>
      <c r="J1" s="7" t="s">
        <v>28</v>
      </c>
      <c r="K1" s="7" t="s">
        <v>40</v>
      </c>
      <c r="L1" s="7" t="s">
        <v>30</v>
      </c>
      <c r="M1" s="7" t="s">
        <v>31</v>
      </c>
      <c r="N1" s="7" t="s">
        <v>32</v>
      </c>
    </row>
    <row r="2" spans="1:16" x14ac:dyDescent="0.25">
      <c r="A2" s="3">
        <v>104</v>
      </c>
      <c r="B2" s="3">
        <v>0</v>
      </c>
      <c r="C2" s="3" t="s">
        <v>20</v>
      </c>
      <c r="D2" s="3">
        <v>0</v>
      </c>
      <c r="E2" s="3" t="s">
        <v>11</v>
      </c>
      <c r="F2" s="3" t="s">
        <v>12</v>
      </c>
      <c r="G2" s="3">
        <v>0.25159999999999999</v>
      </c>
      <c r="H2" s="3">
        <v>0.318</v>
      </c>
      <c r="I2" s="12">
        <f t="shared" ref="I2:I7" si="0">(1-((H2-$P$3)/($P$2-$P$3)))*100</f>
        <v>53.41476957245974</v>
      </c>
      <c r="J2" s="11"/>
      <c r="K2" s="11">
        <f>(I2/0.24)+22.195</f>
        <v>244.75653988524891</v>
      </c>
      <c r="M2" s="11">
        <f>K2*($P$4/G2)</f>
        <v>24.320005950442066</v>
      </c>
      <c r="O2" s="13" t="s">
        <v>34</v>
      </c>
      <c r="P2" s="10">
        <v>0.6386666666666666</v>
      </c>
    </row>
    <row r="3" spans="1:16" x14ac:dyDescent="0.25">
      <c r="A3" s="3">
        <v>104</v>
      </c>
      <c r="B3" s="3">
        <v>0</v>
      </c>
      <c r="C3" s="3" t="s">
        <v>20</v>
      </c>
      <c r="D3" s="3">
        <v>0</v>
      </c>
      <c r="E3" s="3" t="s">
        <v>11</v>
      </c>
      <c r="F3" s="3" t="s">
        <v>12</v>
      </c>
      <c r="G3" s="3">
        <v>0.25159999999999999</v>
      </c>
      <c r="H3" s="3">
        <v>0.314</v>
      </c>
      <c r="I3" s="12">
        <f t="shared" si="0"/>
        <v>54.081066074403104</v>
      </c>
      <c r="J3" s="11">
        <f>AVERAGE(I2:I3)</f>
        <v>53.747917823431422</v>
      </c>
      <c r="K3" s="11">
        <f>(I3/0.24)+22.195</f>
        <v>247.53277531001294</v>
      </c>
      <c r="L3" s="11">
        <f>AVERAGE(K2:K3)</f>
        <v>246.14465759763092</v>
      </c>
      <c r="M3" s="11">
        <f t="shared" ref="M3:M66" si="1">K3*($P$4/G3)</f>
        <v>24.595864001392385</v>
      </c>
      <c r="N3" s="11">
        <f>AVERAGE(M2:M3)</f>
        <v>24.457934975917226</v>
      </c>
      <c r="O3" s="13" t="s">
        <v>33</v>
      </c>
      <c r="P3" s="10">
        <v>3.833333333333333E-2</v>
      </c>
    </row>
    <row r="4" spans="1:16" x14ac:dyDescent="0.25">
      <c r="A4" s="3">
        <v>105</v>
      </c>
      <c r="B4" s="3">
        <v>0</v>
      </c>
      <c r="C4" s="3" t="s">
        <v>20</v>
      </c>
      <c r="D4" s="3">
        <v>0</v>
      </c>
      <c r="E4" s="3" t="s">
        <v>13</v>
      </c>
      <c r="F4" s="3" t="s">
        <v>12</v>
      </c>
      <c r="G4" s="3">
        <v>0.252</v>
      </c>
      <c r="H4" s="3">
        <v>0.40600000000000003</v>
      </c>
      <c r="I4" s="12">
        <f t="shared" si="0"/>
        <v>38.756246529705706</v>
      </c>
      <c r="J4" s="11"/>
      <c r="K4" s="11">
        <f t="shared" ref="K4:K44" si="2">(I4/0.24)+22.195</f>
        <v>183.67936054044043</v>
      </c>
      <c r="L4" s="11"/>
      <c r="M4" s="11">
        <f t="shared" si="1"/>
        <v>18.222158783773853</v>
      </c>
      <c r="N4" s="11"/>
      <c r="O4" s="13" t="s">
        <v>35</v>
      </c>
      <c r="P4" s="10">
        <v>2.5000000000000001E-2</v>
      </c>
    </row>
    <row r="5" spans="1:16" x14ac:dyDescent="0.25">
      <c r="A5" s="3">
        <v>105</v>
      </c>
      <c r="B5" s="3">
        <v>0</v>
      </c>
      <c r="C5" s="3" t="s">
        <v>20</v>
      </c>
      <c r="D5" s="3">
        <v>0</v>
      </c>
      <c r="E5" s="3" t="s">
        <v>13</v>
      </c>
      <c r="F5" s="3" t="s">
        <v>12</v>
      </c>
      <c r="G5" s="3">
        <v>0.252</v>
      </c>
      <c r="H5" s="3">
        <v>0.39900000000000002</v>
      </c>
      <c r="I5" s="12">
        <f t="shared" si="0"/>
        <v>39.922265408106597</v>
      </c>
      <c r="J5" s="11">
        <f>AVERAGE(I4:I5)</f>
        <v>39.339255968906151</v>
      </c>
      <c r="K5" s="11">
        <f t="shared" si="2"/>
        <v>188.53777253377748</v>
      </c>
      <c r="L5" s="11">
        <f>AVERAGE(K4:K5)</f>
        <v>186.10856653710897</v>
      </c>
      <c r="M5" s="11">
        <f t="shared" si="1"/>
        <v>18.704144100573163</v>
      </c>
      <c r="N5" s="11">
        <f t="shared" ref="N5:N67" si="3">AVERAGE(M4:M5)</f>
        <v>18.463151442173508</v>
      </c>
    </row>
    <row r="6" spans="1:16" x14ac:dyDescent="0.25">
      <c r="A6" s="3">
        <v>106</v>
      </c>
      <c r="B6" s="3">
        <v>0</v>
      </c>
      <c r="C6" s="3" t="s">
        <v>20</v>
      </c>
      <c r="D6" s="3">
        <v>0</v>
      </c>
      <c r="E6" s="3" t="s">
        <v>14</v>
      </c>
      <c r="F6" s="3" t="s">
        <v>12</v>
      </c>
      <c r="G6" s="3">
        <v>0.25130000000000002</v>
      </c>
      <c r="H6" s="3">
        <v>0.45100000000000001</v>
      </c>
      <c r="I6" s="12">
        <f t="shared" si="0"/>
        <v>31.260410882842859</v>
      </c>
      <c r="J6" s="11"/>
      <c r="K6" s="11">
        <f t="shared" si="2"/>
        <v>152.44671201184525</v>
      </c>
      <c r="L6" s="11"/>
      <c r="M6" s="11">
        <f t="shared" si="1"/>
        <v>15.165808994413574</v>
      </c>
      <c r="N6" s="11"/>
    </row>
    <row r="7" spans="1:16" x14ac:dyDescent="0.25">
      <c r="A7" s="3">
        <v>106</v>
      </c>
      <c r="B7" s="3">
        <v>0</v>
      </c>
      <c r="C7" s="3" t="s">
        <v>20</v>
      </c>
      <c r="D7" s="3">
        <v>0</v>
      </c>
      <c r="E7" s="3" t="s">
        <v>14</v>
      </c>
      <c r="F7" s="3" t="s">
        <v>12</v>
      </c>
      <c r="G7" s="3">
        <v>0.25130000000000002</v>
      </c>
      <c r="H7" s="3">
        <v>0.41</v>
      </c>
      <c r="I7" s="12">
        <f t="shared" si="0"/>
        <v>38.089950027762356</v>
      </c>
      <c r="J7" s="11">
        <f>AVERAGE(I6:I7)</f>
        <v>34.675180455302609</v>
      </c>
      <c r="K7" s="11">
        <f t="shared" si="2"/>
        <v>180.90312511567649</v>
      </c>
      <c r="L7" s="11">
        <f>AVERAGE(K6:K7)</f>
        <v>166.67491856376085</v>
      </c>
      <c r="M7" s="11">
        <f t="shared" si="1"/>
        <v>17.996729518073664</v>
      </c>
      <c r="N7" s="11">
        <f t="shared" si="3"/>
        <v>16.581269256243619</v>
      </c>
    </row>
    <row r="8" spans="1:16" x14ac:dyDescent="0.25">
      <c r="F8" s="13" t="s">
        <v>15</v>
      </c>
      <c r="I8" s="12"/>
      <c r="J8" s="11"/>
      <c r="K8" s="11">
        <f t="shared" si="2"/>
        <v>22.195</v>
      </c>
      <c r="L8" s="11"/>
      <c r="M8" s="11"/>
      <c r="N8" s="11"/>
    </row>
    <row r="9" spans="1:16" x14ac:dyDescent="0.25">
      <c r="A9" s="3">
        <v>128</v>
      </c>
      <c r="B9" s="3">
        <v>3</v>
      </c>
      <c r="C9" s="3" t="s">
        <v>20</v>
      </c>
      <c r="D9" s="3">
        <v>1</v>
      </c>
      <c r="E9" s="3" t="s">
        <v>11</v>
      </c>
      <c r="F9" s="3" t="s">
        <v>12</v>
      </c>
      <c r="G9" s="3">
        <v>0.25190000000000001</v>
      </c>
      <c r="H9" s="3">
        <v>0.34300000000000003</v>
      </c>
      <c r="I9" s="12">
        <f t="shared" ref="I9:I44" si="4">(1-((H9-$P$3)/($P$2-$P$3)))*100</f>
        <v>49.250416435313703</v>
      </c>
      <c r="J9" s="11"/>
      <c r="K9" s="11">
        <f t="shared" si="2"/>
        <v>227.40506848047377</v>
      </c>
      <c r="L9" s="11"/>
      <c r="M9" s="11">
        <f t="shared" si="1"/>
        <v>22.568982580436064</v>
      </c>
      <c r="N9" s="11"/>
    </row>
    <row r="10" spans="1:16" x14ac:dyDescent="0.25">
      <c r="A10" s="3">
        <v>128</v>
      </c>
      <c r="B10" s="3">
        <v>3</v>
      </c>
      <c r="C10" s="3" t="s">
        <v>20</v>
      </c>
      <c r="D10" s="3">
        <v>1</v>
      </c>
      <c r="E10" s="3" t="s">
        <v>11</v>
      </c>
      <c r="F10" s="3" t="s">
        <v>12</v>
      </c>
      <c r="G10" s="3">
        <v>0.25190000000000001</v>
      </c>
      <c r="H10" s="3">
        <v>0.33700000000000002</v>
      </c>
      <c r="I10" s="12">
        <f t="shared" si="4"/>
        <v>50.249861188228749</v>
      </c>
      <c r="J10" s="11">
        <f>AVERAGE(I9:I10)</f>
        <v>49.750138811771222</v>
      </c>
      <c r="K10" s="11">
        <f t="shared" si="2"/>
        <v>231.56942161761978</v>
      </c>
      <c r="L10" s="11">
        <f>AVERAGE(K9:K10)</f>
        <v>229.48724504904678</v>
      </c>
      <c r="M10" s="11">
        <f t="shared" si="1"/>
        <v>22.982276857643885</v>
      </c>
      <c r="N10" s="11">
        <f t="shared" si="3"/>
        <v>22.775629719039976</v>
      </c>
    </row>
    <row r="11" spans="1:16" x14ac:dyDescent="0.25">
      <c r="A11" s="3">
        <v>129</v>
      </c>
      <c r="B11" s="3">
        <v>3</v>
      </c>
      <c r="C11" s="3" t="s">
        <v>20</v>
      </c>
      <c r="D11" s="3">
        <v>1</v>
      </c>
      <c r="E11" s="3" t="s">
        <v>13</v>
      </c>
      <c r="F11" s="3" t="s">
        <v>12</v>
      </c>
      <c r="G11" s="3">
        <v>0.25109999999999999</v>
      </c>
      <c r="H11" s="3">
        <v>0.438</v>
      </c>
      <c r="I11" s="12">
        <f t="shared" si="4"/>
        <v>33.425874514158792</v>
      </c>
      <c r="J11" s="11"/>
      <c r="K11" s="11">
        <f t="shared" si="2"/>
        <v>161.46947714232829</v>
      </c>
      <c r="L11" s="11"/>
      <c r="M11" s="11">
        <f t="shared" si="1"/>
        <v>16.076212379761877</v>
      </c>
      <c r="N11" s="11"/>
    </row>
    <row r="12" spans="1:16" x14ac:dyDescent="0.25">
      <c r="A12" s="3">
        <v>129</v>
      </c>
      <c r="B12" s="3">
        <v>3</v>
      </c>
      <c r="C12" s="3" t="s">
        <v>20</v>
      </c>
      <c r="D12" s="3">
        <v>1</v>
      </c>
      <c r="E12" s="3" t="s">
        <v>13</v>
      </c>
      <c r="F12" s="3" t="s">
        <v>12</v>
      </c>
      <c r="G12" s="3">
        <v>0.25109999999999999</v>
      </c>
      <c r="H12" s="3">
        <v>0.42699999999999999</v>
      </c>
      <c r="I12" s="12">
        <f t="shared" si="4"/>
        <v>35.258189894503047</v>
      </c>
      <c r="J12" s="11">
        <f>AVERAGE(I11:I12)</f>
        <v>34.34203220433092</v>
      </c>
      <c r="K12" s="11">
        <f t="shared" si="2"/>
        <v>169.10412456042937</v>
      </c>
      <c r="L12" s="11">
        <f>AVERAGE(K11:K12)</f>
        <v>165.28680085137881</v>
      </c>
      <c r="M12" s="11">
        <f t="shared" si="1"/>
        <v>16.836332592635344</v>
      </c>
      <c r="N12" s="11">
        <f t="shared" si="3"/>
        <v>16.45627248619861</v>
      </c>
    </row>
    <row r="13" spans="1:16" x14ac:dyDescent="0.25">
      <c r="A13" s="3">
        <v>130</v>
      </c>
      <c r="B13" s="3">
        <v>3</v>
      </c>
      <c r="C13" s="3" t="s">
        <v>20</v>
      </c>
      <c r="D13" s="3">
        <v>1</v>
      </c>
      <c r="E13" s="3" t="s">
        <v>14</v>
      </c>
      <c r="F13" s="3" t="s">
        <v>12</v>
      </c>
      <c r="G13" s="3">
        <v>0.25030000000000002</v>
      </c>
      <c r="H13" s="3">
        <v>0.45200000000000001</v>
      </c>
      <c r="I13" s="12">
        <f t="shared" si="4"/>
        <v>31.093836757357018</v>
      </c>
      <c r="J13" s="11"/>
      <c r="K13" s="11">
        <f t="shared" si="2"/>
        <v>151.75265315565423</v>
      </c>
      <c r="L13" s="11"/>
      <c r="M13" s="11">
        <f t="shared" si="1"/>
        <v>15.15707682337737</v>
      </c>
      <c r="N13" s="11"/>
    </row>
    <row r="14" spans="1:16" x14ac:dyDescent="0.25">
      <c r="A14" s="3">
        <v>130</v>
      </c>
      <c r="B14" s="3">
        <v>3</v>
      </c>
      <c r="C14" s="3" t="s">
        <v>20</v>
      </c>
      <c r="D14" s="3">
        <v>1</v>
      </c>
      <c r="E14" s="3" t="s">
        <v>14</v>
      </c>
      <c r="F14" s="3" t="s">
        <v>12</v>
      </c>
      <c r="G14" s="3">
        <v>0.25030000000000002</v>
      </c>
      <c r="H14" s="3">
        <v>0.443</v>
      </c>
      <c r="I14" s="12">
        <f t="shared" si="4"/>
        <v>32.593003886729591</v>
      </c>
      <c r="J14" s="11">
        <f>AVERAGE(I13:I14)</f>
        <v>31.843420322043304</v>
      </c>
      <c r="K14" s="11">
        <f t="shared" si="2"/>
        <v>157.9991828613733</v>
      </c>
      <c r="L14" s="11">
        <f>AVERAGE(K13:K14)</f>
        <v>154.87591800851376</v>
      </c>
      <c r="M14" s="11">
        <f t="shared" si="1"/>
        <v>15.780981108806762</v>
      </c>
      <c r="N14" s="11">
        <f t="shared" si="3"/>
        <v>15.469028966092065</v>
      </c>
    </row>
    <row r="15" spans="1:16" x14ac:dyDescent="0.25">
      <c r="A15" s="3">
        <v>131</v>
      </c>
      <c r="B15" s="3">
        <v>3</v>
      </c>
      <c r="C15" s="3" t="s">
        <v>20</v>
      </c>
      <c r="D15" s="3">
        <v>2</v>
      </c>
      <c r="E15" s="3" t="s">
        <v>11</v>
      </c>
      <c r="F15" s="3" t="s">
        <v>12</v>
      </c>
      <c r="G15" s="3">
        <v>0.251</v>
      </c>
      <c r="H15" s="3">
        <v>0.33900000000000002</v>
      </c>
      <c r="I15" s="12">
        <f t="shared" si="4"/>
        <v>49.916712937257067</v>
      </c>
      <c r="J15" s="11"/>
      <c r="K15" s="11">
        <f t="shared" si="2"/>
        <v>230.18130390523777</v>
      </c>
      <c r="L15" s="11"/>
      <c r="M15" s="11">
        <f t="shared" si="1"/>
        <v>22.92642469175675</v>
      </c>
      <c r="N15" s="11"/>
    </row>
    <row r="16" spans="1:16" x14ac:dyDescent="0.25">
      <c r="A16" s="3">
        <v>131</v>
      </c>
      <c r="B16" s="3">
        <v>3</v>
      </c>
      <c r="C16" s="3" t="s">
        <v>20</v>
      </c>
      <c r="D16" s="3">
        <v>2</v>
      </c>
      <c r="E16" s="3" t="s">
        <v>11</v>
      </c>
      <c r="F16" s="3" t="s">
        <v>12</v>
      </c>
      <c r="G16" s="3">
        <v>0.251</v>
      </c>
      <c r="H16" s="3">
        <v>0.318</v>
      </c>
      <c r="I16" s="12">
        <f t="shared" si="4"/>
        <v>53.41476957245974</v>
      </c>
      <c r="J16" s="11">
        <f>AVERAGE(I15:I16)</f>
        <v>51.665741254858403</v>
      </c>
      <c r="K16" s="11">
        <f t="shared" si="2"/>
        <v>244.75653988524891</v>
      </c>
      <c r="L16" s="11">
        <f>AVERAGE(K15:K16)</f>
        <v>237.46892189524334</v>
      </c>
      <c r="M16" s="11">
        <f t="shared" si="1"/>
        <v>24.378141422833558</v>
      </c>
      <c r="N16" s="11">
        <f t="shared" si="3"/>
        <v>23.652283057295154</v>
      </c>
    </row>
    <row r="17" spans="1:14" x14ac:dyDescent="0.25">
      <c r="A17" s="3">
        <v>132</v>
      </c>
      <c r="B17" s="3">
        <v>3</v>
      </c>
      <c r="C17" s="3" t="s">
        <v>20</v>
      </c>
      <c r="D17" s="3">
        <v>2</v>
      </c>
      <c r="E17" s="3" t="s">
        <v>13</v>
      </c>
      <c r="F17" s="3" t="s">
        <v>12</v>
      </c>
      <c r="G17" s="3">
        <v>0.25130000000000002</v>
      </c>
      <c r="H17" s="3">
        <v>0.44400000000000001</v>
      </c>
      <c r="I17" s="12">
        <f t="shared" si="4"/>
        <v>32.426429761243746</v>
      </c>
      <c r="J17" s="11"/>
      <c r="K17" s="11">
        <f t="shared" si="2"/>
        <v>157.30512400518228</v>
      </c>
      <c r="L17" s="11"/>
      <c r="M17" s="11">
        <f t="shared" si="1"/>
        <v>15.649136888697003</v>
      </c>
      <c r="N17" s="11"/>
    </row>
    <row r="18" spans="1:14" x14ac:dyDescent="0.25">
      <c r="A18" s="3">
        <v>132</v>
      </c>
      <c r="B18" s="3">
        <v>3</v>
      </c>
      <c r="C18" s="3" t="s">
        <v>20</v>
      </c>
      <c r="D18" s="3">
        <v>2</v>
      </c>
      <c r="E18" s="3" t="s">
        <v>13</v>
      </c>
      <c r="F18" s="3" t="s">
        <v>12</v>
      </c>
      <c r="G18" s="3">
        <v>0.25130000000000002</v>
      </c>
      <c r="H18" s="3">
        <v>0.40400000000000003</v>
      </c>
      <c r="I18" s="12">
        <f t="shared" si="4"/>
        <v>39.089394780677388</v>
      </c>
      <c r="J18" s="11">
        <f>AVERAGE(I17:I18)</f>
        <v>35.757912270960567</v>
      </c>
      <c r="K18" s="11">
        <f t="shared" si="2"/>
        <v>185.06747825282244</v>
      </c>
      <c r="L18" s="11">
        <f>AVERAGE(K17:K18)</f>
        <v>171.18630112900235</v>
      </c>
      <c r="M18" s="11">
        <f t="shared" si="1"/>
        <v>18.411010570316598</v>
      </c>
      <c r="N18" s="11">
        <f t="shared" si="3"/>
        <v>17.0300737295068</v>
      </c>
    </row>
    <row r="19" spans="1:14" x14ac:dyDescent="0.25">
      <c r="A19" s="3">
        <v>133</v>
      </c>
      <c r="B19" s="3">
        <v>3</v>
      </c>
      <c r="C19" s="3" t="s">
        <v>20</v>
      </c>
      <c r="D19" s="3">
        <v>2</v>
      </c>
      <c r="E19" s="3" t="s">
        <v>14</v>
      </c>
      <c r="F19" s="3" t="s">
        <v>12</v>
      </c>
      <c r="G19" s="3">
        <v>0.2505</v>
      </c>
      <c r="H19" s="3">
        <v>0.437</v>
      </c>
      <c r="I19" s="12">
        <f t="shared" si="4"/>
        <v>33.592448639644637</v>
      </c>
      <c r="J19" s="11"/>
      <c r="K19" s="11">
        <f t="shared" si="2"/>
        <v>162.16353599851931</v>
      </c>
      <c r="L19" s="11"/>
      <c r="M19" s="11">
        <f t="shared" si="1"/>
        <v>16.183985628594741</v>
      </c>
      <c r="N19" s="11"/>
    </row>
    <row r="20" spans="1:14" x14ac:dyDescent="0.25">
      <c r="A20" s="3">
        <v>133</v>
      </c>
      <c r="B20" s="3">
        <v>3</v>
      </c>
      <c r="C20" s="3" t="s">
        <v>20</v>
      </c>
      <c r="D20" s="3">
        <v>2</v>
      </c>
      <c r="E20" s="3" t="s">
        <v>14</v>
      </c>
      <c r="F20" s="3" t="s">
        <v>12</v>
      </c>
      <c r="G20" s="3">
        <v>0.2505</v>
      </c>
      <c r="H20" s="3">
        <v>0.40600000000000003</v>
      </c>
      <c r="I20" s="12">
        <f t="shared" si="4"/>
        <v>38.756246529705706</v>
      </c>
      <c r="J20" s="11">
        <f>AVERAGE(I19:I20)</f>
        <v>36.174347584675175</v>
      </c>
      <c r="K20" s="11">
        <f t="shared" si="2"/>
        <v>183.67936054044043</v>
      </c>
      <c r="L20" s="11">
        <f>AVERAGE(K19:K20)</f>
        <v>172.92144826947987</v>
      </c>
      <c r="M20" s="11">
        <f t="shared" si="1"/>
        <v>18.331273507029984</v>
      </c>
      <c r="N20" s="11">
        <f t="shared" si="3"/>
        <v>17.257629567812362</v>
      </c>
    </row>
    <row r="21" spans="1:14" x14ac:dyDescent="0.25">
      <c r="A21" s="3">
        <v>134</v>
      </c>
      <c r="B21" s="3">
        <v>3</v>
      </c>
      <c r="C21" s="3" t="s">
        <v>20</v>
      </c>
      <c r="D21" s="3">
        <v>3</v>
      </c>
      <c r="E21" s="3" t="s">
        <v>11</v>
      </c>
      <c r="F21" s="3" t="s">
        <v>12</v>
      </c>
      <c r="G21" s="3">
        <v>0.25169999999999998</v>
      </c>
      <c r="H21" s="3">
        <v>0.28999999999999998</v>
      </c>
      <c r="I21" s="12">
        <f t="shared" si="4"/>
        <v>58.078845086063289</v>
      </c>
      <c r="J21" s="11"/>
      <c r="K21" s="11">
        <f t="shared" si="2"/>
        <v>264.19018785859703</v>
      </c>
      <c r="L21" s="11"/>
      <c r="M21" s="11">
        <f t="shared" si="1"/>
        <v>26.24058282266558</v>
      </c>
      <c r="N21" s="11"/>
    </row>
    <row r="22" spans="1:14" x14ac:dyDescent="0.25">
      <c r="A22" s="3">
        <v>134</v>
      </c>
      <c r="B22" s="3">
        <v>3</v>
      </c>
      <c r="C22" s="3" t="s">
        <v>20</v>
      </c>
      <c r="D22" s="3">
        <v>3</v>
      </c>
      <c r="E22" s="3" t="s">
        <v>11</v>
      </c>
      <c r="F22" s="3" t="s">
        <v>12</v>
      </c>
      <c r="G22" s="3">
        <v>0.25169999999999998</v>
      </c>
      <c r="H22" s="3">
        <v>0.29399999999999998</v>
      </c>
      <c r="I22" s="12">
        <f t="shared" si="4"/>
        <v>57.412548584119925</v>
      </c>
      <c r="J22" s="11">
        <f>AVERAGE(I21:I22)</f>
        <v>57.745696835091607</v>
      </c>
      <c r="K22" s="11">
        <f t="shared" si="2"/>
        <v>261.41395243383306</v>
      </c>
      <c r="L22" s="11">
        <f>AVERAGE(K21:K22)</f>
        <v>262.80207014621504</v>
      </c>
      <c r="M22" s="11">
        <f t="shared" si="1"/>
        <v>25.964834369669557</v>
      </c>
      <c r="N22" s="11">
        <f t="shared" si="3"/>
        <v>26.102708596167567</v>
      </c>
    </row>
    <row r="23" spans="1:14" x14ac:dyDescent="0.25">
      <c r="A23" s="3">
        <v>135</v>
      </c>
      <c r="B23" s="3">
        <v>3</v>
      </c>
      <c r="C23" s="3" t="s">
        <v>20</v>
      </c>
      <c r="D23" s="3">
        <v>3</v>
      </c>
      <c r="E23" s="3" t="s">
        <v>13</v>
      </c>
      <c r="F23" s="3" t="s">
        <v>12</v>
      </c>
      <c r="G23" s="3">
        <v>0.25059999999999999</v>
      </c>
      <c r="H23" s="3">
        <v>0.40500000000000003</v>
      </c>
      <c r="I23" s="12">
        <f t="shared" si="4"/>
        <v>38.922820655191551</v>
      </c>
      <c r="J23" s="11"/>
      <c r="K23" s="11">
        <f t="shared" si="2"/>
        <v>184.37341939663145</v>
      </c>
      <c r="L23" s="11"/>
      <c r="M23" s="11">
        <f t="shared" si="1"/>
        <v>18.393198263829955</v>
      </c>
      <c r="N23" s="11"/>
    </row>
    <row r="24" spans="1:14" x14ac:dyDescent="0.25">
      <c r="A24" s="3">
        <v>135</v>
      </c>
      <c r="B24" s="3">
        <v>3</v>
      </c>
      <c r="C24" s="3" t="s">
        <v>20</v>
      </c>
      <c r="D24" s="3">
        <v>3</v>
      </c>
      <c r="E24" s="3" t="s">
        <v>13</v>
      </c>
      <c r="F24" s="3" t="s">
        <v>12</v>
      </c>
      <c r="G24" s="3">
        <v>0.25059999999999999</v>
      </c>
      <c r="I24" s="12">
        <f t="shared" si="4"/>
        <v>106.38534147695724</v>
      </c>
      <c r="J24" s="11">
        <f>AVERAGE(I23:I24)</f>
        <v>72.654081066074397</v>
      </c>
      <c r="K24" s="11">
        <f t="shared" si="2"/>
        <v>465.4672561539885</v>
      </c>
      <c r="L24" s="11">
        <f>AVERAGE(K23:K24)</f>
        <v>324.92033777530997</v>
      </c>
      <c r="M24" s="11">
        <f t="shared" si="1"/>
        <v>46.435280941140121</v>
      </c>
      <c r="N24" s="11">
        <f t="shared" si="3"/>
        <v>32.41423960248504</v>
      </c>
    </row>
    <row r="25" spans="1:14" x14ac:dyDescent="0.25">
      <c r="A25" s="3">
        <v>136</v>
      </c>
      <c r="B25" s="3">
        <v>3</v>
      </c>
      <c r="C25" s="3" t="s">
        <v>20</v>
      </c>
      <c r="D25" s="3">
        <v>3</v>
      </c>
      <c r="E25" s="3" t="s">
        <v>14</v>
      </c>
      <c r="F25" s="3" t="s">
        <v>12</v>
      </c>
      <c r="G25" s="3">
        <v>0.25040000000000001</v>
      </c>
      <c r="H25" s="3">
        <v>0.52</v>
      </c>
      <c r="I25" s="12">
        <f t="shared" si="4"/>
        <v>19.766796224319815</v>
      </c>
      <c r="J25" s="11"/>
      <c r="K25" s="11">
        <f t="shared" si="2"/>
        <v>104.5566509346659</v>
      </c>
      <c r="L25" s="11"/>
      <c r="M25" s="11">
        <f t="shared" si="1"/>
        <v>10.438962753061691</v>
      </c>
      <c r="N25" s="11"/>
    </row>
    <row r="26" spans="1:14" x14ac:dyDescent="0.25">
      <c r="A26" s="3">
        <v>136</v>
      </c>
      <c r="B26" s="3">
        <v>3</v>
      </c>
      <c r="C26" s="3" t="s">
        <v>20</v>
      </c>
      <c r="D26" s="3">
        <v>3</v>
      </c>
      <c r="E26" s="3" t="s">
        <v>14</v>
      </c>
      <c r="F26" s="3" t="s">
        <v>12</v>
      </c>
      <c r="G26" s="3">
        <v>0.25040000000000001</v>
      </c>
      <c r="H26" s="3">
        <v>0.437</v>
      </c>
      <c r="I26" s="12">
        <f t="shared" si="4"/>
        <v>33.592448639644637</v>
      </c>
      <c r="J26" s="11">
        <f>AVERAGE(I25:I26)</f>
        <v>26.679622431982224</v>
      </c>
      <c r="K26" s="11">
        <f t="shared" si="2"/>
        <v>162.16353599851931</v>
      </c>
      <c r="L26" s="11">
        <f>AVERAGE(K25:K26)</f>
        <v>133.36009346659262</v>
      </c>
      <c r="M26" s="11">
        <f t="shared" si="1"/>
        <v>16.190448881641306</v>
      </c>
      <c r="N26" s="11">
        <f t="shared" si="3"/>
        <v>13.314705817351498</v>
      </c>
    </row>
    <row r="27" spans="1:14" x14ac:dyDescent="0.25">
      <c r="A27" s="3">
        <v>137</v>
      </c>
      <c r="B27" s="3">
        <v>3</v>
      </c>
      <c r="C27" s="3" t="s">
        <v>20</v>
      </c>
      <c r="D27" s="3">
        <v>4</v>
      </c>
      <c r="E27" s="3" t="s">
        <v>11</v>
      </c>
      <c r="F27" s="3" t="s">
        <v>12</v>
      </c>
      <c r="G27" s="3">
        <v>0.2505</v>
      </c>
      <c r="H27" s="3">
        <v>0.33</v>
      </c>
      <c r="I27" s="12">
        <f t="shared" si="4"/>
        <v>51.415880066629647</v>
      </c>
      <c r="J27" s="11"/>
      <c r="K27" s="11">
        <f t="shared" si="2"/>
        <v>236.42783361095687</v>
      </c>
      <c r="L27" s="11"/>
      <c r="M27" s="11">
        <f t="shared" si="1"/>
        <v>23.595592176742201</v>
      </c>
      <c r="N27" s="11"/>
    </row>
    <row r="28" spans="1:14" x14ac:dyDescent="0.25">
      <c r="A28" s="3">
        <v>137</v>
      </c>
      <c r="B28" s="3">
        <v>3</v>
      </c>
      <c r="C28" s="3" t="s">
        <v>20</v>
      </c>
      <c r="D28" s="3">
        <v>4</v>
      </c>
      <c r="E28" s="3" t="s">
        <v>11</v>
      </c>
      <c r="F28" s="3" t="s">
        <v>12</v>
      </c>
      <c r="G28" s="3">
        <v>0.2505</v>
      </c>
      <c r="H28" s="3">
        <v>0.32900000000000001</v>
      </c>
      <c r="I28" s="12">
        <f t="shared" si="4"/>
        <v>51.582454192115492</v>
      </c>
      <c r="J28" s="11">
        <f>AVERAGE(I27:I28)</f>
        <v>51.499167129372566</v>
      </c>
      <c r="K28" s="11">
        <f t="shared" si="2"/>
        <v>237.12189246714789</v>
      </c>
      <c r="L28" s="11">
        <f>AVERAGE(K27:K28)</f>
        <v>236.77486303905238</v>
      </c>
      <c r="M28" s="11">
        <f t="shared" si="1"/>
        <v>23.66485952765947</v>
      </c>
      <c r="N28" s="11">
        <f t="shared" si="3"/>
        <v>23.630225852200837</v>
      </c>
    </row>
    <row r="29" spans="1:14" x14ac:dyDescent="0.25">
      <c r="A29" s="3">
        <v>138</v>
      </c>
      <c r="B29" s="3">
        <v>3</v>
      </c>
      <c r="C29" s="3" t="s">
        <v>20</v>
      </c>
      <c r="D29" s="3">
        <v>4</v>
      </c>
      <c r="E29" s="3" t="s">
        <v>13</v>
      </c>
      <c r="F29" s="3" t="s">
        <v>12</v>
      </c>
      <c r="G29" s="3">
        <v>0.25030000000000002</v>
      </c>
      <c r="H29" s="3">
        <v>0.437</v>
      </c>
      <c r="I29" s="12">
        <f t="shared" si="4"/>
        <v>33.592448639644637</v>
      </c>
      <c r="J29" s="11"/>
      <c r="K29" s="11">
        <f t="shared" si="2"/>
        <v>162.16353599851931</v>
      </c>
      <c r="L29" s="11"/>
      <c r="M29" s="11">
        <f t="shared" si="1"/>
        <v>16.19691729909302</v>
      </c>
      <c r="N29" s="11"/>
    </row>
    <row r="30" spans="1:14" x14ac:dyDescent="0.25">
      <c r="A30" s="3">
        <v>138</v>
      </c>
      <c r="B30" s="3">
        <v>3</v>
      </c>
      <c r="C30" s="3" t="s">
        <v>20</v>
      </c>
      <c r="D30" s="3">
        <v>4</v>
      </c>
      <c r="E30" s="3" t="s">
        <v>13</v>
      </c>
      <c r="F30" s="3" t="s">
        <v>12</v>
      </c>
      <c r="G30" s="3">
        <v>0.25030000000000002</v>
      </c>
      <c r="H30" s="3">
        <v>0.41499999999999998</v>
      </c>
      <c r="I30" s="12">
        <f t="shared" si="4"/>
        <v>37.257079400333147</v>
      </c>
      <c r="J30" s="11">
        <f>AVERAGE(I29:I30)</f>
        <v>35.424764019988892</v>
      </c>
      <c r="K30" s="11">
        <f t="shared" si="2"/>
        <v>177.43283083472144</v>
      </c>
      <c r="L30" s="11">
        <f>AVERAGE(K29:K30)</f>
        <v>169.79818341662036</v>
      </c>
      <c r="M30" s="11">
        <f t="shared" si="1"/>
        <v>17.722016663475973</v>
      </c>
      <c r="N30" s="11">
        <f t="shared" si="3"/>
        <v>16.959466981284496</v>
      </c>
    </row>
    <row r="31" spans="1:14" x14ac:dyDescent="0.25">
      <c r="A31" s="3">
        <v>139</v>
      </c>
      <c r="B31" s="3">
        <v>3</v>
      </c>
      <c r="C31" s="3" t="s">
        <v>20</v>
      </c>
      <c r="D31" s="3">
        <v>4</v>
      </c>
      <c r="E31" s="3" t="s">
        <v>14</v>
      </c>
      <c r="F31" s="3" t="s">
        <v>12</v>
      </c>
      <c r="G31" s="3">
        <v>0.25080000000000002</v>
      </c>
      <c r="H31" s="3">
        <v>0.436</v>
      </c>
      <c r="I31" s="12">
        <f t="shared" si="4"/>
        <v>33.759022765130474</v>
      </c>
      <c r="J31" s="11"/>
      <c r="K31" s="11">
        <f t="shared" si="2"/>
        <v>162.8575948547103</v>
      </c>
      <c r="L31" s="11"/>
      <c r="M31" s="11">
        <f t="shared" si="1"/>
        <v>16.233811289345127</v>
      </c>
      <c r="N31" s="11"/>
    </row>
    <row r="32" spans="1:14" x14ac:dyDescent="0.25">
      <c r="A32" s="3">
        <v>139</v>
      </c>
      <c r="B32" s="3">
        <v>3</v>
      </c>
      <c r="C32" s="3" t="s">
        <v>20</v>
      </c>
      <c r="D32" s="3">
        <v>4</v>
      </c>
      <c r="E32" s="3" t="s">
        <v>14</v>
      </c>
      <c r="F32" s="3" t="s">
        <v>12</v>
      </c>
      <c r="G32" s="3">
        <v>0.25080000000000002</v>
      </c>
      <c r="H32" s="3">
        <v>0.43099999999999999</v>
      </c>
      <c r="I32" s="12">
        <f t="shared" si="4"/>
        <v>34.591893392559683</v>
      </c>
      <c r="J32" s="11">
        <f>AVERAGE(I31:I32)</f>
        <v>34.175458078845082</v>
      </c>
      <c r="K32" s="11">
        <f t="shared" si="2"/>
        <v>166.32788913566534</v>
      </c>
      <c r="L32" s="11">
        <f>AVERAGE(K31:K32)</f>
        <v>164.59274199518782</v>
      </c>
      <c r="M32" s="11">
        <f t="shared" si="1"/>
        <v>16.579733765516881</v>
      </c>
      <c r="N32" s="11">
        <f t="shared" si="3"/>
        <v>16.406772527431002</v>
      </c>
    </row>
    <row r="33" spans="1:14" x14ac:dyDescent="0.25">
      <c r="A33" s="3">
        <v>140</v>
      </c>
      <c r="B33" s="3">
        <v>3</v>
      </c>
      <c r="C33" s="3" t="s">
        <v>20</v>
      </c>
      <c r="D33" s="3">
        <v>5</v>
      </c>
      <c r="E33" s="3" t="s">
        <v>11</v>
      </c>
      <c r="F33" s="3" t="s">
        <v>12</v>
      </c>
      <c r="G33" s="3">
        <v>0.25090000000000001</v>
      </c>
      <c r="H33" s="3">
        <v>0.30299999999999999</v>
      </c>
      <c r="I33" s="12">
        <f t="shared" si="4"/>
        <v>55.913381454747359</v>
      </c>
      <c r="J33" s="11"/>
      <c r="K33" s="11">
        <f t="shared" si="2"/>
        <v>255.16742272811399</v>
      </c>
      <c r="L33" s="11"/>
      <c r="M33" s="11">
        <f t="shared" si="1"/>
        <v>25.425211511370463</v>
      </c>
      <c r="N33" s="11"/>
    </row>
    <row r="34" spans="1:14" x14ac:dyDescent="0.25">
      <c r="A34" s="3">
        <v>140</v>
      </c>
      <c r="B34" s="3">
        <v>3</v>
      </c>
      <c r="C34" s="3" t="s">
        <v>20</v>
      </c>
      <c r="D34" s="3">
        <v>5</v>
      </c>
      <c r="E34" s="3" t="s">
        <v>11</v>
      </c>
      <c r="F34" s="3" t="s">
        <v>12</v>
      </c>
      <c r="G34" s="3">
        <v>0.25090000000000001</v>
      </c>
      <c r="H34" s="3">
        <v>0.32800000000000001</v>
      </c>
      <c r="I34" s="12">
        <f t="shared" si="4"/>
        <v>51.749028317601329</v>
      </c>
      <c r="J34" s="11">
        <f>AVERAGE(I33:I34)</f>
        <v>53.831204886174348</v>
      </c>
      <c r="K34" s="11">
        <f t="shared" si="2"/>
        <v>237.81595132333888</v>
      </c>
      <c r="L34" s="11">
        <f>AVERAGE(K33:K34)</f>
        <v>246.49168702572643</v>
      </c>
      <c r="M34" s="11">
        <f t="shared" si="1"/>
        <v>23.696288493756363</v>
      </c>
      <c r="N34" s="11">
        <f t="shared" si="3"/>
        <v>24.560750002563413</v>
      </c>
    </row>
    <row r="35" spans="1:14" x14ac:dyDescent="0.25">
      <c r="A35" s="3">
        <v>141</v>
      </c>
      <c r="B35" s="3">
        <v>3</v>
      </c>
      <c r="C35" s="3" t="s">
        <v>20</v>
      </c>
      <c r="D35" s="3">
        <v>5</v>
      </c>
      <c r="E35" s="3" t="s">
        <v>13</v>
      </c>
      <c r="F35" s="3" t="s">
        <v>12</v>
      </c>
      <c r="G35" s="3">
        <v>0.25090000000000001</v>
      </c>
      <c r="H35" s="3">
        <v>0.39800000000000002</v>
      </c>
      <c r="I35" s="12">
        <f t="shared" si="4"/>
        <v>40.088839533592434</v>
      </c>
      <c r="J35" s="11"/>
      <c r="K35" s="11">
        <f t="shared" si="2"/>
        <v>189.23183138996848</v>
      </c>
      <c r="L35" s="11"/>
      <c r="M35" s="11">
        <f t="shared" si="1"/>
        <v>18.855304044436874</v>
      </c>
      <c r="N35" s="11"/>
    </row>
    <row r="36" spans="1:14" x14ac:dyDescent="0.25">
      <c r="A36" s="3">
        <v>141</v>
      </c>
      <c r="B36" s="3">
        <v>3</v>
      </c>
      <c r="C36" s="3" t="s">
        <v>20</v>
      </c>
      <c r="D36" s="3">
        <v>5</v>
      </c>
      <c r="E36" s="3" t="s">
        <v>13</v>
      </c>
      <c r="F36" s="3" t="s">
        <v>12</v>
      </c>
      <c r="G36" s="3">
        <v>0.25090000000000001</v>
      </c>
      <c r="H36" s="3">
        <v>0.36799999999999999</v>
      </c>
      <c r="I36" s="12">
        <f t="shared" si="4"/>
        <v>45.08606329816768</v>
      </c>
      <c r="J36" s="11">
        <f>AVERAGE(I35:I36)</f>
        <v>42.587451415880054</v>
      </c>
      <c r="K36" s="11">
        <f t="shared" si="2"/>
        <v>210.05359707569866</v>
      </c>
      <c r="L36" s="11">
        <f>AVERAGE(K35:K36)</f>
        <v>199.64271423283355</v>
      </c>
      <c r="M36" s="11">
        <f t="shared" si="1"/>
        <v>20.930011665573801</v>
      </c>
      <c r="N36" s="11">
        <f t="shared" si="3"/>
        <v>19.892657855005339</v>
      </c>
    </row>
    <row r="37" spans="1:14" x14ac:dyDescent="0.25">
      <c r="A37" s="3">
        <v>142</v>
      </c>
      <c r="B37" s="3">
        <v>3</v>
      </c>
      <c r="C37" s="3" t="s">
        <v>20</v>
      </c>
      <c r="D37" s="3">
        <v>5</v>
      </c>
      <c r="E37" s="3" t="s">
        <v>14</v>
      </c>
      <c r="F37" s="3" t="s">
        <v>12</v>
      </c>
      <c r="G37" s="3">
        <v>0.25130000000000002</v>
      </c>
      <c r="H37" s="3">
        <v>0.435</v>
      </c>
      <c r="I37" s="12">
        <f t="shared" si="4"/>
        <v>33.925596890616319</v>
      </c>
      <c r="J37" s="11"/>
      <c r="K37" s="11">
        <f t="shared" si="2"/>
        <v>163.55165371090132</v>
      </c>
      <c r="L37" s="11"/>
      <c r="M37" s="11">
        <f t="shared" si="1"/>
        <v>16.270558467061413</v>
      </c>
      <c r="N37" s="11"/>
    </row>
    <row r="38" spans="1:14" x14ac:dyDescent="0.25">
      <c r="A38" s="3">
        <v>142</v>
      </c>
      <c r="B38" s="3">
        <v>3</v>
      </c>
      <c r="C38" s="3" t="s">
        <v>20</v>
      </c>
      <c r="D38" s="3">
        <v>5</v>
      </c>
      <c r="E38" s="3" t="s">
        <v>14</v>
      </c>
      <c r="F38" s="3" t="s">
        <v>12</v>
      </c>
      <c r="G38" s="3">
        <v>0.25130000000000002</v>
      </c>
      <c r="H38" s="3">
        <v>0.45500000000000002</v>
      </c>
      <c r="I38" s="12">
        <f t="shared" si="4"/>
        <v>30.594114380899494</v>
      </c>
      <c r="J38" s="11">
        <f>AVERAGE(I37:I38)</f>
        <v>32.259855635757908</v>
      </c>
      <c r="K38" s="11">
        <f t="shared" si="2"/>
        <v>149.67047658708123</v>
      </c>
      <c r="L38" s="11">
        <f>AVERAGE(K37:K38)</f>
        <v>156.61106514899126</v>
      </c>
      <c r="M38" s="11">
        <f t="shared" si="1"/>
        <v>14.889621626251614</v>
      </c>
      <c r="N38" s="11">
        <f t="shared" si="3"/>
        <v>15.580090046656514</v>
      </c>
    </row>
    <row r="39" spans="1:14" x14ac:dyDescent="0.25">
      <c r="A39" s="3">
        <v>143</v>
      </c>
      <c r="B39" s="3">
        <v>3</v>
      </c>
      <c r="C39" s="3" t="s">
        <v>20</v>
      </c>
      <c r="D39" s="3">
        <v>6</v>
      </c>
      <c r="E39" s="3" t="s">
        <v>11</v>
      </c>
      <c r="F39" s="3" t="s">
        <v>12</v>
      </c>
      <c r="G39" s="3">
        <v>0.10100000000000001</v>
      </c>
      <c r="H39" s="3">
        <v>0.435</v>
      </c>
      <c r="I39" s="12">
        <f t="shared" si="4"/>
        <v>33.925596890616319</v>
      </c>
      <c r="J39" s="11"/>
      <c r="K39" s="11">
        <f t="shared" si="2"/>
        <v>163.55165371090132</v>
      </c>
      <c r="L39" s="11"/>
      <c r="M39" s="11">
        <f t="shared" si="1"/>
        <v>40.483082601708247</v>
      </c>
      <c r="N39" s="11"/>
    </row>
    <row r="40" spans="1:14" x14ac:dyDescent="0.25">
      <c r="A40" s="3">
        <v>143</v>
      </c>
      <c r="B40" s="3">
        <v>3</v>
      </c>
      <c r="C40" s="3" t="s">
        <v>20</v>
      </c>
      <c r="D40" s="3">
        <v>6</v>
      </c>
      <c r="E40" s="3" t="s">
        <v>11</v>
      </c>
      <c r="F40" s="3" t="s">
        <v>12</v>
      </c>
      <c r="G40" s="3">
        <v>0.10100000000000001</v>
      </c>
      <c r="H40" s="3">
        <v>0.373</v>
      </c>
      <c r="I40" s="12">
        <f t="shared" si="4"/>
        <v>44.253192670738471</v>
      </c>
      <c r="J40" s="11">
        <f t="shared" ref="J40:J44" si="5">AVERAGE(I39:I40)</f>
        <v>39.089394780677395</v>
      </c>
      <c r="K40" s="11">
        <f t="shared" si="2"/>
        <v>206.58330279474362</v>
      </c>
      <c r="L40" s="11">
        <f>AVERAGE(K39:K40)</f>
        <v>185.06747825282247</v>
      </c>
      <c r="M40" s="11">
        <f t="shared" si="1"/>
        <v>51.134480889788023</v>
      </c>
      <c r="N40" s="11">
        <f t="shared" si="3"/>
        <v>45.808781745748135</v>
      </c>
    </row>
    <row r="41" spans="1:14" x14ac:dyDescent="0.25">
      <c r="A41" s="3">
        <v>144</v>
      </c>
      <c r="B41" s="3">
        <v>3</v>
      </c>
      <c r="C41" s="3" t="s">
        <v>20</v>
      </c>
      <c r="D41" s="3">
        <v>6</v>
      </c>
      <c r="E41" s="3" t="s">
        <v>13</v>
      </c>
      <c r="F41" s="3" t="s">
        <v>12</v>
      </c>
      <c r="G41" s="3">
        <v>0.25080000000000002</v>
      </c>
      <c r="H41" s="3">
        <v>0.42699999999999999</v>
      </c>
      <c r="I41" s="12">
        <f t="shared" si="4"/>
        <v>35.258189894503047</v>
      </c>
      <c r="J41" s="11"/>
      <c r="K41" s="11">
        <f t="shared" si="2"/>
        <v>169.10412456042937</v>
      </c>
      <c r="L41" s="11"/>
      <c r="M41" s="11">
        <f t="shared" si="1"/>
        <v>16.856471746454282</v>
      </c>
      <c r="N41" s="11"/>
    </row>
    <row r="42" spans="1:14" x14ac:dyDescent="0.25">
      <c r="A42" s="3">
        <v>144</v>
      </c>
      <c r="B42" s="3">
        <v>3</v>
      </c>
      <c r="C42" s="3" t="s">
        <v>20</v>
      </c>
      <c r="D42" s="3">
        <v>6</v>
      </c>
      <c r="E42" s="3" t="s">
        <v>13</v>
      </c>
      <c r="F42" s="3" t="s">
        <v>12</v>
      </c>
      <c r="G42" s="3">
        <v>0.25080000000000002</v>
      </c>
      <c r="H42" s="3">
        <v>0.40899999999999997</v>
      </c>
      <c r="I42" s="12">
        <f t="shared" si="4"/>
        <v>38.256524153248193</v>
      </c>
      <c r="J42" s="11">
        <f t="shared" si="5"/>
        <v>36.75735702387562</v>
      </c>
      <c r="K42" s="11">
        <f t="shared" si="2"/>
        <v>181.59718397186748</v>
      </c>
      <c r="L42" s="11">
        <f>AVERAGE(K41:K42)</f>
        <v>175.35065426614841</v>
      </c>
      <c r="M42" s="11">
        <f t="shared" si="1"/>
        <v>18.101792660672597</v>
      </c>
      <c r="N42" s="11">
        <f t="shared" si="3"/>
        <v>17.479132203563438</v>
      </c>
    </row>
    <row r="43" spans="1:14" x14ac:dyDescent="0.25">
      <c r="A43" s="3">
        <v>145</v>
      </c>
      <c r="B43" s="3">
        <v>3</v>
      </c>
      <c r="C43" s="3" t="s">
        <v>20</v>
      </c>
      <c r="D43" s="3">
        <v>6</v>
      </c>
      <c r="E43" s="3" t="s">
        <v>14</v>
      </c>
      <c r="F43" s="3" t="s">
        <v>12</v>
      </c>
      <c r="G43" s="3">
        <v>0.25</v>
      </c>
      <c r="H43" s="3">
        <v>0.433</v>
      </c>
      <c r="I43" s="12">
        <f t="shared" si="4"/>
        <v>34.258745141588001</v>
      </c>
      <c r="J43" s="11"/>
      <c r="K43" s="11">
        <f t="shared" si="2"/>
        <v>164.93977142328333</v>
      </c>
      <c r="L43" s="11"/>
      <c r="M43" s="11">
        <f t="shared" si="1"/>
        <v>16.493977142328333</v>
      </c>
      <c r="N43" s="11"/>
    </row>
    <row r="44" spans="1:14" x14ac:dyDescent="0.25">
      <c r="A44" s="3">
        <v>145</v>
      </c>
      <c r="B44" s="3">
        <v>3</v>
      </c>
      <c r="C44" s="3" t="s">
        <v>20</v>
      </c>
      <c r="D44" s="3">
        <v>6</v>
      </c>
      <c r="E44" s="3" t="s">
        <v>14</v>
      </c>
      <c r="F44" s="3" t="s">
        <v>12</v>
      </c>
      <c r="G44" s="3">
        <v>0.25</v>
      </c>
      <c r="H44" s="3">
        <v>0.42</v>
      </c>
      <c r="I44" s="12">
        <f t="shared" si="4"/>
        <v>36.424208772903945</v>
      </c>
      <c r="J44" s="11">
        <f t="shared" si="5"/>
        <v>35.341476957245973</v>
      </c>
      <c r="K44" s="11">
        <f t="shared" si="2"/>
        <v>173.96253655376643</v>
      </c>
      <c r="L44" s="11">
        <f>AVERAGE(K43:K44)</f>
        <v>169.45115398852488</v>
      </c>
      <c r="M44" s="11">
        <f t="shared" si="1"/>
        <v>17.396253655376643</v>
      </c>
      <c r="N44" s="11">
        <f t="shared" si="3"/>
        <v>16.945115398852487</v>
      </c>
    </row>
    <row r="45" spans="1:14" x14ac:dyDescent="0.25">
      <c r="F45" s="13" t="s">
        <v>16</v>
      </c>
      <c r="I45" s="12"/>
      <c r="J45" s="11"/>
      <c r="K45" s="11" t="s">
        <v>38</v>
      </c>
      <c r="L45" s="11"/>
      <c r="M45" s="11"/>
      <c r="N45" s="11"/>
    </row>
    <row r="46" spans="1:14" x14ac:dyDescent="0.25">
      <c r="A46" s="3">
        <v>182</v>
      </c>
      <c r="B46" s="3">
        <v>6</v>
      </c>
      <c r="C46" s="3" t="s">
        <v>20</v>
      </c>
      <c r="D46" s="3">
        <v>1</v>
      </c>
      <c r="E46" s="3" t="s">
        <v>11</v>
      </c>
      <c r="F46" s="3" t="s">
        <v>12</v>
      </c>
      <c r="G46" s="3">
        <v>0.25159999999999999</v>
      </c>
      <c r="H46" s="3">
        <v>0.35699999999999998</v>
      </c>
      <c r="I46" s="12">
        <f t="shared" ref="I46:I66" si="6">(1-((H46-$P$3)/($P$2-$P$3)))*100</f>
        <v>46.918378678511928</v>
      </c>
      <c r="J46" s="11"/>
      <c r="K46" s="11">
        <f t="shared" ref="K46:K66" si="7">(I46/0.1941)-1.3187</f>
        <v>240.40401343901044</v>
      </c>
      <c r="L46" s="11"/>
      <c r="M46" s="11">
        <f t="shared" si="1"/>
        <v>23.887521208168767</v>
      </c>
      <c r="N46" s="11"/>
    </row>
    <row r="47" spans="1:14" x14ac:dyDescent="0.25">
      <c r="A47" s="3">
        <v>182</v>
      </c>
      <c r="B47" s="3">
        <v>6</v>
      </c>
      <c r="C47" s="3" t="s">
        <v>20</v>
      </c>
      <c r="D47" s="3">
        <v>1</v>
      </c>
      <c r="E47" s="3" t="s">
        <v>11</v>
      </c>
      <c r="F47" s="3" t="s">
        <v>12</v>
      </c>
      <c r="G47" s="3">
        <v>0.25159999999999999</v>
      </c>
      <c r="H47" s="3">
        <v>0.313</v>
      </c>
      <c r="I47" s="12">
        <f t="shared" si="6"/>
        <v>54.247640199888949</v>
      </c>
      <c r="J47" s="11">
        <f>AVERAGE(I46:I47)</f>
        <v>50.583009439200438</v>
      </c>
      <c r="K47" s="11">
        <f t="shared" si="7"/>
        <v>278.16424796439441</v>
      </c>
      <c r="L47" s="11">
        <f>AVERAGE(K46:K47)</f>
        <v>259.28413070170245</v>
      </c>
      <c r="M47" s="11">
        <f t="shared" si="1"/>
        <v>27.639531792964473</v>
      </c>
      <c r="N47" s="11">
        <f t="shared" si="3"/>
        <v>25.76352650056662</v>
      </c>
    </row>
    <row r="48" spans="1:14" x14ac:dyDescent="0.25">
      <c r="A48" s="3">
        <v>183</v>
      </c>
      <c r="B48" s="3">
        <v>6</v>
      </c>
      <c r="C48" s="3" t="s">
        <v>20</v>
      </c>
      <c r="D48" s="3">
        <v>1</v>
      </c>
      <c r="E48" s="3" t="s">
        <v>13</v>
      </c>
      <c r="F48" s="3" t="s">
        <v>12</v>
      </c>
      <c r="G48" s="3">
        <v>0.25019999999999998</v>
      </c>
      <c r="H48" s="3">
        <v>0.45500000000000002</v>
      </c>
      <c r="I48" s="12">
        <f t="shared" si="6"/>
        <v>30.594114380899494</v>
      </c>
      <c r="J48" s="11"/>
      <c r="K48" s="11">
        <f t="shared" si="7"/>
        <v>156.30167290520089</v>
      </c>
      <c r="L48" s="11"/>
      <c r="M48" s="11">
        <f t="shared" si="1"/>
        <v>15.617673151998492</v>
      </c>
      <c r="N48" s="11"/>
    </row>
    <row r="49" spans="1:14" x14ac:dyDescent="0.25">
      <c r="A49" s="3">
        <v>183</v>
      </c>
      <c r="B49" s="3">
        <v>6</v>
      </c>
      <c r="C49" s="3" t="s">
        <v>20</v>
      </c>
      <c r="D49" s="3">
        <v>1</v>
      </c>
      <c r="E49" s="3" t="s">
        <v>13</v>
      </c>
      <c r="F49" s="3" t="s">
        <v>12</v>
      </c>
      <c r="G49" s="3">
        <v>0.25019999999999998</v>
      </c>
      <c r="H49" s="3">
        <v>0.46</v>
      </c>
      <c r="I49" s="12">
        <f t="shared" si="6"/>
        <v>29.761243753470279</v>
      </c>
      <c r="J49" s="11">
        <f>AVERAGE(I48:I49)</f>
        <v>30.177679067184886</v>
      </c>
      <c r="K49" s="11">
        <f t="shared" si="7"/>
        <v>152.01073716367995</v>
      </c>
      <c r="L49" s="11">
        <f>AVERAGE(K48:K49)</f>
        <v>154.1562050344404</v>
      </c>
      <c r="M49" s="11">
        <f t="shared" si="1"/>
        <v>15.188922578305352</v>
      </c>
      <c r="N49" s="11">
        <f t="shared" si="3"/>
        <v>15.403297865151922</v>
      </c>
    </row>
    <row r="50" spans="1:14" x14ac:dyDescent="0.25">
      <c r="A50" s="3">
        <v>184</v>
      </c>
      <c r="B50" s="3">
        <v>6</v>
      </c>
      <c r="C50" s="3" t="s">
        <v>20</v>
      </c>
      <c r="D50" s="3">
        <v>1</v>
      </c>
      <c r="E50" s="3" t="s">
        <v>14</v>
      </c>
      <c r="F50" s="3" t="s">
        <v>12</v>
      </c>
      <c r="G50" s="3">
        <v>0.25109999999999999</v>
      </c>
      <c r="H50" s="3">
        <v>0.47899999999999998</v>
      </c>
      <c r="I50" s="12">
        <f t="shared" si="6"/>
        <v>26.596335369239309</v>
      </c>
      <c r="J50" s="11"/>
      <c r="K50" s="11">
        <f t="shared" si="7"/>
        <v>135.7051813459006</v>
      </c>
      <c r="L50" s="11"/>
      <c r="M50" s="11">
        <f t="shared" si="1"/>
        <v>13.511069429102013</v>
      </c>
      <c r="N50" s="11"/>
    </row>
    <row r="51" spans="1:14" x14ac:dyDescent="0.25">
      <c r="A51" s="3">
        <v>184</v>
      </c>
      <c r="B51" s="3">
        <v>6</v>
      </c>
      <c r="C51" s="3" t="s">
        <v>20</v>
      </c>
      <c r="D51" s="3">
        <v>1</v>
      </c>
      <c r="E51" s="3" t="s">
        <v>14</v>
      </c>
      <c r="F51" s="3" t="s">
        <v>12</v>
      </c>
      <c r="G51" s="3">
        <v>0.25109999999999999</v>
      </c>
      <c r="H51" s="3">
        <v>0.47699999999999998</v>
      </c>
      <c r="I51" s="12">
        <f t="shared" si="6"/>
        <v>26.929483620210991</v>
      </c>
      <c r="J51" s="11">
        <f>AVERAGE(I50:I51)</f>
        <v>26.76290949472515</v>
      </c>
      <c r="K51" s="11">
        <f t="shared" si="7"/>
        <v>137.42155564250896</v>
      </c>
      <c r="L51" s="11">
        <f>AVERAGE(K50:K51)</f>
        <v>136.56336849420478</v>
      </c>
      <c r="M51" s="11">
        <f t="shared" si="1"/>
        <v>13.681954962416267</v>
      </c>
      <c r="N51" s="11">
        <f t="shared" si="3"/>
        <v>13.596512195759139</v>
      </c>
    </row>
    <row r="52" spans="1:14" x14ac:dyDescent="0.25">
      <c r="A52" s="3">
        <v>185</v>
      </c>
      <c r="B52" s="3">
        <v>6</v>
      </c>
      <c r="C52" s="3" t="s">
        <v>20</v>
      </c>
      <c r="D52" s="3">
        <v>2</v>
      </c>
      <c r="E52" s="3" t="s">
        <v>11</v>
      </c>
      <c r="F52" s="3" t="s">
        <v>12</v>
      </c>
      <c r="G52" s="3">
        <v>0.251</v>
      </c>
      <c r="H52" s="3">
        <v>0.30399999999999999</v>
      </c>
      <c r="I52" s="12">
        <f t="shared" si="6"/>
        <v>55.746807329261514</v>
      </c>
      <c r="J52" s="11"/>
      <c r="K52" s="11">
        <f t="shared" si="7"/>
        <v>285.88793229913199</v>
      </c>
      <c r="L52" s="11"/>
      <c r="M52" s="11">
        <f t="shared" si="1"/>
        <v>28.474893655292032</v>
      </c>
      <c r="N52" s="11"/>
    </row>
    <row r="53" spans="1:14" x14ac:dyDescent="0.25">
      <c r="A53" s="3">
        <v>185</v>
      </c>
      <c r="B53" s="3">
        <v>6</v>
      </c>
      <c r="C53" s="3" t="s">
        <v>20</v>
      </c>
      <c r="D53" s="3">
        <v>2</v>
      </c>
      <c r="E53" s="3" t="s">
        <v>11</v>
      </c>
      <c r="F53" s="3" t="s">
        <v>12</v>
      </c>
      <c r="G53" s="3">
        <v>0.251</v>
      </c>
      <c r="H53" s="3">
        <v>0.28799999999999998</v>
      </c>
      <c r="I53" s="12">
        <f t="shared" si="6"/>
        <v>58.411993337034971</v>
      </c>
      <c r="J53" s="11">
        <f>AVERAGE(I52:I53)</f>
        <v>57.079400333148243</v>
      </c>
      <c r="K53" s="11">
        <f t="shared" si="7"/>
        <v>299.61892667199885</v>
      </c>
      <c r="L53" s="11">
        <f>AVERAGE(K52:K53)</f>
        <v>292.75342948556545</v>
      </c>
      <c r="M53" s="11">
        <f t="shared" si="1"/>
        <v>29.842522576892318</v>
      </c>
      <c r="N53" s="11">
        <f t="shared" si="3"/>
        <v>29.158708116092175</v>
      </c>
    </row>
    <row r="54" spans="1:14" x14ac:dyDescent="0.25">
      <c r="A54" s="3">
        <v>186</v>
      </c>
      <c r="B54" s="3">
        <v>6</v>
      </c>
      <c r="C54" s="3" t="s">
        <v>20</v>
      </c>
      <c r="D54" s="3">
        <v>2</v>
      </c>
      <c r="E54" s="3" t="s">
        <v>13</v>
      </c>
      <c r="F54" s="3" t="s">
        <v>12</v>
      </c>
      <c r="G54" s="3">
        <v>0.25080000000000002</v>
      </c>
      <c r="H54" s="3">
        <v>0.378</v>
      </c>
      <c r="I54" s="12">
        <f t="shared" si="6"/>
        <v>43.42032204330927</v>
      </c>
      <c r="J54" s="11"/>
      <c r="K54" s="11">
        <f t="shared" si="7"/>
        <v>222.38208332462273</v>
      </c>
      <c r="L54" s="11"/>
      <c r="M54" s="11">
        <f t="shared" si="1"/>
        <v>22.167273058674514</v>
      </c>
      <c r="N54" s="11"/>
    </row>
    <row r="55" spans="1:14" x14ac:dyDescent="0.25">
      <c r="A55" s="3">
        <v>186</v>
      </c>
      <c r="B55" s="3">
        <v>6</v>
      </c>
      <c r="C55" s="3" t="s">
        <v>20</v>
      </c>
      <c r="D55" s="3">
        <v>2</v>
      </c>
      <c r="E55" s="3" t="s">
        <v>13</v>
      </c>
      <c r="F55" s="3" t="s">
        <v>12</v>
      </c>
      <c r="G55" s="3">
        <v>0.25080000000000002</v>
      </c>
      <c r="H55" s="3">
        <v>0.36099999999999999</v>
      </c>
      <c r="I55" s="12">
        <f t="shared" si="6"/>
        <v>46.252082176568564</v>
      </c>
      <c r="J55" s="11">
        <f>AVERAGE(I54:I55)</f>
        <v>44.836202109938917</v>
      </c>
      <c r="K55" s="11">
        <f t="shared" si="7"/>
        <v>236.97126484579374</v>
      </c>
      <c r="L55" s="11">
        <f>AVERAGE(K54:K55)</f>
        <v>229.67667408520822</v>
      </c>
      <c r="M55" s="11">
        <f t="shared" si="1"/>
        <v>23.62153756437338</v>
      </c>
      <c r="N55" s="11">
        <f t="shared" si="3"/>
        <v>22.894405311523947</v>
      </c>
    </row>
    <row r="56" spans="1:14" x14ac:dyDescent="0.25">
      <c r="A56" s="3">
        <v>187</v>
      </c>
      <c r="B56" s="3">
        <v>6</v>
      </c>
      <c r="C56" s="3" t="s">
        <v>20</v>
      </c>
      <c r="D56" s="3">
        <v>2</v>
      </c>
      <c r="E56" s="3" t="s">
        <v>14</v>
      </c>
      <c r="F56" s="3" t="s">
        <v>12</v>
      </c>
      <c r="G56" s="3">
        <v>0.25059999999999999</v>
      </c>
      <c r="H56" s="3">
        <v>0.45900000000000002</v>
      </c>
      <c r="I56" s="12">
        <f t="shared" si="6"/>
        <v>29.92781787895612</v>
      </c>
      <c r="J56" s="11"/>
      <c r="K56" s="11">
        <f t="shared" si="7"/>
        <v>152.86892431198413</v>
      </c>
      <c r="L56" s="11"/>
      <c r="M56" s="11">
        <f t="shared" si="1"/>
        <v>15.250291731043909</v>
      </c>
      <c r="N56" s="11"/>
    </row>
    <row r="57" spans="1:14" x14ac:dyDescent="0.25">
      <c r="A57" s="3">
        <v>187</v>
      </c>
      <c r="B57" s="3">
        <v>6</v>
      </c>
      <c r="C57" s="3" t="s">
        <v>20</v>
      </c>
      <c r="D57" s="3">
        <v>2</v>
      </c>
      <c r="E57" s="3" t="s">
        <v>14</v>
      </c>
      <c r="F57" s="3" t="s">
        <v>12</v>
      </c>
      <c r="G57" s="3">
        <v>0.25059999999999999</v>
      </c>
      <c r="H57" s="3">
        <v>0.45100000000000001</v>
      </c>
      <c r="I57" s="12">
        <f t="shared" si="6"/>
        <v>31.260410882842859</v>
      </c>
      <c r="J57" s="11">
        <f>AVERAGE(I56:I57)</f>
        <v>30.594114380899491</v>
      </c>
      <c r="K57" s="11">
        <f t="shared" si="7"/>
        <v>159.73442149841762</v>
      </c>
      <c r="L57" s="11">
        <f>AVERAGE(K56:K57)</f>
        <v>156.30167290520086</v>
      </c>
      <c r="M57" s="11">
        <f t="shared" si="1"/>
        <v>15.935197675420754</v>
      </c>
      <c r="N57" s="11">
        <f t="shared" si="3"/>
        <v>15.592744703232331</v>
      </c>
    </row>
    <row r="58" spans="1:14" x14ac:dyDescent="0.25">
      <c r="A58" s="3">
        <v>188</v>
      </c>
      <c r="B58" s="3">
        <v>6</v>
      </c>
      <c r="C58" s="3" t="s">
        <v>20</v>
      </c>
      <c r="D58" s="3">
        <v>3</v>
      </c>
      <c r="E58" s="3" t="s">
        <v>11</v>
      </c>
      <c r="F58" s="3" t="s">
        <v>12</v>
      </c>
      <c r="G58" s="3">
        <v>0.25090000000000001</v>
      </c>
      <c r="H58" s="3">
        <v>0.35799999999999998</v>
      </c>
      <c r="I58" s="12">
        <f t="shared" si="6"/>
        <v>46.751804553026091</v>
      </c>
      <c r="J58" s="11"/>
      <c r="K58" s="11">
        <f t="shared" si="7"/>
        <v>239.54582629070629</v>
      </c>
      <c r="L58" s="11"/>
      <c r="M58" s="11">
        <f t="shared" si="1"/>
        <v>23.868655469380855</v>
      </c>
      <c r="N58" s="11"/>
    </row>
    <row r="59" spans="1:14" x14ac:dyDescent="0.25">
      <c r="A59" s="3">
        <v>188</v>
      </c>
      <c r="B59" s="3">
        <v>6</v>
      </c>
      <c r="C59" s="3" t="s">
        <v>20</v>
      </c>
      <c r="D59" s="3">
        <v>3</v>
      </c>
      <c r="E59" s="3" t="s">
        <v>11</v>
      </c>
      <c r="F59" s="3" t="s">
        <v>12</v>
      </c>
      <c r="G59" s="3">
        <v>0.25090000000000001</v>
      </c>
      <c r="H59" s="3">
        <v>0.34899999999999998</v>
      </c>
      <c r="I59" s="12">
        <f t="shared" si="6"/>
        <v>48.250971682398671</v>
      </c>
      <c r="J59" s="11">
        <f>AVERAGE(I58:I59)</f>
        <v>47.501388117712381</v>
      </c>
      <c r="K59" s="11">
        <f t="shared" si="7"/>
        <v>247.26951062544396</v>
      </c>
      <c r="L59" s="11">
        <f>AVERAGE(K58:K59)</f>
        <v>243.40766845807514</v>
      </c>
      <c r="M59" s="11">
        <f t="shared" si="1"/>
        <v>24.638253350482657</v>
      </c>
      <c r="N59" s="11">
        <f t="shared" si="3"/>
        <v>24.253454409931756</v>
      </c>
    </row>
    <row r="60" spans="1:14" x14ac:dyDescent="0.25">
      <c r="A60" s="3">
        <v>189</v>
      </c>
      <c r="B60" s="3">
        <v>6</v>
      </c>
      <c r="C60" s="3" t="s">
        <v>20</v>
      </c>
      <c r="D60" s="3">
        <v>3</v>
      </c>
      <c r="E60" s="3" t="s">
        <v>13</v>
      </c>
      <c r="F60" s="3" t="s">
        <v>12</v>
      </c>
      <c r="G60" s="3">
        <v>0.25090000000000001</v>
      </c>
      <c r="H60" s="3">
        <v>0.42599999999999999</v>
      </c>
      <c r="I60" s="12">
        <f t="shared" si="6"/>
        <v>35.424764019988885</v>
      </c>
      <c r="J60" s="11"/>
      <c r="K60" s="11">
        <f t="shared" si="7"/>
        <v>181.18910020602206</v>
      </c>
      <c r="L60" s="11"/>
      <c r="M60" s="11">
        <f t="shared" si="1"/>
        <v>18.053915923278403</v>
      </c>
      <c r="N60" s="11"/>
    </row>
    <row r="61" spans="1:14" x14ac:dyDescent="0.25">
      <c r="A61" s="3">
        <v>189</v>
      </c>
      <c r="B61" s="3">
        <v>6</v>
      </c>
      <c r="C61" s="3" t="s">
        <v>20</v>
      </c>
      <c r="D61" s="3">
        <v>3</v>
      </c>
      <c r="E61" s="3" t="s">
        <v>13</v>
      </c>
      <c r="F61" s="3" t="s">
        <v>12</v>
      </c>
      <c r="G61" s="3">
        <v>0.25090000000000001</v>
      </c>
      <c r="H61" s="3">
        <v>0.40400000000000003</v>
      </c>
      <c r="I61" s="12">
        <f t="shared" si="6"/>
        <v>39.089394780677388</v>
      </c>
      <c r="J61" s="11">
        <f t="shared" ref="J61" si="8">AVERAGE(I60:I61)</f>
        <v>37.25707940033314</v>
      </c>
      <c r="K61" s="11">
        <f t="shared" si="7"/>
        <v>200.06921746871402</v>
      </c>
      <c r="L61" s="11">
        <f>AVERAGE(K60:K61)</f>
        <v>190.62915883736804</v>
      </c>
      <c r="M61" s="11">
        <f t="shared" si="1"/>
        <v>19.935155188193903</v>
      </c>
      <c r="N61" s="11">
        <f t="shared" si="3"/>
        <v>18.994535555736153</v>
      </c>
    </row>
    <row r="62" spans="1:14" x14ac:dyDescent="0.25">
      <c r="A62" s="3">
        <v>190</v>
      </c>
      <c r="B62" s="3">
        <v>6</v>
      </c>
      <c r="C62" s="3" t="s">
        <v>20</v>
      </c>
      <c r="D62" s="3">
        <v>3</v>
      </c>
      <c r="E62" s="3" t="s">
        <v>14</v>
      </c>
      <c r="F62" s="3" t="s">
        <v>12</v>
      </c>
      <c r="G62" s="3">
        <v>0.25030000000000002</v>
      </c>
      <c r="H62" s="3">
        <v>0.49</v>
      </c>
      <c r="I62" s="12">
        <f t="shared" si="6"/>
        <v>24.764019988895047</v>
      </c>
      <c r="J62" s="11"/>
      <c r="K62" s="11">
        <f t="shared" si="7"/>
        <v>126.26512271455459</v>
      </c>
      <c r="L62" s="11"/>
      <c r="M62" s="11">
        <f t="shared" si="1"/>
        <v>12.611378617114921</v>
      </c>
      <c r="N62" s="11"/>
    </row>
    <row r="63" spans="1:14" x14ac:dyDescent="0.25">
      <c r="A63" s="3">
        <v>190</v>
      </c>
      <c r="B63" s="3">
        <v>6</v>
      </c>
      <c r="C63" s="3" t="s">
        <v>20</v>
      </c>
      <c r="D63" s="3">
        <v>3</v>
      </c>
      <c r="E63" s="3" t="s">
        <v>14</v>
      </c>
      <c r="F63" s="3" t="s">
        <v>12</v>
      </c>
      <c r="G63" s="3">
        <v>0.25030000000000002</v>
      </c>
      <c r="H63" s="3">
        <v>0.49099999999999999</v>
      </c>
      <c r="I63" s="12">
        <f t="shared" si="6"/>
        <v>24.597445863409206</v>
      </c>
      <c r="J63" s="11">
        <f>AVERAGE(I62:I63)</f>
        <v>24.680732926152125</v>
      </c>
      <c r="K63" s="11">
        <f t="shared" si="7"/>
        <v>125.40693556625041</v>
      </c>
      <c r="L63" s="11">
        <f>AVERAGE(K62:K63)</f>
        <v>125.8360291404025</v>
      </c>
      <c r="M63" s="11">
        <f t="shared" si="1"/>
        <v>12.525662761311466</v>
      </c>
      <c r="N63" s="11">
        <f t="shared" si="3"/>
        <v>12.568520689213194</v>
      </c>
    </row>
    <row r="64" spans="1:14" x14ac:dyDescent="0.25">
      <c r="A64" s="3">
        <v>191</v>
      </c>
      <c r="B64" s="3">
        <v>6</v>
      </c>
      <c r="C64" s="3" t="s">
        <v>20</v>
      </c>
      <c r="D64" s="3">
        <v>4</v>
      </c>
      <c r="E64" s="3" t="s">
        <v>11</v>
      </c>
      <c r="F64" s="3" t="s">
        <v>12</v>
      </c>
      <c r="G64" s="3">
        <v>0.25109999999999999</v>
      </c>
      <c r="H64" s="3">
        <v>0.30199999999999999</v>
      </c>
      <c r="I64" s="12">
        <f t="shared" si="6"/>
        <v>56.079955580233197</v>
      </c>
      <c r="J64" s="11"/>
      <c r="K64" s="11">
        <f t="shared" si="7"/>
        <v>287.60430659574035</v>
      </c>
      <c r="L64" s="11"/>
      <c r="M64" s="11">
        <f t="shared" si="1"/>
        <v>28.634439127413419</v>
      </c>
      <c r="N64" s="11"/>
    </row>
    <row r="65" spans="1:14" x14ac:dyDescent="0.25">
      <c r="A65" s="3">
        <v>191</v>
      </c>
      <c r="B65" s="3">
        <v>6</v>
      </c>
      <c r="C65" s="3" t="s">
        <v>20</v>
      </c>
      <c r="D65" s="3">
        <v>4</v>
      </c>
      <c r="E65" s="3" t="s">
        <v>11</v>
      </c>
      <c r="F65" s="3" t="s">
        <v>12</v>
      </c>
      <c r="G65" s="3">
        <v>0.25109999999999999</v>
      </c>
      <c r="H65" s="3">
        <v>0.30299999999999999</v>
      </c>
      <c r="I65" s="12">
        <f t="shared" si="6"/>
        <v>55.913381454747359</v>
      </c>
      <c r="J65" s="11">
        <f>AVERAGE(I64:I65)</f>
        <v>55.996668517490278</v>
      </c>
      <c r="K65" s="11">
        <f t="shared" si="7"/>
        <v>286.74611944743617</v>
      </c>
      <c r="L65" s="11">
        <f>AVERAGE(K64:K65)</f>
        <v>287.17521302158826</v>
      </c>
      <c r="M65" s="11">
        <f t="shared" si="1"/>
        <v>28.548996360756295</v>
      </c>
      <c r="N65" s="11">
        <f t="shared" si="3"/>
        <v>28.591717744084857</v>
      </c>
    </row>
    <row r="66" spans="1:14" x14ac:dyDescent="0.25">
      <c r="A66" s="3">
        <v>192</v>
      </c>
      <c r="B66" s="3">
        <v>6</v>
      </c>
      <c r="C66" s="3" t="s">
        <v>20</v>
      </c>
      <c r="D66" s="3">
        <v>4</v>
      </c>
      <c r="E66" s="3" t="s">
        <v>13</v>
      </c>
      <c r="F66" s="3" t="s">
        <v>12</v>
      </c>
      <c r="G66" s="3">
        <v>0.25069999999999998</v>
      </c>
      <c r="H66" s="3">
        <v>0.41399999999999998</v>
      </c>
      <c r="I66" s="12">
        <f t="shared" si="6"/>
        <v>37.423653525818992</v>
      </c>
      <c r="J66" s="11"/>
      <c r="K66" s="11">
        <f t="shared" si="7"/>
        <v>191.48734598567228</v>
      </c>
      <c r="L66" s="11"/>
      <c r="M66" s="11">
        <f t="shared" si="1"/>
        <v>19.095267848591178</v>
      </c>
      <c r="N66" s="11"/>
    </row>
    <row r="67" spans="1:14" x14ac:dyDescent="0.25">
      <c r="A67" s="3">
        <v>192</v>
      </c>
      <c r="B67" s="3">
        <v>6</v>
      </c>
      <c r="C67" s="3" t="s">
        <v>20</v>
      </c>
      <c r="D67" s="3">
        <v>4</v>
      </c>
      <c r="E67" s="3" t="s">
        <v>13</v>
      </c>
      <c r="F67" s="3" t="s">
        <v>12</v>
      </c>
      <c r="G67" s="3">
        <v>0.25069999999999998</v>
      </c>
      <c r="H67" s="3">
        <v>0.39900000000000002</v>
      </c>
      <c r="I67" s="12">
        <f t="shared" ref="I67:I81" si="9">(1-((H67-$P$3)/($P$2-$P$3)))*100</f>
        <v>39.922265408106597</v>
      </c>
      <c r="J67" s="11">
        <f>AVERAGE(I66:I67)</f>
        <v>38.672959466962794</v>
      </c>
      <c r="K67" s="11">
        <f t="shared" ref="K67:K81" si="10">(I67/0.1941)-1.3187</f>
        <v>204.36015321023493</v>
      </c>
      <c r="L67" s="11">
        <f>AVERAGE(K66:K67)</f>
        <v>197.92374959795359</v>
      </c>
      <c r="M67" s="11">
        <f t="shared" ref="M67:M81" si="11">K67*($P$4/G67)</f>
        <v>20.378954249125943</v>
      </c>
      <c r="N67" s="11">
        <f t="shared" si="3"/>
        <v>19.737111048858559</v>
      </c>
    </row>
    <row r="68" spans="1:14" x14ac:dyDescent="0.25">
      <c r="A68" s="3">
        <v>193</v>
      </c>
      <c r="B68" s="3">
        <v>6</v>
      </c>
      <c r="C68" s="3" t="s">
        <v>20</v>
      </c>
      <c r="D68" s="3">
        <v>4</v>
      </c>
      <c r="E68" s="3" t="s">
        <v>14</v>
      </c>
      <c r="F68" s="3" t="s">
        <v>12</v>
      </c>
      <c r="G68" s="3">
        <v>0.25119999999999998</v>
      </c>
      <c r="H68" s="3">
        <v>0.436</v>
      </c>
      <c r="I68" s="12">
        <f t="shared" si="9"/>
        <v>33.759022765130474</v>
      </c>
      <c r="J68" s="11"/>
      <c r="K68" s="11">
        <f t="shared" si="10"/>
        <v>172.6072287229803</v>
      </c>
      <c r="L68" s="11"/>
      <c r="M68" s="11">
        <f t="shared" si="11"/>
        <v>17.178267189787054</v>
      </c>
      <c r="N68" s="11"/>
    </row>
    <row r="69" spans="1:14" x14ac:dyDescent="0.25">
      <c r="A69" s="3">
        <v>193</v>
      </c>
      <c r="B69" s="3">
        <v>6</v>
      </c>
      <c r="C69" s="3" t="s">
        <v>20</v>
      </c>
      <c r="D69" s="3">
        <v>4</v>
      </c>
      <c r="E69" s="3" t="s">
        <v>14</v>
      </c>
      <c r="F69" s="3" t="s">
        <v>12</v>
      </c>
      <c r="G69" s="3">
        <v>0.25119999999999998</v>
      </c>
      <c r="H69" s="3">
        <v>0.41</v>
      </c>
      <c r="I69" s="12">
        <f t="shared" si="9"/>
        <v>38.089950027762356</v>
      </c>
      <c r="J69" s="11">
        <f>AVERAGE(I68:I69)</f>
        <v>35.924486396446412</v>
      </c>
      <c r="K69" s="11">
        <f t="shared" si="10"/>
        <v>194.92009457888901</v>
      </c>
      <c r="L69" s="11">
        <f>AVERAGE(K68:K69)</f>
        <v>183.76366165093464</v>
      </c>
      <c r="M69" s="11">
        <f t="shared" si="11"/>
        <v>19.398894763026377</v>
      </c>
      <c r="N69" s="11">
        <f t="shared" ref="N69:N81" si="12">AVERAGE(M68:M69)</f>
        <v>18.288580976406713</v>
      </c>
    </row>
    <row r="70" spans="1:14" x14ac:dyDescent="0.25">
      <c r="A70" s="3">
        <v>194</v>
      </c>
      <c r="B70" s="3">
        <v>6</v>
      </c>
      <c r="C70" s="3" t="s">
        <v>20</v>
      </c>
      <c r="D70" s="3">
        <v>5</v>
      </c>
      <c r="E70" s="3" t="s">
        <v>11</v>
      </c>
      <c r="F70" s="3" t="s">
        <v>12</v>
      </c>
      <c r="G70" s="3">
        <v>0.25109999999999999</v>
      </c>
      <c r="H70" s="3">
        <v>0.34599999999999997</v>
      </c>
      <c r="I70" s="12">
        <f t="shared" si="9"/>
        <v>48.75069405885619</v>
      </c>
      <c r="J70" s="11"/>
      <c r="K70" s="11">
        <f t="shared" si="10"/>
        <v>249.84407207035648</v>
      </c>
      <c r="L70" s="11"/>
      <c r="M70" s="11">
        <f t="shared" si="11"/>
        <v>24.874957394499852</v>
      </c>
      <c r="N70" s="11"/>
    </row>
    <row r="71" spans="1:14" x14ac:dyDescent="0.25">
      <c r="A71" s="3">
        <v>194</v>
      </c>
      <c r="B71" s="3">
        <v>6</v>
      </c>
      <c r="C71" s="3" t="s">
        <v>20</v>
      </c>
      <c r="D71" s="3">
        <v>5</v>
      </c>
      <c r="E71" s="3" t="s">
        <v>11</v>
      </c>
      <c r="F71" s="3" t="s">
        <v>12</v>
      </c>
      <c r="G71" s="3">
        <v>0.25109999999999999</v>
      </c>
      <c r="H71" s="3">
        <v>0.32400000000000001</v>
      </c>
      <c r="I71" s="12">
        <f t="shared" si="9"/>
        <v>52.415324819544693</v>
      </c>
      <c r="J71" s="11">
        <f>AVERAGE(I70:I71)</f>
        <v>50.583009439200438</v>
      </c>
      <c r="K71" s="11">
        <f t="shared" si="10"/>
        <v>268.7241893330484</v>
      </c>
      <c r="L71" s="11">
        <f>AVERAGE(K70:K71)</f>
        <v>259.28413070170245</v>
      </c>
      <c r="M71" s="11">
        <f t="shared" si="11"/>
        <v>26.754698260956634</v>
      </c>
      <c r="N71" s="11">
        <f t="shared" si="12"/>
        <v>25.814827827728244</v>
      </c>
    </row>
    <row r="72" spans="1:14" x14ac:dyDescent="0.25">
      <c r="A72" s="3">
        <v>195</v>
      </c>
      <c r="B72" s="3">
        <v>6</v>
      </c>
      <c r="C72" s="3" t="s">
        <v>20</v>
      </c>
      <c r="D72" s="3">
        <v>5</v>
      </c>
      <c r="E72" s="3" t="s">
        <v>13</v>
      </c>
      <c r="F72" s="3" t="s">
        <v>12</v>
      </c>
      <c r="G72" s="3">
        <v>0.25109999999999999</v>
      </c>
      <c r="H72" s="3">
        <v>0.4</v>
      </c>
      <c r="I72" s="12">
        <f t="shared" si="9"/>
        <v>39.755691282620752</v>
      </c>
      <c r="J72" s="11"/>
      <c r="K72" s="11">
        <f t="shared" si="10"/>
        <v>203.50196606193072</v>
      </c>
      <c r="L72" s="11"/>
      <c r="M72" s="11">
        <f t="shared" si="11"/>
        <v>20.261047995015009</v>
      </c>
      <c r="N72" s="11"/>
    </row>
    <row r="73" spans="1:14" x14ac:dyDescent="0.25">
      <c r="A73" s="3">
        <v>195</v>
      </c>
      <c r="B73" s="3">
        <v>6</v>
      </c>
      <c r="C73" s="3" t="s">
        <v>20</v>
      </c>
      <c r="D73" s="3">
        <v>5</v>
      </c>
      <c r="E73" s="3" t="s">
        <v>13</v>
      </c>
      <c r="F73" s="3" t="s">
        <v>12</v>
      </c>
      <c r="G73" s="3">
        <v>0.25109999999999999</v>
      </c>
      <c r="H73" s="3">
        <v>0.39500000000000002</v>
      </c>
      <c r="I73" s="12">
        <f t="shared" si="9"/>
        <v>40.588561910049961</v>
      </c>
      <c r="J73" s="11">
        <f>AVERAGE(I72:I73)</f>
        <v>40.17212659633536</v>
      </c>
      <c r="K73" s="11">
        <f t="shared" si="10"/>
        <v>207.79290180345163</v>
      </c>
      <c r="L73" s="11">
        <f>AVERAGE(K72:K73)</f>
        <v>205.64743393269117</v>
      </c>
      <c r="M73" s="11">
        <f t="shared" si="11"/>
        <v>20.688261828300643</v>
      </c>
      <c r="N73" s="11">
        <f t="shared" si="12"/>
        <v>20.474654911657826</v>
      </c>
    </row>
    <row r="74" spans="1:14" x14ac:dyDescent="0.25">
      <c r="A74" s="3">
        <v>196</v>
      </c>
      <c r="B74" s="3">
        <v>6</v>
      </c>
      <c r="C74" s="3" t="s">
        <v>20</v>
      </c>
      <c r="D74" s="3">
        <v>5</v>
      </c>
      <c r="E74" s="3" t="s">
        <v>14</v>
      </c>
      <c r="F74" s="3" t="s">
        <v>12</v>
      </c>
      <c r="G74" s="3">
        <v>0.25080000000000002</v>
      </c>
      <c r="H74" s="3">
        <v>0.46100000000000002</v>
      </c>
      <c r="I74" s="12">
        <f t="shared" si="9"/>
        <v>29.594669627984437</v>
      </c>
      <c r="J74" s="11"/>
      <c r="K74" s="11">
        <f t="shared" si="10"/>
        <v>151.15255001537577</v>
      </c>
      <c r="L74" s="11"/>
      <c r="M74" s="11">
        <f t="shared" si="11"/>
        <v>15.06704047202709</v>
      </c>
      <c r="N74" s="11"/>
    </row>
    <row r="75" spans="1:14" x14ac:dyDescent="0.25">
      <c r="A75" s="3">
        <v>196</v>
      </c>
      <c r="B75" s="3">
        <v>6</v>
      </c>
      <c r="C75" s="3" t="s">
        <v>20</v>
      </c>
      <c r="D75" s="3">
        <v>5</v>
      </c>
      <c r="E75" s="3" t="s">
        <v>14</v>
      </c>
      <c r="F75" s="3" t="s">
        <v>12</v>
      </c>
      <c r="G75" s="3">
        <v>0.25080000000000002</v>
      </c>
      <c r="H75" s="3">
        <v>0.48399999999999999</v>
      </c>
      <c r="I75" s="12">
        <f t="shared" si="9"/>
        <v>25.763464741810104</v>
      </c>
      <c r="J75" s="11">
        <f>AVERAGE(I74:I75)</f>
        <v>27.679067184897271</v>
      </c>
      <c r="K75" s="11">
        <f t="shared" si="10"/>
        <v>131.41424560437972</v>
      </c>
      <c r="L75" s="11">
        <f>AVERAGE(K74:K75)</f>
        <v>141.28339780987773</v>
      </c>
      <c r="M75" s="11">
        <f t="shared" si="11"/>
        <v>13.099506140787453</v>
      </c>
      <c r="N75" s="11">
        <f t="shared" si="12"/>
        <v>14.083273306407271</v>
      </c>
    </row>
    <row r="76" spans="1:14" x14ac:dyDescent="0.25">
      <c r="A76" s="3">
        <v>197</v>
      </c>
      <c r="B76" s="3">
        <v>6</v>
      </c>
      <c r="C76" s="3" t="s">
        <v>20</v>
      </c>
      <c r="D76" s="3">
        <v>6</v>
      </c>
      <c r="E76" s="3" t="s">
        <v>11</v>
      </c>
      <c r="F76" s="3" t="s">
        <v>12</v>
      </c>
      <c r="G76" s="3">
        <v>0.1009</v>
      </c>
      <c r="H76" s="3">
        <v>0.34599999999999997</v>
      </c>
      <c r="I76" s="12">
        <f t="shared" si="9"/>
        <v>48.75069405885619</v>
      </c>
      <c r="J76" s="11"/>
      <c r="K76" s="11">
        <f t="shared" si="10"/>
        <v>249.84407207035648</v>
      </c>
      <c r="L76" s="11"/>
      <c r="M76" s="11">
        <f t="shared" si="11"/>
        <v>61.903883069959484</v>
      </c>
      <c r="N76" s="11"/>
    </row>
    <row r="77" spans="1:14" x14ac:dyDescent="0.25">
      <c r="A77" s="3">
        <v>197</v>
      </c>
      <c r="B77" s="3">
        <v>6</v>
      </c>
      <c r="C77" s="3" t="s">
        <v>20</v>
      </c>
      <c r="D77" s="3">
        <v>6</v>
      </c>
      <c r="E77" s="3" t="s">
        <v>11</v>
      </c>
      <c r="F77" s="3" t="s">
        <v>12</v>
      </c>
      <c r="G77" s="3">
        <v>0.1009</v>
      </c>
      <c r="H77" s="3">
        <v>0.29799999999999999</v>
      </c>
      <c r="I77" s="12">
        <f t="shared" si="9"/>
        <v>56.746252082176561</v>
      </c>
      <c r="J77" s="11">
        <f t="shared" ref="J77:J81" si="13">AVERAGE(I76:I77)</f>
        <v>52.748473070516376</v>
      </c>
      <c r="K77" s="11">
        <f t="shared" si="10"/>
        <v>291.03705518895708</v>
      </c>
      <c r="L77" s="11">
        <f>AVERAGE(K76:K77)</f>
        <v>270.44056362965676</v>
      </c>
      <c r="M77" s="11">
        <f t="shared" si="11"/>
        <v>72.110271355043878</v>
      </c>
      <c r="N77" s="11">
        <f t="shared" si="12"/>
        <v>67.007077212501684</v>
      </c>
    </row>
    <row r="78" spans="1:14" x14ac:dyDescent="0.25">
      <c r="A78" s="3">
        <v>198</v>
      </c>
      <c r="B78" s="3">
        <v>6</v>
      </c>
      <c r="C78" s="3" t="s">
        <v>20</v>
      </c>
      <c r="D78" s="3">
        <v>6</v>
      </c>
      <c r="E78" s="3" t="s">
        <v>13</v>
      </c>
      <c r="F78" s="3" t="s">
        <v>12</v>
      </c>
      <c r="G78" s="3">
        <v>0.25069999999999998</v>
      </c>
      <c r="H78" s="3">
        <v>0.378</v>
      </c>
      <c r="I78" s="12">
        <f t="shared" si="9"/>
        <v>43.42032204330927</v>
      </c>
      <c r="J78" s="11"/>
      <c r="K78" s="11">
        <f t="shared" si="10"/>
        <v>222.38208332462273</v>
      </c>
      <c r="L78" s="11"/>
      <c r="M78" s="11">
        <f t="shared" si="11"/>
        <v>22.176115209874627</v>
      </c>
      <c r="N78" s="11"/>
    </row>
    <row r="79" spans="1:14" x14ac:dyDescent="0.25">
      <c r="A79" s="3">
        <v>198</v>
      </c>
      <c r="B79" s="3">
        <v>6</v>
      </c>
      <c r="C79" s="3" t="s">
        <v>20</v>
      </c>
      <c r="D79" s="3">
        <v>6</v>
      </c>
      <c r="E79" s="3" t="s">
        <v>13</v>
      </c>
      <c r="F79" s="3" t="s">
        <v>12</v>
      </c>
      <c r="G79" s="3">
        <v>0.25069999999999998</v>
      </c>
      <c r="H79" s="3">
        <v>0.34699999999999998</v>
      </c>
      <c r="I79" s="12">
        <f t="shared" si="9"/>
        <v>48.584119933370353</v>
      </c>
      <c r="J79" s="11">
        <f t="shared" si="13"/>
        <v>46.002220988339815</v>
      </c>
      <c r="K79" s="11">
        <f t="shared" si="10"/>
        <v>248.98588492205232</v>
      </c>
      <c r="L79" s="11">
        <f>AVERAGE(K78:K79)</f>
        <v>235.68398412333752</v>
      </c>
      <c r="M79" s="11">
        <f t="shared" si="11"/>
        <v>24.829067104313161</v>
      </c>
      <c r="N79" s="11">
        <f t="shared" si="12"/>
        <v>23.502591157093896</v>
      </c>
    </row>
    <row r="80" spans="1:14" x14ac:dyDescent="0.25">
      <c r="A80" s="3">
        <v>199</v>
      </c>
      <c r="B80" s="3">
        <v>6</v>
      </c>
      <c r="C80" s="3" t="s">
        <v>20</v>
      </c>
      <c r="D80" s="3">
        <v>6</v>
      </c>
      <c r="E80" s="3" t="s">
        <v>14</v>
      </c>
      <c r="F80" s="3" t="s">
        <v>12</v>
      </c>
      <c r="G80" s="3">
        <v>0.2515</v>
      </c>
      <c r="H80" s="3">
        <v>0.39</v>
      </c>
      <c r="I80" s="12">
        <f t="shared" si="9"/>
        <v>41.421432537479177</v>
      </c>
      <c r="J80" s="11"/>
      <c r="K80" s="11">
        <f t="shared" si="10"/>
        <v>212.08383754497257</v>
      </c>
      <c r="L80" s="11"/>
      <c r="M80" s="11">
        <f t="shared" si="11"/>
        <v>21.081892400096677</v>
      </c>
      <c r="N80" s="11"/>
    </row>
    <row r="81" spans="1:14" x14ac:dyDescent="0.25">
      <c r="A81" s="3">
        <v>199</v>
      </c>
      <c r="B81" s="3">
        <v>6</v>
      </c>
      <c r="C81" s="3" t="s">
        <v>20</v>
      </c>
      <c r="D81" s="3">
        <v>6</v>
      </c>
      <c r="E81" s="3" t="s">
        <v>14</v>
      </c>
      <c r="F81" s="3" t="s">
        <v>12</v>
      </c>
      <c r="G81" s="3">
        <v>0.2515</v>
      </c>
      <c r="H81" s="3">
        <v>0.38900000000000001</v>
      </c>
      <c r="I81" s="12">
        <f t="shared" si="9"/>
        <v>41.588006662965014</v>
      </c>
      <c r="J81" s="11">
        <f t="shared" si="13"/>
        <v>41.504719600222096</v>
      </c>
      <c r="K81" s="11">
        <f t="shared" si="10"/>
        <v>212.94202469327672</v>
      </c>
      <c r="L81" s="11">
        <f>AVERAGE(K80:K81)</f>
        <v>212.51293111912463</v>
      </c>
      <c r="M81" s="11">
        <f t="shared" si="11"/>
        <v>21.167199273685561</v>
      </c>
      <c r="N81" s="11">
        <f t="shared" si="12"/>
        <v>21.124545836891119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90FC8A-A220-46D3-9911-909ED1F83EA9}">
  <dimension ref="A2:E9"/>
  <sheetViews>
    <sheetView workbookViewId="0"/>
  </sheetViews>
  <sheetFormatPr defaultColWidth="12.42578125" defaultRowHeight="15.75" x14ac:dyDescent="0.25"/>
  <cols>
    <col min="1" max="1" width="19.140625" style="1" bestFit="1" customWidth="1"/>
    <col min="2" max="2" width="16.85546875" style="1" bestFit="1" customWidth="1"/>
    <col min="3" max="3" width="16.85546875" style="1" customWidth="1"/>
    <col min="4" max="4" width="14.5703125" style="1" customWidth="1"/>
    <col min="5" max="5" width="21.5703125" style="1" bestFit="1" customWidth="1"/>
    <col min="6" max="16384" width="12.42578125" style="1"/>
  </cols>
  <sheetData>
    <row r="2" spans="1:5" x14ac:dyDescent="0.25">
      <c r="A2" s="1" t="s">
        <v>0</v>
      </c>
      <c r="B2" s="1" t="s">
        <v>1</v>
      </c>
      <c r="C2" s="1" t="s">
        <v>17</v>
      </c>
      <c r="D2" s="1" t="s">
        <v>18</v>
      </c>
      <c r="E2" s="1" t="s">
        <v>2</v>
      </c>
    </row>
    <row r="3" spans="1:5" x14ac:dyDescent="0.25">
      <c r="A3" s="1">
        <v>100</v>
      </c>
      <c r="B3" s="8">
        <v>0.502</v>
      </c>
      <c r="C3" s="8">
        <f>AVERAGE(0.511, 0.535)</f>
        <v>0.52300000000000002</v>
      </c>
      <c r="D3" s="4">
        <f t="shared" ref="D3:D7" si="0">AVERAGE(0.039, 0.039)</f>
        <v>3.9E-2</v>
      </c>
      <c r="E3" s="9">
        <f xml:space="preserve"> (1-((Table1753544545[[#This Row],[absorbance ]]-Table1753544545[[#This Row],[blank average]])/(Table1753544545[[#This Row],[control average ]]-Table1753544545[[#This Row],[blank average]])))*100</f>
        <v>4.3388429752066138</v>
      </c>
    </row>
    <row r="4" spans="1:5" x14ac:dyDescent="0.25">
      <c r="A4" s="1">
        <v>200</v>
      </c>
      <c r="B4" s="8">
        <v>0.251</v>
      </c>
      <c r="C4" s="8">
        <f t="shared" ref="C4:C7" si="1">AVERAGE(0.483, 0.511, 0.535)</f>
        <v>0.5096666666666666</v>
      </c>
      <c r="D4" s="4">
        <f t="shared" si="0"/>
        <v>3.9E-2</v>
      </c>
      <c r="E4" s="9">
        <f xml:space="preserve"> (1-((Table1753544545[[#This Row],[absorbance ]]-Table1753544545[[#This Row],[blank average]])/(Table1753544545[[#This Row],[control average ]]-Table1753544545[[#This Row],[blank average]])))*100</f>
        <v>54.957507082152965</v>
      </c>
    </row>
    <row r="5" spans="1:5" x14ac:dyDescent="0.25">
      <c r="A5" s="1">
        <v>300</v>
      </c>
      <c r="B5" s="8">
        <v>0.128</v>
      </c>
      <c r="C5" s="8">
        <f t="shared" si="1"/>
        <v>0.5096666666666666</v>
      </c>
      <c r="D5" s="4">
        <f t="shared" si="0"/>
        <v>3.9E-2</v>
      </c>
      <c r="E5" s="9">
        <f xml:space="preserve"> (1-((Table1753544545[[#This Row],[absorbance ]]-Table1753544545[[#This Row],[blank average]])/(Table1753544545[[#This Row],[control average ]]-Table1753544545[[#This Row],[blank average]])))*100</f>
        <v>81.09065155807366</v>
      </c>
    </row>
    <row r="6" spans="1:5" x14ac:dyDescent="0.25">
      <c r="A6" s="1">
        <v>400</v>
      </c>
      <c r="B6" s="8">
        <v>7.1999999999999995E-2</v>
      </c>
      <c r="C6" s="8">
        <f t="shared" si="1"/>
        <v>0.5096666666666666</v>
      </c>
      <c r="D6" s="4">
        <f t="shared" si="0"/>
        <v>3.9E-2</v>
      </c>
      <c r="E6" s="9">
        <f xml:space="preserve"> (1-((Table1753544545[[#This Row],[absorbance ]]-Table1753544545[[#This Row],[blank average]])/(Table1753544545[[#This Row],[control average ]]-Table1753544545[[#This Row],[blank average]])))*100</f>
        <v>92.988668555240793</v>
      </c>
    </row>
    <row r="7" spans="1:5" x14ac:dyDescent="0.25">
      <c r="A7" s="1">
        <v>500</v>
      </c>
      <c r="B7" s="8">
        <v>5.6000000000000001E-2</v>
      </c>
      <c r="C7" s="8">
        <f t="shared" si="1"/>
        <v>0.5096666666666666</v>
      </c>
      <c r="D7" s="4">
        <f t="shared" si="0"/>
        <v>3.9E-2</v>
      </c>
      <c r="E7" s="9">
        <f xml:space="preserve"> (1-((Table1753544545[[#This Row],[absorbance ]]-Table1753544545[[#This Row],[blank average]])/(Table1753544545[[#This Row],[control average ]]-Table1753544545[[#This Row],[blank average]])))*100</f>
        <v>96.388101983002827</v>
      </c>
    </row>
    <row r="9" spans="1:5" x14ac:dyDescent="0.25">
      <c r="B9" s="2"/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34B58A-A40F-4AEC-9EAE-F2B24815B595}">
  <dimension ref="A1:P81"/>
  <sheetViews>
    <sheetView workbookViewId="0">
      <selection activeCell="C3" sqref="C3"/>
    </sheetView>
  </sheetViews>
  <sheetFormatPr defaultColWidth="8.85546875" defaultRowHeight="15" x14ac:dyDescent="0.25"/>
  <cols>
    <col min="1" max="6" width="10.85546875" style="3" customWidth="1"/>
    <col min="7" max="14" width="20.85546875" style="3" customWidth="1"/>
    <col min="15" max="15" width="11.140625" style="3" bestFit="1" customWidth="1"/>
    <col min="16" max="16" width="8.5703125" style="3" customWidth="1"/>
    <col min="17" max="16384" width="8.85546875" style="3"/>
  </cols>
  <sheetData>
    <row r="1" spans="1:16" s="7" customFormat="1" ht="63" customHeight="1" x14ac:dyDescent="0.25">
      <c r="A1" s="7" t="s">
        <v>3</v>
      </c>
      <c r="B1" s="7" t="s">
        <v>4</v>
      </c>
      <c r="C1" s="7" t="s">
        <v>5</v>
      </c>
      <c r="D1" s="7" t="s">
        <v>6</v>
      </c>
      <c r="E1" s="7" t="s">
        <v>7</v>
      </c>
      <c r="F1" s="7" t="s">
        <v>8</v>
      </c>
      <c r="G1" s="7" t="s">
        <v>26</v>
      </c>
      <c r="H1" s="7" t="s">
        <v>9</v>
      </c>
      <c r="I1" s="7" t="s">
        <v>27</v>
      </c>
      <c r="J1" s="7" t="s">
        <v>28</v>
      </c>
      <c r="K1" s="7" t="s">
        <v>29</v>
      </c>
      <c r="L1" s="7" t="s">
        <v>39</v>
      </c>
      <c r="M1" s="7" t="s">
        <v>31</v>
      </c>
      <c r="N1" s="7" t="s">
        <v>32</v>
      </c>
    </row>
    <row r="2" spans="1:16" x14ac:dyDescent="0.25">
      <c r="A2" s="3">
        <v>107</v>
      </c>
      <c r="B2" s="3">
        <v>0</v>
      </c>
      <c r="C2" s="3" t="s">
        <v>21</v>
      </c>
      <c r="D2" s="3">
        <v>0</v>
      </c>
      <c r="E2" s="3" t="s">
        <v>11</v>
      </c>
      <c r="F2" s="3" t="s">
        <v>12</v>
      </c>
      <c r="G2" s="3">
        <v>0.25090000000000001</v>
      </c>
      <c r="H2" s="3">
        <v>0.41499999999999998</v>
      </c>
      <c r="I2" s="12">
        <f xml:space="preserve"> (1-((H2-$P$4)/($P$3-$P$4)))*100</f>
        <v>37.103064066852376</v>
      </c>
      <c r="J2" s="12"/>
      <c r="K2" s="11">
        <f>(I2/0.2221)+0.6861</f>
        <v>167.741768918741</v>
      </c>
      <c r="M2" s="12">
        <f>K2*($P$5/G2)</f>
        <v>16.714006468587186</v>
      </c>
      <c r="O2" s="16"/>
    </row>
    <row r="3" spans="1:16" x14ac:dyDescent="0.25">
      <c r="A3" s="3">
        <v>107</v>
      </c>
      <c r="B3" s="3">
        <v>0</v>
      </c>
      <c r="C3" s="3" t="s">
        <v>21</v>
      </c>
      <c r="D3" s="3">
        <v>0</v>
      </c>
      <c r="E3" s="3" t="s">
        <v>11</v>
      </c>
      <c r="F3" s="3" t="s">
        <v>12</v>
      </c>
      <c r="G3" s="3">
        <v>0.25090000000000001</v>
      </c>
      <c r="H3" s="3">
        <v>0.182</v>
      </c>
      <c r="I3" s="12">
        <f t="shared" ref="I3:I66" si="0" xml:space="preserve"> (1-((H3-$P$4)/($P$3-$P$4)))*100</f>
        <v>76.044568245125362</v>
      </c>
      <c r="J3" s="12">
        <f>AVERAGE(I2:I3)</f>
        <v>56.573816155988865</v>
      </c>
      <c r="K3" s="11">
        <f t="shared" ref="K3:K7" si="1">(I3/0.2221)+0.6861</f>
        <v>343.07497098210433</v>
      </c>
      <c r="L3" s="11">
        <f>AVERAGE(K2:K3)</f>
        <v>255.40836995042267</v>
      </c>
      <c r="M3" s="12">
        <f t="shared" ref="M3:M7" si="2">K3*($P$5/G3)</f>
        <v>34.184433138910357</v>
      </c>
      <c r="N3" s="12">
        <f>AVERAGE(M2:M3)</f>
        <v>25.449219803748772</v>
      </c>
      <c r="O3" s="17" t="s">
        <v>34</v>
      </c>
      <c r="P3" s="3">
        <v>0.63700000000000001</v>
      </c>
    </row>
    <row r="4" spans="1:16" x14ac:dyDescent="0.25">
      <c r="A4" s="3">
        <v>108</v>
      </c>
      <c r="B4" s="3">
        <v>0</v>
      </c>
      <c r="C4" s="3" t="s">
        <v>21</v>
      </c>
      <c r="D4" s="3">
        <v>0</v>
      </c>
      <c r="E4" s="3" t="s">
        <v>13</v>
      </c>
      <c r="F4" s="3" t="s">
        <v>12</v>
      </c>
      <c r="G4" s="3">
        <v>0.25040000000000001</v>
      </c>
      <c r="H4" s="3">
        <v>0.26</v>
      </c>
      <c r="I4" s="12">
        <f t="shared" si="0"/>
        <v>63.008356545961</v>
      </c>
      <c r="J4" s="12"/>
      <c r="K4" s="11">
        <f t="shared" si="1"/>
        <v>284.37973595660065</v>
      </c>
      <c r="L4" s="11"/>
      <c r="M4" s="12">
        <f t="shared" si="2"/>
        <v>28.39254552282355</v>
      </c>
      <c r="N4" s="12"/>
      <c r="O4" s="17" t="s">
        <v>33</v>
      </c>
      <c r="P4" s="10">
        <v>3.8666666666666662E-2</v>
      </c>
    </row>
    <row r="5" spans="1:16" x14ac:dyDescent="0.25">
      <c r="A5" s="3">
        <v>108</v>
      </c>
      <c r="B5" s="3">
        <v>0</v>
      </c>
      <c r="C5" s="3" t="s">
        <v>21</v>
      </c>
      <c r="D5" s="3">
        <v>0</v>
      </c>
      <c r="E5" s="3" t="s">
        <v>13</v>
      </c>
      <c r="F5" s="3" t="s">
        <v>12</v>
      </c>
      <c r="G5" s="3">
        <v>0.25040000000000001</v>
      </c>
      <c r="H5" s="3">
        <v>0.25800000000000001</v>
      </c>
      <c r="I5" s="12">
        <f t="shared" si="0"/>
        <v>63.342618384401121</v>
      </c>
      <c r="J5" s="12">
        <f>AVERAGE(I4:I5)</f>
        <v>63.175487465181064</v>
      </c>
      <c r="K5" s="11">
        <f t="shared" si="1"/>
        <v>285.88474198289566</v>
      </c>
      <c r="L5" s="11">
        <f t="shared" ref="L5:L67" si="3">AVERAGE(K4:K5)</f>
        <v>285.13223896974819</v>
      </c>
      <c r="M5" s="12">
        <f t="shared" si="2"/>
        <v>28.542805709154919</v>
      </c>
      <c r="N5" s="12">
        <f t="shared" ref="N5:N67" si="4">AVERAGE(M4:M5)</f>
        <v>28.467675615989236</v>
      </c>
      <c r="O5" s="17" t="s">
        <v>35</v>
      </c>
      <c r="P5" s="3">
        <v>2.5000000000000001E-2</v>
      </c>
    </row>
    <row r="6" spans="1:16" x14ac:dyDescent="0.25">
      <c r="A6" s="3">
        <v>109</v>
      </c>
      <c r="B6" s="3">
        <v>0</v>
      </c>
      <c r="C6" s="3" t="s">
        <v>21</v>
      </c>
      <c r="D6" s="3">
        <v>0</v>
      </c>
      <c r="E6" s="3" t="s">
        <v>14</v>
      </c>
      <c r="F6" s="3" t="s">
        <v>12</v>
      </c>
      <c r="G6" s="3">
        <v>0.25130000000000002</v>
      </c>
      <c r="H6" s="3">
        <v>0.307</v>
      </c>
      <c r="I6" s="12">
        <f t="shared" si="0"/>
        <v>55.153203342618397</v>
      </c>
      <c r="J6" s="12"/>
      <c r="K6" s="11">
        <f t="shared" si="1"/>
        <v>249.01209433866907</v>
      </c>
      <c r="L6" s="11"/>
      <c r="M6" s="12">
        <f t="shared" si="2"/>
        <v>24.772392990317257</v>
      </c>
      <c r="N6" s="12"/>
    </row>
    <row r="7" spans="1:16" x14ac:dyDescent="0.25">
      <c r="A7" s="3">
        <v>109</v>
      </c>
      <c r="B7" s="3">
        <v>0</v>
      </c>
      <c r="C7" s="3" t="s">
        <v>21</v>
      </c>
      <c r="D7" s="3">
        <v>0</v>
      </c>
      <c r="E7" s="3" t="s">
        <v>14</v>
      </c>
      <c r="F7" s="3" t="s">
        <v>12</v>
      </c>
      <c r="G7" s="3">
        <v>0.25130000000000002</v>
      </c>
      <c r="H7" s="3">
        <v>0.3</v>
      </c>
      <c r="I7" s="12">
        <f t="shared" si="0"/>
        <v>56.32311977715878</v>
      </c>
      <c r="J7" s="12">
        <f>AVERAGE(I6:I7)</f>
        <v>55.738161559888589</v>
      </c>
      <c r="K7" s="11">
        <f t="shared" si="1"/>
        <v>254.27961543070143</v>
      </c>
      <c r="L7" s="11">
        <f t="shared" si="3"/>
        <v>251.64585488468526</v>
      </c>
      <c r="M7" s="12">
        <f t="shared" si="2"/>
        <v>25.296420158247258</v>
      </c>
      <c r="N7" s="12">
        <f t="shared" si="4"/>
        <v>25.034406574282258</v>
      </c>
    </row>
    <row r="8" spans="1:16" x14ac:dyDescent="0.25">
      <c r="F8" s="3" t="s">
        <v>15</v>
      </c>
      <c r="I8" s="12"/>
      <c r="J8" s="12"/>
      <c r="K8" s="11"/>
      <c r="L8" s="11"/>
      <c r="M8" s="12"/>
      <c r="N8" s="12"/>
    </row>
    <row r="9" spans="1:16" x14ac:dyDescent="0.25">
      <c r="A9" s="3">
        <v>146</v>
      </c>
      <c r="B9" s="3">
        <v>3</v>
      </c>
      <c r="C9" s="3" t="s">
        <v>21</v>
      </c>
      <c r="D9" s="3">
        <v>1</v>
      </c>
      <c r="E9" s="3" t="s">
        <v>11</v>
      </c>
      <c r="F9" s="3" t="s">
        <v>12</v>
      </c>
      <c r="G9" s="3">
        <v>0.25169999999999998</v>
      </c>
      <c r="H9" s="3">
        <v>0.188</v>
      </c>
      <c r="I9" s="12">
        <f t="shared" si="0"/>
        <v>75.041782729805021</v>
      </c>
      <c r="J9" s="12"/>
      <c r="K9" s="11">
        <f t="shared" ref="K9:K72" si="5">(I9/0.2221)+0.6861</f>
        <v>338.55995290321937</v>
      </c>
      <c r="L9" s="11"/>
      <c r="M9" s="12">
        <f t="shared" ref="M9:M44" si="6">K9*($P$5/G9)</f>
        <v>33.627329450061524</v>
      </c>
      <c r="N9" s="12"/>
    </row>
    <row r="10" spans="1:16" x14ac:dyDescent="0.25">
      <c r="A10" s="3">
        <v>146</v>
      </c>
      <c r="B10" s="3">
        <v>3</v>
      </c>
      <c r="C10" s="3" t="s">
        <v>21</v>
      </c>
      <c r="D10" s="3">
        <v>1</v>
      </c>
      <c r="E10" s="3" t="s">
        <v>11</v>
      </c>
      <c r="F10" s="3" t="s">
        <v>12</v>
      </c>
      <c r="G10" s="3">
        <v>0.25169999999999998</v>
      </c>
      <c r="H10" s="3">
        <v>0.17699999999999999</v>
      </c>
      <c r="I10" s="12">
        <f t="shared" si="0"/>
        <v>76.880222841225631</v>
      </c>
      <c r="J10" s="12">
        <f>AVERAGE(I9:I10)</f>
        <v>75.961002785515319</v>
      </c>
      <c r="K10" s="11">
        <f t="shared" si="5"/>
        <v>346.83748604784165</v>
      </c>
      <c r="L10" s="11">
        <f t="shared" si="3"/>
        <v>342.69871947553054</v>
      </c>
      <c r="M10" s="12">
        <f t="shared" si="6"/>
        <v>34.449492058784436</v>
      </c>
      <c r="N10" s="12">
        <f t="shared" si="4"/>
        <v>34.038410754422983</v>
      </c>
    </row>
    <row r="11" spans="1:16" x14ac:dyDescent="0.25">
      <c r="A11" s="3">
        <v>147</v>
      </c>
      <c r="B11" s="3">
        <v>3</v>
      </c>
      <c r="C11" s="3" t="s">
        <v>21</v>
      </c>
      <c r="D11" s="3">
        <v>1</v>
      </c>
      <c r="E11" s="3" t="s">
        <v>13</v>
      </c>
      <c r="F11" s="3" t="s">
        <v>12</v>
      </c>
      <c r="G11" s="3">
        <v>0.25140000000000001</v>
      </c>
      <c r="H11" s="3">
        <v>0.375</v>
      </c>
      <c r="I11" s="12">
        <f t="shared" si="0"/>
        <v>43.788300835654603</v>
      </c>
      <c r="J11" s="12"/>
      <c r="K11" s="11">
        <f t="shared" si="5"/>
        <v>197.84188944464029</v>
      </c>
      <c r="L11" s="11"/>
      <c r="M11" s="12">
        <f t="shared" si="6"/>
        <v>19.674014463468605</v>
      </c>
      <c r="N11" s="12"/>
    </row>
    <row r="12" spans="1:16" x14ac:dyDescent="0.25">
      <c r="A12" s="3">
        <v>147</v>
      </c>
      <c r="B12" s="3">
        <v>3</v>
      </c>
      <c r="C12" s="3" t="s">
        <v>21</v>
      </c>
      <c r="D12" s="3">
        <v>1</v>
      </c>
      <c r="E12" s="3" t="s">
        <v>13</v>
      </c>
      <c r="F12" s="3" t="s">
        <v>12</v>
      </c>
      <c r="G12" s="3">
        <v>0.25140000000000001</v>
      </c>
      <c r="H12" s="3">
        <v>0.255</v>
      </c>
      <c r="I12" s="12">
        <f t="shared" si="0"/>
        <v>63.844011142061284</v>
      </c>
      <c r="J12" s="12">
        <f>AVERAGE(I11:I12)</f>
        <v>53.816155988857943</v>
      </c>
      <c r="K12" s="11">
        <f t="shared" si="5"/>
        <v>288.14225102233809</v>
      </c>
      <c r="L12" s="11">
        <f t="shared" si="3"/>
        <v>242.99207023348919</v>
      </c>
      <c r="M12" s="12">
        <f t="shared" si="6"/>
        <v>28.653764023701083</v>
      </c>
      <c r="N12" s="12">
        <f t="shared" si="4"/>
        <v>24.163889243584844</v>
      </c>
    </row>
    <row r="13" spans="1:16" x14ac:dyDescent="0.25">
      <c r="A13" s="3">
        <v>148</v>
      </c>
      <c r="B13" s="3">
        <v>3</v>
      </c>
      <c r="C13" s="3" t="s">
        <v>21</v>
      </c>
      <c r="D13" s="3">
        <v>1</v>
      </c>
      <c r="E13" s="3" t="s">
        <v>14</v>
      </c>
      <c r="F13" s="3" t="s">
        <v>12</v>
      </c>
      <c r="G13" s="3">
        <v>0.25140000000000001</v>
      </c>
      <c r="H13" s="3">
        <v>0.33200000000000002</v>
      </c>
      <c r="I13" s="12">
        <f t="shared" si="0"/>
        <v>50.974930362117</v>
      </c>
      <c r="J13" s="12"/>
      <c r="K13" s="11">
        <f t="shared" si="5"/>
        <v>230.199519009982</v>
      </c>
      <c r="L13" s="11"/>
      <c r="M13" s="12">
        <f t="shared" si="6"/>
        <v>22.891758055885241</v>
      </c>
      <c r="N13" s="12"/>
    </row>
    <row r="14" spans="1:16" x14ac:dyDescent="0.25">
      <c r="A14" s="3">
        <v>148</v>
      </c>
      <c r="B14" s="3">
        <v>3</v>
      </c>
      <c r="C14" s="3" t="s">
        <v>21</v>
      </c>
      <c r="D14" s="3">
        <v>1</v>
      </c>
      <c r="E14" s="3" t="s">
        <v>14</v>
      </c>
      <c r="F14" s="3" t="s">
        <v>12</v>
      </c>
      <c r="G14" s="3">
        <v>0.25140000000000001</v>
      </c>
      <c r="H14" s="3">
        <v>0.33900000000000002</v>
      </c>
      <c r="I14" s="12">
        <f t="shared" si="0"/>
        <v>49.805013927576603</v>
      </c>
      <c r="J14" s="12">
        <f>AVERAGE(I13:I14)</f>
        <v>50.389972144846801</v>
      </c>
      <c r="K14" s="11">
        <f t="shared" si="5"/>
        <v>224.93199791794962</v>
      </c>
      <c r="L14" s="11">
        <f t="shared" si="3"/>
        <v>227.56575846396581</v>
      </c>
      <c r="M14" s="12">
        <f t="shared" si="6"/>
        <v>22.367939331538345</v>
      </c>
      <c r="N14" s="12">
        <f t="shared" si="4"/>
        <v>22.629848693711793</v>
      </c>
    </row>
    <row r="15" spans="1:16" x14ac:dyDescent="0.25">
      <c r="A15" s="3">
        <v>149</v>
      </c>
      <c r="B15" s="3">
        <v>3</v>
      </c>
      <c r="C15" s="3" t="s">
        <v>21</v>
      </c>
      <c r="D15" s="3">
        <v>2</v>
      </c>
      <c r="E15" s="3" t="s">
        <v>11</v>
      </c>
      <c r="F15" s="3" t="s">
        <v>12</v>
      </c>
      <c r="G15" s="3">
        <v>0.25109999999999999</v>
      </c>
      <c r="H15" s="3">
        <v>0.43099999999999999</v>
      </c>
      <c r="I15" s="12">
        <f t="shared" si="0"/>
        <v>34.428969359331482</v>
      </c>
      <c r="J15" s="12"/>
      <c r="K15" s="11">
        <f t="shared" si="5"/>
        <v>155.70172070838129</v>
      </c>
      <c r="L15" s="11"/>
      <c r="M15" s="12">
        <f t="shared" si="6"/>
        <v>15.501963431738481</v>
      </c>
      <c r="N15" s="12"/>
    </row>
    <row r="16" spans="1:16" x14ac:dyDescent="0.25">
      <c r="A16" s="3">
        <v>149</v>
      </c>
      <c r="B16" s="3">
        <v>3</v>
      </c>
      <c r="C16" s="3" t="s">
        <v>21</v>
      </c>
      <c r="D16" s="3">
        <v>2</v>
      </c>
      <c r="E16" s="3" t="s">
        <v>11</v>
      </c>
      <c r="F16" s="3" t="s">
        <v>12</v>
      </c>
      <c r="G16" s="3">
        <v>0.25109999999999999</v>
      </c>
      <c r="H16" s="3">
        <v>0.161</v>
      </c>
      <c r="I16" s="12">
        <f t="shared" si="0"/>
        <v>79.554317548746511</v>
      </c>
      <c r="J16" s="12">
        <f>AVERAGE(I15:I16)</f>
        <v>56.991643454038993</v>
      </c>
      <c r="K16" s="11">
        <f t="shared" si="5"/>
        <v>358.87753425820131</v>
      </c>
      <c r="L16" s="11">
        <f t="shared" si="3"/>
        <v>257.28962748329127</v>
      </c>
      <c r="M16" s="12">
        <f t="shared" si="6"/>
        <v>35.730539053982611</v>
      </c>
      <c r="N16" s="12">
        <f t="shared" si="4"/>
        <v>25.616251242860546</v>
      </c>
    </row>
    <row r="17" spans="1:14" x14ac:dyDescent="0.25">
      <c r="A17" s="3">
        <v>150</v>
      </c>
      <c r="B17" s="3">
        <v>3</v>
      </c>
      <c r="C17" s="3" t="s">
        <v>21</v>
      </c>
      <c r="D17" s="3">
        <v>2</v>
      </c>
      <c r="E17" s="3" t="s">
        <v>13</v>
      </c>
      <c r="F17" s="3" t="s">
        <v>12</v>
      </c>
      <c r="G17" s="3">
        <v>0.25140000000000001</v>
      </c>
      <c r="H17" s="3">
        <v>0.26500000000000001</v>
      </c>
      <c r="I17" s="12">
        <f t="shared" si="0"/>
        <v>62.172701949860731</v>
      </c>
      <c r="J17" s="12"/>
      <c r="K17" s="11">
        <f t="shared" si="5"/>
        <v>280.61722089086328</v>
      </c>
      <c r="L17" s="11"/>
      <c r="M17" s="12">
        <f t="shared" si="6"/>
        <v>27.905451560348375</v>
      </c>
      <c r="N17" s="12"/>
    </row>
    <row r="18" spans="1:14" x14ac:dyDescent="0.25">
      <c r="A18" s="3">
        <v>150</v>
      </c>
      <c r="B18" s="3">
        <v>3</v>
      </c>
      <c r="C18" s="3" t="s">
        <v>21</v>
      </c>
      <c r="D18" s="3">
        <v>2</v>
      </c>
      <c r="E18" s="3" t="s">
        <v>13</v>
      </c>
      <c r="F18" s="3" t="s">
        <v>12</v>
      </c>
      <c r="G18" s="3">
        <v>0.25140000000000001</v>
      </c>
      <c r="H18" s="3">
        <v>0.34300000000000003</v>
      </c>
      <c r="I18" s="12">
        <f t="shared" si="0"/>
        <v>49.136490250696383</v>
      </c>
      <c r="J18" s="12">
        <f>AVERAGE(I17:I18)</f>
        <v>55.654596100278553</v>
      </c>
      <c r="K18" s="11">
        <f t="shared" si="5"/>
        <v>221.92198586535969</v>
      </c>
      <c r="L18" s="11">
        <f t="shared" si="3"/>
        <v>251.26960337811147</v>
      </c>
      <c r="M18" s="12">
        <f t="shared" si="6"/>
        <v>22.068614346197265</v>
      </c>
      <c r="N18" s="12">
        <f t="shared" si="4"/>
        <v>24.98703295327282</v>
      </c>
    </row>
    <row r="19" spans="1:14" x14ac:dyDescent="0.25">
      <c r="A19" s="3">
        <v>151</v>
      </c>
      <c r="B19" s="3">
        <v>3</v>
      </c>
      <c r="C19" s="3" t="s">
        <v>21</v>
      </c>
      <c r="D19" s="3">
        <v>2</v>
      </c>
      <c r="E19" s="3" t="s">
        <v>14</v>
      </c>
      <c r="F19" s="3" t="s">
        <v>12</v>
      </c>
      <c r="G19" s="3">
        <v>0.25190000000000001</v>
      </c>
      <c r="H19" s="3">
        <v>0.30499999999999999</v>
      </c>
      <c r="I19" s="12">
        <f t="shared" si="0"/>
        <v>55.487465181058504</v>
      </c>
      <c r="J19" s="12"/>
      <c r="K19" s="11">
        <f t="shared" si="5"/>
        <v>250.51710036496402</v>
      </c>
      <c r="L19" s="11"/>
      <c r="M19" s="12">
        <f t="shared" si="6"/>
        <v>24.862753112838828</v>
      </c>
      <c r="N19" s="12"/>
    </row>
    <row r="20" spans="1:14" x14ac:dyDescent="0.25">
      <c r="A20" s="3">
        <v>151</v>
      </c>
      <c r="B20" s="3">
        <v>3</v>
      </c>
      <c r="C20" s="3" t="s">
        <v>21</v>
      </c>
      <c r="D20" s="3">
        <v>2</v>
      </c>
      <c r="E20" s="3" t="s">
        <v>14</v>
      </c>
      <c r="F20" s="3" t="s">
        <v>12</v>
      </c>
      <c r="G20" s="3">
        <v>0.25190000000000001</v>
      </c>
      <c r="H20" s="3">
        <v>0.318</v>
      </c>
      <c r="I20" s="12">
        <f t="shared" si="0"/>
        <v>53.314763231197773</v>
      </c>
      <c r="J20" s="12">
        <f>AVERAGE(I19:I20)</f>
        <v>54.401114206128142</v>
      </c>
      <c r="K20" s="11">
        <f t="shared" si="5"/>
        <v>240.73456119404673</v>
      </c>
      <c r="L20" s="11">
        <f t="shared" si="3"/>
        <v>245.62583077950538</v>
      </c>
      <c r="M20" s="12">
        <f t="shared" si="6"/>
        <v>23.891877847761684</v>
      </c>
      <c r="N20" s="12">
        <f t="shared" si="4"/>
        <v>24.377315480300254</v>
      </c>
    </row>
    <row r="21" spans="1:14" x14ac:dyDescent="0.25">
      <c r="A21" s="3">
        <v>152</v>
      </c>
      <c r="B21" s="3">
        <v>3</v>
      </c>
      <c r="C21" s="3" t="s">
        <v>21</v>
      </c>
      <c r="D21" s="3">
        <v>3</v>
      </c>
      <c r="E21" s="3" t="s">
        <v>11</v>
      </c>
      <c r="F21" s="3" t="s">
        <v>12</v>
      </c>
      <c r="G21" s="3">
        <v>0.25190000000000001</v>
      </c>
      <c r="H21" s="3">
        <v>0.24399999999999999</v>
      </c>
      <c r="I21" s="12">
        <f t="shared" si="0"/>
        <v>65.682451253481887</v>
      </c>
      <c r="J21" s="12"/>
      <c r="K21" s="11">
        <f t="shared" si="5"/>
        <v>296.41978416696031</v>
      </c>
      <c r="L21" s="11"/>
      <c r="M21" s="12">
        <f t="shared" si="6"/>
        <v>29.41839858743155</v>
      </c>
      <c r="N21" s="12"/>
    </row>
    <row r="22" spans="1:14" x14ac:dyDescent="0.25">
      <c r="A22" s="3">
        <v>152</v>
      </c>
      <c r="B22" s="3">
        <v>3</v>
      </c>
      <c r="C22" s="3" t="s">
        <v>21</v>
      </c>
      <c r="D22" s="3">
        <v>3</v>
      </c>
      <c r="E22" s="3" t="s">
        <v>11</v>
      </c>
      <c r="F22" s="3" t="s">
        <v>12</v>
      </c>
      <c r="G22" s="3">
        <v>0.25190000000000001</v>
      </c>
      <c r="H22" s="3">
        <v>0.21</v>
      </c>
      <c r="I22" s="12">
        <f t="shared" si="0"/>
        <v>71.364902506963787</v>
      </c>
      <c r="J22" s="12">
        <f>AVERAGE(I21:I22)</f>
        <v>68.523676880222837</v>
      </c>
      <c r="K22" s="11">
        <f t="shared" si="5"/>
        <v>322.00488661397475</v>
      </c>
      <c r="L22" s="11">
        <f t="shared" si="3"/>
        <v>309.2123353904675</v>
      </c>
      <c r="M22" s="12">
        <f t="shared" si="6"/>
        <v>31.957610819171769</v>
      </c>
      <c r="N22" s="12">
        <f t="shared" si="4"/>
        <v>30.688004703301658</v>
      </c>
    </row>
    <row r="23" spans="1:14" x14ac:dyDescent="0.25">
      <c r="A23" s="3">
        <v>153</v>
      </c>
      <c r="B23" s="3">
        <v>3</v>
      </c>
      <c r="C23" s="3" t="s">
        <v>21</v>
      </c>
      <c r="D23" s="3">
        <v>3</v>
      </c>
      <c r="E23" s="3" t="s">
        <v>13</v>
      </c>
      <c r="F23" s="3" t="s">
        <v>12</v>
      </c>
      <c r="G23" s="3">
        <v>0.25069999999999998</v>
      </c>
      <c r="H23" s="3">
        <v>0.28799999999999998</v>
      </c>
      <c r="I23" s="12">
        <f t="shared" si="0"/>
        <v>58.328690807799454</v>
      </c>
      <c r="J23" s="12"/>
      <c r="K23" s="11">
        <f t="shared" si="5"/>
        <v>263.30965158847124</v>
      </c>
      <c r="L23" s="11"/>
      <c r="M23" s="12">
        <f t="shared" si="6"/>
        <v>26.257444314765785</v>
      </c>
      <c r="N23" s="12"/>
    </row>
    <row r="24" spans="1:14" x14ac:dyDescent="0.25">
      <c r="A24" s="3">
        <v>153</v>
      </c>
      <c r="B24" s="3">
        <v>3</v>
      </c>
      <c r="C24" s="3" t="s">
        <v>21</v>
      </c>
      <c r="D24" s="3">
        <v>3</v>
      </c>
      <c r="E24" s="3" t="s">
        <v>13</v>
      </c>
      <c r="F24" s="3" t="s">
        <v>12</v>
      </c>
      <c r="G24" s="3">
        <v>0.25069999999999998</v>
      </c>
      <c r="H24" s="3">
        <v>0.23400000000000001</v>
      </c>
      <c r="I24" s="12">
        <f t="shared" si="0"/>
        <v>67.35376044568244</v>
      </c>
      <c r="J24" s="12">
        <f>AVERAGE(I23:I24)</f>
        <v>62.84122562674095</v>
      </c>
      <c r="K24" s="11">
        <f t="shared" si="5"/>
        <v>303.94481429843512</v>
      </c>
      <c r="L24" s="11">
        <f t="shared" si="3"/>
        <v>283.62723294345318</v>
      </c>
      <c r="M24" s="12">
        <f t="shared" si="6"/>
        <v>30.309614509217706</v>
      </c>
      <c r="N24" s="12">
        <f t="shared" si="4"/>
        <v>28.283529411991744</v>
      </c>
    </row>
    <row r="25" spans="1:14" x14ac:dyDescent="0.25">
      <c r="A25" s="3">
        <v>154</v>
      </c>
      <c r="B25" s="3">
        <v>3</v>
      </c>
      <c r="C25" s="3" t="s">
        <v>21</v>
      </c>
      <c r="D25" s="3">
        <v>3</v>
      </c>
      <c r="E25" s="3" t="s">
        <v>14</v>
      </c>
      <c r="F25" s="3" t="s">
        <v>12</v>
      </c>
      <c r="G25" s="3">
        <v>0.2515</v>
      </c>
      <c r="H25" s="3">
        <v>0.316</v>
      </c>
      <c r="I25" s="12">
        <f t="shared" si="0"/>
        <v>53.649025069637887</v>
      </c>
      <c r="J25" s="12"/>
      <c r="K25" s="11">
        <f t="shared" si="5"/>
        <v>242.23956722034168</v>
      </c>
      <c r="L25" s="11"/>
      <c r="M25" s="12">
        <f t="shared" si="6"/>
        <v>24.079479842976312</v>
      </c>
      <c r="N25" s="12"/>
    </row>
    <row r="26" spans="1:14" x14ac:dyDescent="0.25">
      <c r="A26" s="3">
        <v>154</v>
      </c>
      <c r="B26" s="3">
        <v>3</v>
      </c>
      <c r="C26" s="3" t="s">
        <v>21</v>
      </c>
      <c r="D26" s="3">
        <v>3</v>
      </c>
      <c r="E26" s="3" t="s">
        <v>14</v>
      </c>
      <c r="F26" s="3" t="s">
        <v>12</v>
      </c>
      <c r="G26" s="3">
        <v>0.2515</v>
      </c>
      <c r="H26" s="3">
        <v>0.34100000000000003</v>
      </c>
      <c r="I26" s="12">
        <f t="shared" si="0"/>
        <v>49.470752089136496</v>
      </c>
      <c r="J26" s="12">
        <f>AVERAGE(I25:I26)</f>
        <v>51.559888579387191</v>
      </c>
      <c r="K26" s="11">
        <f t="shared" si="5"/>
        <v>223.42699189165467</v>
      </c>
      <c r="L26" s="11">
        <f t="shared" si="3"/>
        <v>232.83327955599816</v>
      </c>
      <c r="M26" s="12">
        <f t="shared" si="6"/>
        <v>22.209442533961699</v>
      </c>
      <c r="N26" s="12">
        <f t="shared" si="4"/>
        <v>23.144461188469005</v>
      </c>
    </row>
    <row r="27" spans="1:14" x14ac:dyDescent="0.25">
      <c r="A27" s="3">
        <v>155</v>
      </c>
      <c r="B27" s="3">
        <v>3</v>
      </c>
      <c r="C27" s="3" t="s">
        <v>21</v>
      </c>
      <c r="D27" s="3">
        <v>4</v>
      </c>
      <c r="E27" s="3" t="s">
        <v>11</v>
      </c>
      <c r="F27" s="3" t="s">
        <v>12</v>
      </c>
      <c r="G27" s="3">
        <v>0.25180000000000002</v>
      </c>
      <c r="H27" s="3">
        <v>0.34300000000000003</v>
      </c>
      <c r="I27" s="12">
        <f t="shared" si="0"/>
        <v>49.136490250696383</v>
      </c>
      <c r="J27" s="12"/>
      <c r="K27" s="11">
        <f t="shared" si="5"/>
        <v>221.92198586535969</v>
      </c>
      <c r="L27" s="11"/>
      <c r="M27" s="12">
        <f t="shared" si="6"/>
        <v>22.03355697630656</v>
      </c>
      <c r="N27" s="12"/>
    </row>
    <row r="28" spans="1:14" x14ac:dyDescent="0.25">
      <c r="A28" s="3">
        <v>155</v>
      </c>
      <c r="B28" s="3">
        <v>3</v>
      </c>
      <c r="C28" s="3" t="s">
        <v>21</v>
      </c>
      <c r="D28" s="3">
        <v>4</v>
      </c>
      <c r="E28" s="3" t="s">
        <v>11</v>
      </c>
      <c r="F28" s="3" t="s">
        <v>12</v>
      </c>
      <c r="G28" s="3">
        <v>0.25180000000000002</v>
      </c>
      <c r="H28" s="3">
        <v>0.189</v>
      </c>
      <c r="I28" s="12">
        <f t="shared" si="0"/>
        <v>74.874651810584965</v>
      </c>
      <c r="J28" s="12">
        <f>AVERAGE(I27:I28)</f>
        <v>62.005571030640674</v>
      </c>
      <c r="K28" s="11">
        <f t="shared" si="5"/>
        <v>337.80744989007189</v>
      </c>
      <c r="L28" s="11">
        <f t="shared" si="3"/>
        <v>279.8647178777158</v>
      </c>
      <c r="M28" s="12">
        <f t="shared" si="6"/>
        <v>33.539262300443994</v>
      </c>
      <c r="N28" s="12">
        <f t="shared" si="4"/>
        <v>27.786409638375275</v>
      </c>
    </row>
    <row r="29" spans="1:14" x14ac:dyDescent="0.25">
      <c r="A29" s="3">
        <v>156</v>
      </c>
      <c r="B29" s="3">
        <v>3</v>
      </c>
      <c r="C29" s="3" t="s">
        <v>21</v>
      </c>
      <c r="D29" s="3">
        <v>4</v>
      </c>
      <c r="E29" s="3" t="s">
        <v>13</v>
      </c>
      <c r="F29" s="3" t="s">
        <v>12</v>
      </c>
      <c r="G29" s="3">
        <v>0.25119999999999998</v>
      </c>
      <c r="H29" s="3">
        <v>0.246</v>
      </c>
      <c r="I29" s="12">
        <f t="shared" si="0"/>
        <v>65.348189415041787</v>
      </c>
      <c r="J29" s="12"/>
      <c r="K29" s="11">
        <f t="shared" si="5"/>
        <v>294.91477814066542</v>
      </c>
      <c r="L29" s="11"/>
      <c r="M29" s="12">
        <f t="shared" si="6"/>
        <v>29.350594958266868</v>
      </c>
      <c r="N29" s="12"/>
    </row>
    <row r="30" spans="1:14" x14ac:dyDescent="0.25">
      <c r="A30" s="3">
        <v>156</v>
      </c>
      <c r="B30" s="3">
        <v>3</v>
      </c>
      <c r="C30" s="3" t="s">
        <v>21</v>
      </c>
      <c r="D30" s="3">
        <v>4</v>
      </c>
      <c r="E30" s="3" t="s">
        <v>13</v>
      </c>
      <c r="F30" s="3" t="s">
        <v>12</v>
      </c>
      <c r="G30" s="3">
        <v>0.25119999999999998</v>
      </c>
      <c r="H30" s="3">
        <v>0.28199999999999997</v>
      </c>
      <c r="I30" s="12">
        <f t="shared" si="0"/>
        <v>59.33147632311978</v>
      </c>
      <c r="J30" s="12">
        <f>AVERAGE(I29:I30)</f>
        <v>62.33983286908078</v>
      </c>
      <c r="K30" s="11">
        <f t="shared" si="5"/>
        <v>267.82466966735609</v>
      </c>
      <c r="L30" s="11">
        <f t="shared" si="3"/>
        <v>281.36972390401075</v>
      </c>
      <c r="M30" s="12">
        <f t="shared" si="6"/>
        <v>26.65452524555694</v>
      </c>
      <c r="N30" s="12">
        <f t="shared" si="4"/>
        <v>28.002560101911904</v>
      </c>
    </row>
    <row r="31" spans="1:14" x14ac:dyDescent="0.25">
      <c r="A31" s="3">
        <v>157</v>
      </c>
      <c r="B31" s="3">
        <v>3</v>
      </c>
      <c r="C31" s="3" t="s">
        <v>21</v>
      </c>
      <c r="D31" s="3">
        <v>4</v>
      </c>
      <c r="E31" s="3" t="s">
        <v>14</v>
      </c>
      <c r="F31" s="3" t="s">
        <v>12</v>
      </c>
      <c r="G31" s="3">
        <v>0.25009999999999999</v>
      </c>
      <c r="H31" s="3">
        <v>0.32200000000000001</v>
      </c>
      <c r="I31" s="12">
        <f t="shared" si="0"/>
        <v>52.646239554317553</v>
      </c>
      <c r="J31" s="12"/>
      <c r="K31" s="11">
        <f t="shared" si="5"/>
        <v>237.72454914145681</v>
      </c>
      <c r="L31" s="11"/>
      <c r="M31" s="12">
        <f t="shared" si="6"/>
        <v>23.762949734251983</v>
      </c>
      <c r="N31" s="12"/>
    </row>
    <row r="32" spans="1:14" x14ac:dyDescent="0.25">
      <c r="A32" s="3">
        <v>157</v>
      </c>
      <c r="B32" s="3">
        <v>3</v>
      </c>
      <c r="C32" s="3" t="s">
        <v>21</v>
      </c>
      <c r="D32" s="3">
        <v>4</v>
      </c>
      <c r="E32" s="3" t="s">
        <v>14</v>
      </c>
      <c r="F32" s="3" t="s">
        <v>12</v>
      </c>
      <c r="G32" s="3">
        <v>0.25009999999999999</v>
      </c>
      <c r="H32" s="3">
        <v>0.106</v>
      </c>
      <c r="I32" s="12">
        <f t="shared" si="0"/>
        <v>88.746518105849574</v>
      </c>
      <c r="J32" s="12">
        <f>AVERAGE(I31:I32)</f>
        <v>70.69637883008356</v>
      </c>
      <c r="K32" s="11">
        <f t="shared" si="5"/>
        <v>400.26519998131283</v>
      </c>
      <c r="L32" s="11">
        <f t="shared" si="3"/>
        <v>318.99487456138479</v>
      </c>
      <c r="M32" s="12">
        <f t="shared" si="6"/>
        <v>40.010515791814562</v>
      </c>
      <c r="N32" s="12">
        <f t="shared" si="4"/>
        <v>31.886732763033272</v>
      </c>
    </row>
    <row r="33" spans="1:14" x14ac:dyDescent="0.25">
      <c r="A33" s="3">
        <v>158</v>
      </c>
      <c r="B33" s="3">
        <v>3</v>
      </c>
      <c r="C33" s="3" t="s">
        <v>21</v>
      </c>
      <c r="D33" s="3">
        <v>5</v>
      </c>
      <c r="E33" s="3" t="s">
        <v>11</v>
      </c>
      <c r="F33" s="3" t="s">
        <v>12</v>
      </c>
      <c r="G33" s="3">
        <v>0.25069999999999998</v>
      </c>
      <c r="H33" s="3">
        <v>0.23</v>
      </c>
      <c r="I33" s="12">
        <f t="shared" si="0"/>
        <v>68.022284122562667</v>
      </c>
      <c r="J33" s="12"/>
      <c r="K33" s="11">
        <f t="shared" si="5"/>
        <v>306.95482635102508</v>
      </c>
      <c r="L33" s="11"/>
      <c r="M33" s="12">
        <f t="shared" si="6"/>
        <v>30.609775264362298</v>
      </c>
      <c r="N33" s="12"/>
    </row>
    <row r="34" spans="1:14" x14ac:dyDescent="0.25">
      <c r="A34" s="3">
        <v>158</v>
      </c>
      <c r="B34" s="3">
        <v>3</v>
      </c>
      <c r="C34" s="3" t="s">
        <v>21</v>
      </c>
      <c r="D34" s="3">
        <v>5</v>
      </c>
      <c r="E34" s="3" t="s">
        <v>11</v>
      </c>
      <c r="F34" s="3" t="s">
        <v>12</v>
      </c>
      <c r="G34" s="3">
        <v>0.25069999999999998</v>
      </c>
      <c r="H34" s="3">
        <v>0.21</v>
      </c>
      <c r="I34" s="12">
        <f t="shared" si="0"/>
        <v>71.364902506963787</v>
      </c>
      <c r="J34" s="12">
        <f>AVERAGE(I33:I34)</f>
        <v>69.693593314763234</v>
      </c>
      <c r="K34" s="11">
        <f t="shared" si="5"/>
        <v>322.00488661397475</v>
      </c>
      <c r="L34" s="11">
        <f t="shared" si="3"/>
        <v>314.47985648249994</v>
      </c>
      <c r="M34" s="12">
        <f t="shared" si="6"/>
        <v>32.110579040085241</v>
      </c>
      <c r="N34" s="12">
        <f t="shared" si="4"/>
        <v>31.36017715222377</v>
      </c>
    </row>
    <row r="35" spans="1:14" x14ac:dyDescent="0.25">
      <c r="A35" s="3">
        <v>159</v>
      </c>
      <c r="B35" s="3">
        <v>3</v>
      </c>
      <c r="C35" s="3" t="s">
        <v>21</v>
      </c>
      <c r="D35" s="3">
        <v>5</v>
      </c>
      <c r="E35" s="3" t="s">
        <v>13</v>
      </c>
      <c r="F35" s="3" t="s">
        <v>12</v>
      </c>
      <c r="G35" s="3">
        <v>0.25059999999999999</v>
      </c>
      <c r="H35" s="3">
        <v>0.29599999999999999</v>
      </c>
      <c r="I35" s="12">
        <f t="shared" si="0"/>
        <v>56.991643454039</v>
      </c>
      <c r="J35" s="12"/>
      <c r="K35" s="11">
        <f t="shared" si="5"/>
        <v>257.28962748329133</v>
      </c>
      <c r="L35" s="11"/>
      <c r="M35" s="12">
        <f t="shared" si="6"/>
        <v>25.667361081732977</v>
      </c>
      <c r="N35" s="12"/>
    </row>
    <row r="36" spans="1:14" x14ac:dyDescent="0.25">
      <c r="A36" s="3">
        <v>159</v>
      </c>
      <c r="B36" s="3">
        <v>3</v>
      </c>
      <c r="C36" s="3" t="s">
        <v>21</v>
      </c>
      <c r="D36" s="3">
        <v>5</v>
      </c>
      <c r="E36" s="3" t="s">
        <v>13</v>
      </c>
      <c r="F36" s="3" t="s">
        <v>12</v>
      </c>
      <c r="G36" s="3">
        <v>0.25059999999999999</v>
      </c>
      <c r="H36" s="3">
        <v>0.27900000000000003</v>
      </c>
      <c r="I36" s="12">
        <f t="shared" si="0"/>
        <v>59.832869080779936</v>
      </c>
      <c r="J36" s="12">
        <f>AVERAGE(I35:I36)</f>
        <v>58.412256267409468</v>
      </c>
      <c r="K36" s="11">
        <f t="shared" si="5"/>
        <v>270.08217870679846</v>
      </c>
      <c r="L36" s="11">
        <f t="shared" si="3"/>
        <v>263.68590309504486</v>
      </c>
      <c r="M36" s="12">
        <f t="shared" si="6"/>
        <v>26.94355334265747</v>
      </c>
      <c r="N36" s="12">
        <f t="shared" si="4"/>
        <v>26.305457212195222</v>
      </c>
    </row>
    <row r="37" spans="1:14" x14ac:dyDescent="0.25">
      <c r="A37" s="3">
        <v>160</v>
      </c>
      <c r="B37" s="3">
        <v>3</v>
      </c>
      <c r="C37" s="3" t="s">
        <v>21</v>
      </c>
      <c r="D37" s="3">
        <v>5</v>
      </c>
      <c r="E37" s="3" t="s">
        <v>14</v>
      </c>
      <c r="F37" s="3" t="s">
        <v>12</v>
      </c>
      <c r="G37" s="3">
        <v>0.25090000000000001</v>
      </c>
      <c r="H37" s="3">
        <v>0.316</v>
      </c>
      <c r="I37" s="12">
        <f t="shared" si="0"/>
        <v>53.649025069637887</v>
      </c>
      <c r="J37" s="12"/>
      <c r="K37" s="11">
        <f t="shared" si="5"/>
        <v>242.23956722034168</v>
      </c>
      <c r="L37" s="11"/>
      <c r="M37" s="12">
        <f t="shared" si="6"/>
        <v>24.137063294175135</v>
      </c>
      <c r="N37" s="12"/>
    </row>
    <row r="38" spans="1:14" x14ac:dyDescent="0.25">
      <c r="A38" s="3">
        <v>160</v>
      </c>
      <c r="B38" s="3">
        <v>3</v>
      </c>
      <c r="C38" s="3" t="s">
        <v>21</v>
      </c>
      <c r="D38" s="3">
        <v>5</v>
      </c>
      <c r="E38" s="3" t="s">
        <v>14</v>
      </c>
      <c r="F38" s="3" t="s">
        <v>12</v>
      </c>
      <c r="G38" s="3">
        <v>0.25090000000000001</v>
      </c>
      <c r="H38" s="3">
        <v>0.33100000000000002</v>
      </c>
      <c r="I38" s="12">
        <f t="shared" si="0"/>
        <v>51.14206128133705</v>
      </c>
      <c r="J38" s="12">
        <f>AVERAGE(I37:I38)</f>
        <v>52.395543175487468</v>
      </c>
      <c r="K38" s="11">
        <f t="shared" si="5"/>
        <v>230.95202202312947</v>
      </c>
      <c r="L38" s="11">
        <f t="shared" si="3"/>
        <v>236.59579462173559</v>
      </c>
      <c r="M38" s="12">
        <f t="shared" si="6"/>
        <v>23.012357714540599</v>
      </c>
      <c r="N38" s="12">
        <f t="shared" si="4"/>
        <v>23.574710504357867</v>
      </c>
    </row>
    <row r="39" spans="1:14" x14ac:dyDescent="0.25">
      <c r="A39" s="3">
        <v>161</v>
      </c>
      <c r="B39" s="3">
        <v>3</v>
      </c>
      <c r="C39" s="3" t="s">
        <v>21</v>
      </c>
      <c r="D39" s="3">
        <v>6</v>
      </c>
      <c r="E39" s="3" t="s">
        <v>11</v>
      </c>
      <c r="F39" s="3" t="s">
        <v>12</v>
      </c>
      <c r="G39" s="3">
        <v>0.25030000000000002</v>
      </c>
      <c r="H39" s="3">
        <v>0.26900000000000002</v>
      </c>
      <c r="I39" s="12">
        <f t="shared" si="0"/>
        <v>61.504178272980489</v>
      </c>
      <c r="J39" s="12"/>
      <c r="K39" s="11">
        <f t="shared" si="5"/>
        <v>277.60720883827327</v>
      </c>
      <c r="L39" s="11"/>
      <c r="M39" s="12">
        <f t="shared" si="6"/>
        <v>27.727447946291775</v>
      </c>
      <c r="N39" s="12"/>
    </row>
    <row r="40" spans="1:14" x14ac:dyDescent="0.25">
      <c r="A40" s="3">
        <v>161</v>
      </c>
      <c r="B40" s="3">
        <v>3</v>
      </c>
      <c r="C40" s="3" t="s">
        <v>21</v>
      </c>
      <c r="D40" s="3">
        <v>6</v>
      </c>
      <c r="E40" s="3" t="s">
        <v>11</v>
      </c>
      <c r="F40" s="3" t="s">
        <v>12</v>
      </c>
      <c r="G40" s="3">
        <v>0.25030000000000002</v>
      </c>
      <c r="H40" s="3">
        <v>0.182</v>
      </c>
      <c r="I40" s="12">
        <f t="shared" si="0"/>
        <v>76.044568245125362</v>
      </c>
      <c r="J40" s="12">
        <f t="shared" ref="J40:J44" si="7">AVERAGE(I39:I40)</f>
        <v>68.774373259052922</v>
      </c>
      <c r="K40" s="11">
        <f t="shared" si="5"/>
        <v>343.07497098210433</v>
      </c>
      <c r="L40" s="11">
        <f t="shared" si="3"/>
        <v>310.34108991018877</v>
      </c>
      <c r="M40" s="12">
        <f t="shared" si="6"/>
        <v>34.266377445276099</v>
      </c>
      <c r="N40" s="12">
        <f t="shared" si="4"/>
        <v>30.996912695783937</v>
      </c>
    </row>
    <row r="41" spans="1:14" x14ac:dyDescent="0.25">
      <c r="A41" s="3">
        <v>162</v>
      </c>
      <c r="B41" s="3">
        <v>3</v>
      </c>
      <c r="C41" s="3" t="s">
        <v>21</v>
      </c>
      <c r="D41" s="3">
        <v>6</v>
      </c>
      <c r="E41" s="3" t="s">
        <v>13</v>
      </c>
      <c r="F41" s="3" t="s">
        <v>12</v>
      </c>
      <c r="G41" s="3">
        <v>0.25109999999999999</v>
      </c>
      <c r="H41" s="3">
        <v>0.25</v>
      </c>
      <c r="I41" s="12">
        <f t="shared" si="0"/>
        <v>64.67966573816156</v>
      </c>
      <c r="J41" s="12"/>
      <c r="K41" s="11">
        <f t="shared" si="5"/>
        <v>291.90476608807546</v>
      </c>
      <c r="L41" s="11"/>
      <c r="M41" s="12">
        <f t="shared" si="6"/>
        <v>29.062601163687326</v>
      </c>
      <c r="N41" s="12"/>
    </row>
    <row r="42" spans="1:14" x14ac:dyDescent="0.25">
      <c r="A42" s="3">
        <v>162</v>
      </c>
      <c r="B42" s="3">
        <v>3</v>
      </c>
      <c r="C42" s="3" t="s">
        <v>21</v>
      </c>
      <c r="D42" s="3">
        <v>6</v>
      </c>
      <c r="E42" s="3" t="s">
        <v>13</v>
      </c>
      <c r="F42" s="3" t="s">
        <v>12</v>
      </c>
      <c r="G42" s="3">
        <v>0.25109999999999999</v>
      </c>
      <c r="H42" s="3">
        <v>0.311</v>
      </c>
      <c r="I42" s="12">
        <f t="shared" si="0"/>
        <v>54.48467966573817</v>
      </c>
      <c r="J42" s="12">
        <f t="shared" si="7"/>
        <v>59.582172701949865</v>
      </c>
      <c r="K42" s="11">
        <f t="shared" si="5"/>
        <v>246.00208228607912</v>
      </c>
      <c r="L42" s="11">
        <f t="shared" si="3"/>
        <v>268.9534241870773</v>
      </c>
      <c r="M42" s="12">
        <f t="shared" si="6"/>
        <v>24.492441486069211</v>
      </c>
      <c r="N42" s="12">
        <f t="shared" si="4"/>
        <v>26.777521324878268</v>
      </c>
    </row>
    <row r="43" spans="1:14" x14ac:dyDescent="0.25">
      <c r="A43" s="3">
        <v>163</v>
      </c>
      <c r="B43" s="3">
        <v>3</v>
      </c>
      <c r="C43" s="3" t="s">
        <v>21</v>
      </c>
      <c r="D43" s="3">
        <v>6</v>
      </c>
      <c r="E43" s="3" t="s">
        <v>14</v>
      </c>
      <c r="F43" s="3" t="s">
        <v>12</v>
      </c>
      <c r="G43" s="3">
        <v>0.25030000000000002</v>
      </c>
      <c r="H43" s="3">
        <v>0.34300000000000003</v>
      </c>
      <c r="I43" s="12">
        <f t="shared" si="0"/>
        <v>49.136490250696383</v>
      </c>
      <c r="J43" s="12"/>
      <c r="K43" s="11">
        <f t="shared" si="5"/>
        <v>221.92198586535969</v>
      </c>
      <c r="L43" s="11"/>
      <c r="M43" s="12">
        <f t="shared" si="6"/>
        <v>22.165599866695931</v>
      </c>
      <c r="N43" s="12"/>
    </row>
    <row r="44" spans="1:14" x14ac:dyDescent="0.25">
      <c r="A44" s="3">
        <v>163</v>
      </c>
      <c r="B44" s="3">
        <v>3</v>
      </c>
      <c r="C44" s="3" t="s">
        <v>21</v>
      </c>
      <c r="D44" s="3">
        <v>6</v>
      </c>
      <c r="E44" s="3" t="s">
        <v>14</v>
      </c>
      <c r="F44" s="3" t="s">
        <v>12</v>
      </c>
      <c r="G44" s="3">
        <v>0.25030000000000002</v>
      </c>
      <c r="H44" s="3">
        <v>0.313</v>
      </c>
      <c r="I44" s="12">
        <f t="shared" si="0"/>
        <v>54.150417827298057</v>
      </c>
      <c r="J44" s="12">
        <f t="shared" si="7"/>
        <v>51.64345403899722</v>
      </c>
      <c r="K44" s="11">
        <f t="shared" si="5"/>
        <v>244.49707625978417</v>
      </c>
      <c r="L44" s="11">
        <f t="shared" si="3"/>
        <v>233.20953106257193</v>
      </c>
      <c r="M44" s="12">
        <f t="shared" si="6"/>
        <v>24.420403142207764</v>
      </c>
      <c r="N44" s="12">
        <f t="shared" si="4"/>
        <v>23.293001504451848</v>
      </c>
    </row>
    <row r="45" spans="1:14" x14ac:dyDescent="0.25">
      <c r="E45" s="3" t="s">
        <v>16</v>
      </c>
      <c r="I45" s="12"/>
      <c r="J45" s="12"/>
      <c r="K45" s="11"/>
      <c r="L45" s="11"/>
      <c r="M45" s="12"/>
      <c r="N45" s="12"/>
    </row>
    <row r="46" spans="1:14" x14ac:dyDescent="0.25">
      <c r="A46" s="3">
        <v>200</v>
      </c>
      <c r="B46" s="3">
        <v>6</v>
      </c>
      <c r="C46" s="3" t="s">
        <v>21</v>
      </c>
      <c r="D46" s="3">
        <v>1</v>
      </c>
      <c r="E46" s="3" t="s">
        <v>11</v>
      </c>
      <c r="F46" s="3" t="s">
        <v>12</v>
      </c>
      <c r="G46" s="3">
        <v>0.25090000000000001</v>
      </c>
      <c r="H46" s="3">
        <v>0.23200000000000001</v>
      </c>
      <c r="I46" s="12">
        <f t="shared" si="0"/>
        <v>67.688022284122567</v>
      </c>
      <c r="J46" s="12"/>
      <c r="K46" s="11">
        <f t="shared" si="5"/>
        <v>305.44982032473018</v>
      </c>
      <c r="L46" s="11"/>
      <c r="M46" s="12">
        <f t="shared" ref="M46:M81" si="8">K46*($P$5/G46)</f>
        <v>30.435414540128555</v>
      </c>
      <c r="N46" s="12"/>
    </row>
    <row r="47" spans="1:14" x14ac:dyDescent="0.25">
      <c r="A47" s="3">
        <v>200</v>
      </c>
      <c r="B47" s="3">
        <v>6</v>
      </c>
      <c r="C47" s="3" t="s">
        <v>21</v>
      </c>
      <c r="D47" s="3">
        <v>1</v>
      </c>
      <c r="E47" s="3" t="s">
        <v>11</v>
      </c>
      <c r="F47" s="3" t="s">
        <v>12</v>
      </c>
      <c r="G47" s="3">
        <v>0.25090000000000001</v>
      </c>
      <c r="H47" s="3">
        <v>0.25600000000000001</v>
      </c>
      <c r="I47" s="12">
        <f t="shared" si="0"/>
        <v>63.676880222841227</v>
      </c>
      <c r="J47" s="12">
        <f>AVERAGE(I46:I47)</f>
        <v>65.682451253481901</v>
      </c>
      <c r="K47" s="11">
        <f t="shared" si="5"/>
        <v>287.38974800919061</v>
      </c>
      <c r="L47" s="11">
        <f t="shared" si="3"/>
        <v>296.41978416696043</v>
      </c>
      <c r="M47" s="12">
        <f t="shared" si="8"/>
        <v>28.635885612713292</v>
      </c>
      <c r="N47" s="12">
        <f t="shared" si="4"/>
        <v>29.535650076420922</v>
      </c>
    </row>
    <row r="48" spans="1:14" x14ac:dyDescent="0.25">
      <c r="A48" s="3">
        <v>201</v>
      </c>
      <c r="B48" s="3">
        <v>6</v>
      </c>
      <c r="C48" s="3" t="s">
        <v>21</v>
      </c>
      <c r="D48" s="3">
        <v>1</v>
      </c>
      <c r="E48" s="3" t="s">
        <v>13</v>
      </c>
      <c r="F48" s="3" t="s">
        <v>12</v>
      </c>
      <c r="G48" s="3">
        <v>0.25080000000000002</v>
      </c>
      <c r="H48" s="3">
        <v>0.35499999999999998</v>
      </c>
      <c r="I48" s="12">
        <f t="shared" si="0"/>
        <v>47.130919220055723</v>
      </c>
      <c r="J48" s="12"/>
      <c r="K48" s="11">
        <f t="shared" si="5"/>
        <v>212.89194970758996</v>
      </c>
      <c r="L48" s="11"/>
      <c r="M48" s="12">
        <f t="shared" si="8"/>
        <v>21.221286852829941</v>
      </c>
      <c r="N48" s="12"/>
    </row>
    <row r="49" spans="1:14" x14ac:dyDescent="0.25">
      <c r="A49" s="3">
        <v>201</v>
      </c>
      <c r="B49" s="3">
        <v>6</v>
      </c>
      <c r="C49" s="3" t="s">
        <v>21</v>
      </c>
      <c r="D49" s="3">
        <v>1</v>
      </c>
      <c r="E49" s="3" t="s">
        <v>13</v>
      </c>
      <c r="F49" s="3" t="s">
        <v>12</v>
      </c>
      <c r="G49" s="3">
        <v>0.25080000000000002</v>
      </c>
      <c r="H49" s="3">
        <v>0.32400000000000001</v>
      </c>
      <c r="I49" s="12">
        <f t="shared" si="0"/>
        <v>52.311977715877447</v>
      </c>
      <c r="J49" s="12">
        <f>AVERAGE(I48:I49)</f>
        <v>49.721448467966582</v>
      </c>
      <c r="K49" s="11">
        <f t="shared" si="5"/>
        <v>236.21954311516185</v>
      </c>
      <c r="L49" s="11">
        <f t="shared" si="3"/>
        <v>224.55574641137591</v>
      </c>
      <c r="M49" s="12">
        <f t="shared" si="8"/>
        <v>23.546605174956326</v>
      </c>
      <c r="N49" s="12">
        <f t="shared" si="4"/>
        <v>22.383946013893134</v>
      </c>
    </row>
    <row r="50" spans="1:14" x14ac:dyDescent="0.25">
      <c r="A50" s="3">
        <v>202</v>
      </c>
      <c r="B50" s="3">
        <v>6</v>
      </c>
      <c r="C50" s="3" t="s">
        <v>21</v>
      </c>
      <c r="D50" s="3">
        <v>1</v>
      </c>
      <c r="E50" s="3" t="s">
        <v>14</v>
      </c>
      <c r="F50" s="3" t="s">
        <v>12</v>
      </c>
      <c r="G50" s="3">
        <v>0.25059999999999999</v>
      </c>
      <c r="H50" s="3">
        <v>0.35599999999999998</v>
      </c>
      <c r="I50" s="12">
        <f t="shared" si="0"/>
        <v>46.96378830083566</v>
      </c>
      <c r="J50" s="12"/>
      <c r="K50" s="11">
        <f t="shared" si="5"/>
        <v>212.13944669444243</v>
      </c>
      <c r="L50" s="11"/>
      <c r="M50" s="12">
        <f t="shared" si="8"/>
        <v>21.163153101999445</v>
      </c>
      <c r="N50" s="12"/>
    </row>
    <row r="51" spans="1:14" x14ac:dyDescent="0.25">
      <c r="A51" s="3">
        <v>202</v>
      </c>
      <c r="B51" s="3">
        <v>6</v>
      </c>
      <c r="C51" s="3" t="s">
        <v>21</v>
      </c>
      <c r="D51" s="3">
        <v>1</v>
      </c>
      <c r="E51" s="3" t="s">
        <v>14</v>
      </c>
      <c r="F51" s="3" t="s">
        <v>12</v>
      </c>
      <c r="G51" s="3">
        <v>0.25059999999999999</v>
      </c>
      <c r="H51" s="3">
        <v>0.34599999999999997</v>
      </c>
      <c r="I51" s="12">
        <f t="shared" si="0"/>
        <v>48.635097493036227</v>
      </c>
      <c r="J51" s="12">
        <f>AVERAGE(I50:I51)</f>
        <v>47.799442896935943</v>
      </c>
      <c r="K51" s="11">
        <f t="shared" si="5"/>
        <v>219.66447682591729</v>
      </c>
      <c r="L51" s="11">
        <f t="shared" si="3"/>
        <v>215.90196176017986</v>
      </c>
      <c r="M51" s="12">
        <f t="shared" si="8"/>
        <v>21.913854431955041</v>
      </c>
      <c r="N51" s="12">
        <f t="shared" si="4"/>
        <v>21.538503766977243</v>
      </c>
    </row>
    <row r="52" spans="1:14" x14ac:dyDescent="0.25">
      <c r="A52" s="3">
        <v>203</v>
      </c>
      <c r="B52" s="3">
        <v>6</v>
      </c>
      <c r="C52" s="3" t="s">
        <v>21</v>
      </c>
      <c r="D52" s="3">
        <v>2</v>
      </c>
      <c r="E52" s="3" t="s">
        <v>11</v>
      </c>
      <c r="F52" s="3" t="s">
        <v>12</v>
      </c>
      <c r="G52" s="3">
        <v>0.25040000000000001</v>
      </c>
      <c r="H52" s="3">
        <v>0.22700000000000001</v>
      </c>
      <c r="I52" s="12">
        <f t="shared" si="0"/>
        <v>68.523676880222837</v>
      </c>
      <c r="J52" s="12"/>
      <c r="K52" s="11">
        <f t="shared" si="5"/>
        <v>309.21233539046756</v>
      </c>
      <c r="L52" s="11"/>
      <c r="M52" s="12">
        <f t="shared" si="8"/>
        <v>30.871838597291092</v>
      </c>
      <c r="N52" s="12"/>
    </row>
    <row r="53" spans="1:14" x14ac:dyDescent="0.25">
      <c r="A53" s="3">
        <v>203</v>
      </c>
      <c r="B53" s="3">
        <v>6</v>
      </c>
      <c r="C53" s="3" t="s">
        <v>21</v>
      </c>
      <c r="D53" s="3">
        <v>2</v>
      </c>
      <c r="E53" s="3" t="s">
        <v>11</v>
      </c>
      <c r="F53" s="3" t="s">
        <v>12</v>
      </c>
      <c r="G53" s="3">
        <v>0.25040000000000001</v>
      </c>
      <c r="H53" s="3">
        <v>0.191</v>
      </c>
      <c r="I53" s="12">
        <f t="shared" si="0"/>
        <v>74.540389972144851</v>
      </c>
      <c r="J53" s="12">
        <f>AVERAGE(I52:I53)</f>
        <v>71.532033426183844</v>
      </c>
      <c r="K53" s="11">
        <f t="shared" si="5"/>
        <v>336.30244386377694</v>
      </c>
      <c r="L53" s="11">
        <f t="shared" si="3"/>
        <v>322.75738962712228</v>
      </c>
      <c r="M53" s="12">
        <f t="shared" si="8"/>
        <v>33.576521951255685</v>
      </c>
      <c r="N53" s="12">
        <f t="shared" si="4"/>
        <v>32.224180274273387</v>
      </c>
    </row>
    <row r="54" spans="1:14" x14ac:dyDescent="0.25">
      <c r="A54" s="3">
        <v>204</v>
      </c>
      <c r="B54" s="3">
        <v>6</v>
      </c>
      <c r="C54" s="3" t="s">
        <v>21</v>
      </c>
      <c r="D54" s="3">
        <v>2</v>
      </c>
      <c r="E54" s="3" t="s">
        <v>13</v>
      </c>
      <c r="F54" s="3" t="s">
        <v>12</v>
      </c>
      <c r="G54" s="3">
        <v>0.25109999999999999</v>
      </c>
      <c r="H54" s="3">
        <v>0.32500000000000001</v>
      </c>
      <c r="I54" s="12">
        <f t="shared" si="0"/>
        <v>52.144846796657383</v>
      </c>
      <c r="J54" s="12"/>
      <c r="K54" s="11">
        <f t="shared" si="5"/>
        <v>235.46704010201435</v>
      </c>
      <c r="L54" s="11"/>
      <c r="M54" s="12">
        <f t="shared" si="8"/>
        <v>23.443552379730622</v>
      </c>
      <c r="N54" s="12"/>
    </row>
    <row r="55" spans="1:14" x14ac:dyDescent="0.25">
      <c r="A55" s="3">
        <v>204</v>
      </c>
      <c r="B55" s="3">
        <v>6</v>
      </c>
      <c r="C55" s="3" t="s">
        <v>21</v>
      </c>
      <c r="D55" s="3">
        <v>2</v>
      </c>
      <c r="E55" s="3" t="s">
        <v>13</v>
      </c>
      <c r="F55" s="3" t="s">
        <v>12</v>
      </c>
      <c r="G55" s="3">
        <v>0.25109999999999999</v>
      </c>
      <c r="H55" s="3">
        <v>0.33</v>
      </c>
      <c r="I55" s="12">
        <f t="shared" si="0"/>
        <v>51.309192200557106</v>
      </c>
      <c r="J55" s="12">
        <f>AVERAGE(I54:I55)</f>
        <v>51.727019498607248</v>
      </c>
      <c r="K55" s="11">
        <f t="shared" si="5"/>
        <v>231.70452503627695</v>
      </c>
      <c r="L55" s="11">
        <f t="shared" si="3"/>
        <v>233.58578256914564</v>
      </c>
      <c r="M55" s="12">
        <f t="shared" si="8"/>
        <v>23.068949127466844</v>
      </c>
      <c r="N55" s="12">
        <f t="shared" si="4"/>
        <v>23.256250753598735</v>
      </c>
    </row>
    <row r="56" spans="1:14" x14ac:dyDescent="0.25">
      <c r="A56" s="3">
        <v>205</v>
      </c>
      <c r="B56" s="3">
        <v>6</v>
      </c>
      <c r="C56" s="3" t="s">
        <v>21</v>
      </c>
      <c r="D56" s="3">
        <v>2</v>
      </c>
      <c r="E56" s="3" t="s">
        <v>14</v>
      </c>
      <c r="F56" s="3" t="s">
        <v>12</v>
      </c>
      <c r="G56" s="3">
        <v>0.25140000000000001</v>
      </c>
      <c r="H56" s="3">
        <v>0.34200000000000003</v>
      </c>
      <c r="I56" s="12">
        <f t="shared" si="0"/>
        <v>49.303621169916433</v>
      </c>
      <c r="J56" s="12"/>
      <c r="K56" s="11">
        <f t="shared" si="5"/>
        <v>222.67448887850713</v>
      </c>
      <c r="L56" s="11"/>
      <c r="M56" s="12">
        <f t="shared" si="8"/>
        <v>22.14344559253253</v>
      </c>
      <c r="N56" s="12"/>
    </row>
    <row r="57" spans="1:14" x14ac:dyDescent="0.25">
      <c r="A57" s="3">
        <v>205</v>
      </c>
      <c r="B57" s="3">
        <v>6</v>
      </c>
      <c r="C57" s="3" t="s">
        <v>21</v>
      </c>
      <c r="D57" s="3">
        <v>2</v>
      </c>
      <c r="E57" s="3" t="s">
        <v>14</v>
      </c>
      <c r="F57" s="3" t="s">
        <v>12</v>
      </c>
      <c r="G57" s="3">
        <v>0.25140000000000001</v>
      </c>
      <c r="H57" s="3">
        <v>0.30599999999999999</v>
      </c>
      <c r="I57" s="12">
        <f t="shared" si="0"/>
        <v>55.320334261838447</v>
      </c>
      <c r="J57" s="12">
        <f>AVERAGE(I56:I57)</f>
        <v>52.31197771587744</v>
      </c>
      <c r="K57" s="11">
        <f t="shared" si="5"/>
        <v>249.76459735181652</v>
      </c>
      <c r="L57" s="11">
        <f t="shared" si="3"/>
        <v>236.21954311516183</v>
      </c>
      <c r="M57" s="12">
        <f t="shared" si="8"/>
        <v>24.83737046060228</v>
      </c>
      <c r="N57" s="12">
        <f t="shared" si="4"/>
        <v>23.490408026567405</v>
      </c>
    </row>
    <row r="58" spans="1:14" x14ac:dyDescent="0.25">
      <c r="A58" s="3">
        <v>206</v>
      </c>
      <c r="B58" s="3">
        <v>6</v>
      </c>
      <c r="C58" s="3" t="s">
        <v>21</v>
      </c>
      <c r="D58" s="3">
        <v>3</v>
      </c>
      <c r="E58" s="3" t="s">
        <v>11</v>
      </c>
      <c r="F58" s="3" t="s">
        <v>12</v>
      </c>
      <c r="G58" s="3">
        <v>0.25069999999999998</v>
      </c>
      <c r="H58" s="3">
        <v>0.182</v>
      </c>
      <c r="I58" s="12">
        <f t="shared" si="0"/>
        <v>76.044568245125362</v>
      </c>
      <c r="J58" s="12"/>
      <c r="K58" s="11">
        <f t="shared" si="5"/>
        <v>343.07497098210433</v>
      </c>
      <c r="L58" s="11"/>
      <c r="M58" s="12">
        <f t="shared" si="8"/>
        <v>34.211704326097369</v>
      </c>
      <c r="N58" s="12"/>
    </row>
    <row r="59" spans="1:14" x14ac:dyDescent="0.25">
      <c r="A59" s="3">
        <v>206</v>
      </c>
      <c r="B59" s="3">
        <v>6</v>
      </c>
      <c r="C59" s="3" t="s">
        <v>21</v>
      </c>
      <c r="D59" s="3">
        <v>3</v>
      </c>
      <c r="E59" s="3" t="s">
        <v>11</v>
      </c>
      <c r="F59" s="3" t="s">
        <v>12</v>
      </c>
      <c r="G59" s="3">
        <v>0.25069999999999998</v>
      </c>
      <c r="H59" s="3">
        <v>0.159</v>
      </c>
      <c r="I59" s="12">
        <f t="shared" si="0"/>
        <v>79.888579387186638</v>
      </c>
      <c r="J59" s="12">
        <f>AVERAGE(I58:I59)</f>
        <v>77.966573816156</v>
      </c>
      <c r="K59" s="11">
        <f t="shared" si="5"/>
        <v>360.38254028449637</v>
      </c>
      <c r="L59" s="11">
        <f t="shared" si="3"/>
        <v>351.72875563330035</v>
      </c>
      <c r="M59" s="12">
        <f t="shared" si="8"/>
        <v>35.937628668178746</v>
      </c>
      <c r="N59" s="12">
        <f t="shared" si="4"/>
        <v>35.074666497138054</v>
      </c>
    </row>
    <row r="60" spans="1:14" x14ac:dyDescent="0.25">
      <c r="A60" s="3">
        <v>207</v>
      </c>
      <c r="B60" s="3">
        <v>6</v>
      </c>
      <c r="C60" s="3" t="s">
        <v>21</v>
      </c>
      <c r="D60" s="3">
        <v>3</v>
      </c>
      <c r="E60" s="3" t="s">
        <v>13</v>
      </c>
      <c r="F60" s="3" t="s">
        <v>12</v>
      </c>
      <c r="G60" s="3">
        <v>0.25030000000000002</v>
      </c>
      <c r="H60" s="3">
        <v>0.33900000000000002</v>
      </c>
      <c r="I60" s="12">
        <f t="shared" si="0"/>
        <v>49.805013927576603</v>
      </c>
      <c r="J60" s="12"/>
      <c r="K60" s="11">
        <f t="shared" si="5"/>
        <v>224.93199791794962</v>
      </c>
      <c r="L60" s="11"/>
      <c r="M60" s="12">
        <f t="shared" si="8"/>
        <v>22.466240303430844</v>
      </c>
      <c r="N60" s="12"/>
    </row>
    <row r="61" spans="1:14" x14ac:dyDescent="0.25">
      <c r="A61" s="3">
        <v>207</v>
      </c>
      <c r="B61" s="3">
        <v>6</v>
      </c>
      <c r="C61" s="3" t="s">
        <v>21</v>
      </c>
      <c r="D61" s="3">
        <v>3</v>
      </c>
      <c r="E61" s="3" t="s">
        <v>13</v>
      </c>
      <c r="F61" s="3" t="s">
        <v>12</v>
      </c>
      <c r="G61" s="3">
        <v>0.25030000000000002</v>
      </c>
      <c r="H61" s="3">
        <v>0.27700000000000002</v>
      </c>
      <c r="I61" s="12">
        <f t="shared" si="0"/>
        <v>60.167130919220057</v>
      </c>
      <c r="J61" s="12">
        <f t="shared" ref="J61" si="9">AVERAGE(I60:I61)</f>
        <v>54.986072423398326</v>
      </c>
      <c r="K61" s="11">
        <f t="shared" si="5"/>
        <v>271.58718473309347</v>
      </c>
      <c r="L61" s="11">
        <f t="shared" si="3"/>
        <v>248.25959132552154</v>
      </c>
      <c r="M61" s="12">
        <f t="shared" si="8"/>
        <v>27.126167072821957</v>
      </c>
      <c r="N61" s="12">
        <f t="shared" si="4"/>
        <v>24.796203688126401</v>
      </c>
    </row>
    <row r="62" spans="1:14" x14ac:dyDescent="0.25">
      <c r="A62" s="3">
        <v>208</v>
      </c>
      <c r="B62" s="3">
        <v>6</v>
      </c>
      <c r="C62" s="3" t="s">
        <v>21</v>
      </c>
      <c r="D62" s="3">
        <v>3</v>
      </c>
      <c r="E62" s="3" t="s">
        <v>14</v>
      </c>
      <c r="F62" s="3" t="s">
        <v>12</v>
      </c>
      <c r="G62" s="3">
        <v>0.25030000000000002</v>
      </c>
      <c r="H62" s="3">
        <v>0.318</v>
      </c>
      <c r="I62" s="12">
        <f t="shared" si="0"/>
        <v>53.314763231197773</v>
      </c>
      <c r="J62" s="12"/>
      <c r="K62" s="11">
        <f t="shared" si="5"/>
        <v>240.73456119404673</v>
      </c>
      <c r="L62" s="11"/>
      <c r="M62" s="12">
        <f t="shared" si="8"/>
        <v>24.044602596289124</v>
      </c>
      <c r="N62" s="12"/>
    </row>
    <row r="63" spans="1:14" x14ac:dyDescent="0.25">
      <c r="A63" s="3">
        <v>208</v>
      </c>
      <c r="B63" s="3">
        <v>6</v>
      </c>
      <c r="C63" s="3" t="s">
        <v>21</v>
      </c>
      <c r="D63" s="3">
        <v>3</v>
      </c>
      <c r="E63" s="3" t="s">
        <v>14</v>
      </c>
      <c r="F63" s="3" t="s">
        <v>12</v>
      </c>
      <c r="G63" s="3">
        <v>0.25030000000000002</v>
      </c>
      <c r="H63" s="3">
        <v>0.36299999999999999</v>
      </c>
      <c r="I63" s="12">
        <f t="shared" si="0"/>
        <v>45.793871866295277</v>
      </c>
      <c r="J63" s="12">
        <f>AVERAGE(I62:I63)</f>
        <v>49.554317548746525</v>
      </c>
      <c r="K63" s="11">
        <f t="shared" si="5"/>
        <v>206.8719256024101</v>
      </c>
      <c r="L63" s="11">
        <f t="shared" si="3"/>
        <v>223.8032433982284</v>
      </c>
      <c r="M63" s="12">
        <f t="shared" si="8"/>
        <v>20.662397683021382</v>
      </c>
      <c r="N63" s="12">
        <f t="shared" si="4"/>
        <v>22.353500139655253</v>
      </c>
    </row>
    <row r="64" spans="1:14" x14ac:dyDescent="0.25">
      <c r="A64" s="3">
        <v>209</v>
      </c>
      <c r="B64" s="3">
        <v>6</v>
      </c>
      <c r="C64" s="3" t="s">
        <v>21</v>
      </c>
      <c r="D64" s="3">
        <v>4</v>
      </c>
      <c r="E64" s="3" t="s">
        <v>11</v>
      </c>
      <c r="F64" s="3" t="s">
        <v>12</v>
      </c>
      <c r="G64" s="3">
        <v>0.25090000000000001</v>
      </c>
      <c r="H64" s="3">
        <v>0.24</v>
      </c>
      <c r="I64" s="12">
        <f t="shared" si="0"/>
        <v>66.350974930362113</v>
      </c>
      <c r="J64" s="12"/>
      <c r="K64" s="11">
        <f t="shared" si="5"/>
        <v>299.42979621955027</v>
      </c>
      <c r="L64" s="11"/>
      <c r="M64" s="12">
        <f t="shared" si="8"/>
        <v>29.835571564323462</v>
      </c>
      <c r="N64" s="12"/>
    </row>
    <row r="65" spans="1:14" x14ac:dyDescent="0.25">
      <c r="A65" s="3">
        <v>209</v>
      </c>
      <c r="B65" s="3">
        <v>6</v>
      </c>
      <c r="C65" s="3" t="s">
        <v>21</v>
      </c>
      <c r="D65" s="3">
        <v>4</v>
      </c>
      <c r="E65" s="3" t="s">
        <v>11</v>
      </c>
      <c r="F65" s="3" t="s">
        <v>12</v>
      </c>
      <c r="G65" s="3">
        <v>0.25090000000000001</v>
      </c>
      <c r="H65" s="3">
        <v>0.22</v>
      </c>
      <c r="I65" s="12">
        <f t="shared" si="0"/>
        <v>69.693593314763234</v>
      </c>
      <c r="J65" s="12">
        <f>AVERAGE(I64:I65)</f>
        <v>68.022284122562667</v>
      </c>
      <c r="K65" s="11">
        <f t="shared" si="5"/>
        <v>314.47985648249994</v>
      </c>
      <c r="L65" s="11">
        <f t="shared" si="3"/>
        <v>306.95482635102508</v>
      </c>
      <c r="M65" s="12">
        <f t="shared" si="8"/>
        <v>31.335179003836181</v>
      </c>
      <c r="N65" s="12">
        <f t="shared" si="4"/>
        <v>30.585375284079824</v>
      </c>
    </row>
    <row r="66" spans="1:14" x14ac:dyDescent="0.25">
      <c r="A66" s="3">
        <v>210</v>
      </c>
      <c r="B66" s="3">
        <v>6</v>
      </c>
      <c r="C66" s="3" t="s">
        <v>21</v>
      </c>
      <c r="D66" s="3">
        <v>4</v>
      </c>
      <c r="E66" s="3" t="s">
        <v>13</v>
      </c>
      <c r="F66" s="3" t="s">
        <v>12</v>
      </c>
      <c r="G66" s="3">
        <v>0.25059999999999999</v>
      </c>
      <c r="H66" s="3">
        <v>0.28000000000000003</v>
      </c>
      <c r="I66" s="12">
        <f t="shared" si="0"/>
        <v>59.665738161559887</v>
      </c>
      <c r="J66" s="12"/>
      <c r="K66" s="11">
        <f t="shared" si="5"/>
        <v>269.32967569365104</v>
      </c>
      <c r="L66" s="11"/>
      <c r="M66" s="12">
        <f t="shared" si="8"/>
        <v>26.868483209661917</v>
      </c>
      <c r="N66" s="12"/>
    </row>
    <row r="67" spans="1:14" x14ac:dyDescent="0.25">
      <c r="A67" s="3">
        <v>210</v>
      </c>
      <c r="B67" s="3">
        <v>6</v>
      </c>
      <c r="C67" s="3" t="s">
        <v>21</v>
      </c>
      <c r="D67" s="3">
        <v>4</v>
      </c>
      <c r="E67" s="3" t="s">
        <v>13</v>
      </c>
      <c r="F67" s="3" t="s">
        <v>12</v>
      </c>
      <c r="G67" s="3">
        <v>0.25059999999999999</v>
      </c>
      <c r="H67" s="3">
        <v>0.28299999999999997</v>
      </c>
      <c r="I67" s="12">
        <f t="shared" ref="I67:I81" si="10" xml:space="preserve"> (1-((H67-$P$4)/($P$3-$P$4)))*100</f>
        <v>59.164345403899723</v>
      </c>
      <c r="J67" s="12">
        <f>AVERAGE(I66:I67)</f>
        <v>59.415041782729801</v>
      </c>
      <c r="K67" s="11">
        <f t="shared" si="5"/>
        <v>267.07216665420862</v>
      </c>
      <c r="L67" s="11">
        <f t="shared" si="3"/>
        <v>268.20092117392983</v>
      </c>
      <c r="M67" s="12">
        <f t="shared" si="8"/>
        <v>26.643272810675246</v>
      </c>
      <c r="N67" s="12">
        <f t="shared" si="4"/>
        <v>26.75587801016858</v>
      </c>
    </row>
    <row r="68" spans="1:14" x14ac:dyDescent="0.25">
      <c r="A68" s="3">
        <v>211</v>
      </c>
      <c r="B68" s="3">
        <v>6</v>
      </c>
      <c r="C68" s="3" t="s">
        <v>21</v>
      </c>
      <c r="D68" s="3">
        <v>4</v>
      </c>
      <c r="E68" s="3" t="s">
        <v>14</v>
      </c>
      <c r="F68" s="3" t="s">
        <v>12</v>
      </c>
      <c r="G68" s="3">
        <v>0.2505</v>
      </c>
      <c r="H68" s="3">
        <v>0.33800000000000002</v>
      </c>
      <c r="I68" s="12">
        <f t="shared" si="10"/>
        <v>49.97214484679666</v>
      </c>
      <c r="J68" s="12"/>
      <c r="K68" s="11">
        <f t="shared" si="5"/>
        <v>225.68450093109709</v>
      </c>
      <c r="L68" s="11"/>
      <c r="M68" s="12">
        <f t="shared" si="8"/>
        <v>22.523403286536634</v>
      </c>
      <c r="N68" s="12"/>
    </row>
    <row r="69" spans="1:14" x14ac:dyDescent="0.25">
      <c r="A69" s="3">
        <v>211</v>
      </c>
      <c r="B69" s="3">
        <v>6</v>
      </c>
      <c r="C69" s="3" t="s">
        <v>21</v>
      </c>
      <c r="D69" s="3">
        <v>4</v>
      </c>
      <c r="E69" s="3" t="s">
        <v>14</v>
      </c>
      <c r="F69" s="3" t="s">
        <v>12</v>
      </c>
      <c r="G69" s="3">
        <v>0.2505</v>
      </c>
      <c r="H69" s="3">
        <v>0.32700000000000001</v>
      </c>
      <c r="I69" s="12">
        <f t="shared" si="10"/>
        <v>51.810584958217277</v>
      </c>
      <c r="J69" s="12">
        <f>AVERAGE(I68:I69)</f>
        <v>50.891364902506965</v>
      </c>
      <c r="K69" s="11">
        <f t="shared" si="5"/>
        <v>233.9620340757194</v>
      </c>
      <c r="L69" s="11">
        <f t="shared" ref="L69:L81" si="11">AVERAGE(K68:K69)</f>
        <v>229.82326750340826</v>
      </c>
      <c r="M69" s="12">
        <f t="shared" si="8"/>
        <v>23.349504398774393</v>
      </c>
      <c r="N69" s="12">
        <f t="shared" ref="N69:N81" si="12">AVERAGE(M68:M69)</f>
        <v>22.936453842655514</v>
      </c>
    </row>
    <row r="70" spans="1:14" x14ac:dyDescent="0.25">
      <c r="A70" s="3">
        <v>212</v>
      </c>
      <c r="B70" s="3">
        <v>6</v>
      </c>
      <c r="C70" s="3" t="s">
        <v>21</v>
      </c>
      <c r="D70" s="3">
        <v>5</v>
      </c>
      <c r="E70" s="3" t="s">
        <v>11</v>
      </c>
      <c r="F70" s="3" t="s">
        <v>12</v>
      </c>
      <c r="G70" s="3">
        <v>0.25080000000000002</v>
      </c>
      <c r="H70" s="3">
        <v>0.26800000000000002</v>
      </c>
      <c r="I70" s="12">
        <f t="shared" si="10"/>
        <v>61.67130919220056</v>
      </c>
      <c r="J70" s="12"/>
      <c r="K70" s="11">
        <f t="shared" si="5"/>
        <v>278.3597118514208</v>
      </c>
      <c r="L70" s="11"/>
      <c r="M70" s="12">
        <f t="shared" si="8"/>
        <v>27.747180208474962</v>
      </c>
      <c r="N70" s="12"/>
    </row>
    <row r="71" spans="1:14" x14ac:dyDescent="0.25">
      <c r="A71" s="3">
        <v>212</v>
      </c>
      <c r="B71" s="3">
        <v>6</v>
      </c>
      <c r="C71" s="3" t="s">
        <v>21</v>
      </c>
      <c r="D71" s="3">
        <v>5</v>
      </c>
      <c r="E71" s="3" t="s">
        <v>11</v>
      </c>
      <c r="F71" s="3" t="s">
        <v>12</v>
      </c>
      <c r="G71" s="3">
        <v>0.25080000000000002</v>
      </c>
      <c r="H71" s="3">
        <v>0.223</v>
      </c>
      <c r="I71" s="12">
        <f t="shared" si="10"/>
        <v>69.192200557103064</v>
      </c>
      <c r="J71" s="12">
        <f>AVERAGE(I70:I71)</f>
        <v>65.431754874651816</v>
      </c>
      <c r="K71" s="11">
        <f t="shared" si="5"/>
        <v>312.22234744305752</v>
      </c>
      <c r="L71" s="11">
        <f t="shared" si="11"/>
        <v>295.29102964723916</v>
      </c>
      <c r="M71" s="12">
        <f t="shared" si="8"/>
        <v>31.122642288981012</v>
      </c>
      <c r="N71" s="12">
        <f t="shared" si="12"/>
        <v>29.434911248727985</v>
      </c>
    </row>
    <row r="72" spans="1:14" x14ac:dyDescent="0.25">
      <c r="A72" s="3">
        <v>213</v>
      </c>
      <c r="B72" s="3">
        <v>6</v>
      </c>
      <c r="C72" s="3" t="s">
        <v>21</v>
      </c>
      <c r="D72" s="3">
        <v>5</v>
      </c>
      <c r="E72" s="3" t="s">
        <v>13</v>
      </c>
      <c r="F72" s="3" t="s">
        <v>12</v>
      </c>
      <c r="G72" s="3">
        <v>0.25059999999999999</v>
      </c>
      <c r="H72" s="3">
        <v>0.316</v>
      </c>
      <c r="I72" s="12">
        <f t="shared" si="10"/>
        <v>53.649025069637887</v>
      </c>
      <c r="J72" s="12"/>
      <c r="K72" s="11">
        <f t="shared" si="5"/>
        <v>242.23956722034168</v>
      </c>
      <c r="L72" s="11"/>
      <c r="M72" s="12">
        <f t="shared" si="8"/>
        <v>24.165958421821799</v>
      </c>
      <c r="N72" s="12"/>
    </row>
    <row r="73" spans="1:14" x14ac:dyDescent="0.25">
      <c r="A73" s="3">
        <v>213</v>
      </c>
      <c r="B73" s="3">
        <v>6</v>
      </c>
      <c r="C73" s="3" t="s">
        <v>21</v>
      </c>
      <c r="D73" s="3">
        <v>5</v>
      </c>
      <c r="E73" s="3" t="s">
        <v>13</v>
      </c>
      <c r="F73" s="3" t="s">
        <v>12</v>
      </c>
      <c r="G73" s="3">
        <v>0.25059999999999999</v>
      </c>
      <c r="H73" s="3">
        <v>0.27800000000000002</v>
      </c>
      <c r="I73" s="12">
        <f t="shared" si="10"/>
        <v>60</v>
      </c>
      <c r="J73" s="12">
        <f>AVERAGE(I72:I73)</f>
        <v>56.824512534818943</v>
      </c>
      <c r="K73" s="11">
        <f t="shared" ref="K73:K81" si="13">(I73/0.2221)+0.6861</f>
        <v>270.83468171994599</v>
      </c>
      <c r="L73" s="11">
        <f t="shared" si="11"/>
        <v>256.53712447014385</v>
      </c>
      <c r="M73" s="12">
        <f t="shared" si="8"/>
        <v>27.018623475653033</v>
      </c>
      <c r="N73" s="12">
        <f t="shared" si="12"/>
        <v>25.592290948737414</v>
      </c>
    </row>
    <row r="74" spans="1:14" x14ac:dyDescent="0.25">
      <c r="A74" s="3">
        <v>214</v>
      </c>
      <c r="B74" s="3">
        <v>6</v>
      </c>
      <c r="C74" s="3" t="s">
        <v>21</v>
      </c>
      <c r="D74" s="3">
        <v>5</v>
      </c>
      <c r="E74" s="3" t="s">
        <v>14</v>
      </c>
      <c r="F74" s="3" t="s">
        <v>12</v>
      </c>
      <c r="G74" s="3">
        <v>0.25130000000000002</v>
      </c>
      <c r="H74" s="3">
        <v>0.33</v>
      </c>
      <c r="I74" s="12">
        <f t="shared" si="10"/>
        <v>51.309192200557106</v>
      </c>
      <c r="J74" s="12"/>
      <c r="K74" s="11">
        <f t="shared" si="13"/>
        <v>231.70452503627695</v>
      </c>
      <c r="L74" s="11"/>
      <c r="M74" s="12">
        <f t="shared" si="8"/>
        <v>23.050589438547249</v>
      </c>
      <c r="N74" s="12"/>
    </row>
    <row r="75" spans="1:14" x14ac:dyDescent="0.25">
      <c r="A75" s="3">
        <v>214</v>
      </c>
      <c r="B75" s="3">
        <v>6</v>
      </c>
      <c r="C75" s="3" t="s">
        <v>21</v>
      </c>
      <c r="D75" s="3">
        <v>5</v>
      </c>
      <c r="E75" s="3" t="s">
        <v>14</v>
      </c>
      <c r="F75" s="3" t="s">
        <v>12</v>
      </c>
      <c r="G75" s="3">
        <v>0.25130000000000002</v>
      </c>
      <c r="H75" s="3">
        <v>0.34899999999999998</v>
      </c>
      <c r="I75" s="12">
        <f t="shared" si="10"/>
        <v>48.133704735376057</v>
      </c>
      <c r="J75" s="12">
        <f>AVERAGE(I74:I75)</f>
        <v>49.721448467966582</v>
      </c>
      <c r="K75" s="11">
        <f t="shared" si="13"/>
        <v>217.40696778647484</v>
      </c>
      <c r="L75" s="11">
        <f t="shared" si="11"/>
        <v>224.55574641137588</v>
      </c>
      <c r="M75" s="12">
        <f t="shared" si="8"/>
        <v>21.628229982737249</v>
      </c>
      <c r="N75" s="12">
        <f t="shared" si="12"/>
        <v>22.339409710642251</v>
      </c>
    </row>
    <row r="76" spans="1:14" x14ac:dyDescent="0.25">
      <c r="A76" s="3">
        <v>215</v>
      </c>
      <c r="B76" s="3">
        <v>6</v>
      </c>
      <c r="C76" s="3" t="s">
        <v>21</v>
      </c>
      <c r="D76" s="3">
        <v>6</v>
      </c>
      <c r="E76" s="3" t="s">
        <v>11</v>
      </c>
      <c r="F76" s="3" t="s">
        <v>12</v>
      </c>
      <c r="G76" s="3">
        <v>0.25140000000000001</v>
      </c>
      <c r="H76" s="3">
        <v>0.246</v>
      </c>
      <c r="I76" s="12">
        <f t="shared" si="10"/>
        <v>65.348189415041787</v>
      </c>
      <c r="J76" s="12"/>
      <c r="K76" s="11">
        <f t="shared" si="13"/>
        <v>294.91477814066542</v>
      </c>
      <c r="L76" s="11"/>
      <c r="M76" s="12">
        <f t="shared" si="8"/>
        <v>29.327245240718518</v>
      </c>
      <c r="N76" s="12"/>
    </row>
    <row r="77" spans="1:14" x14ac:dyDescent="0.25">
      <c r="A77" s="3">
        <v>215</v>
      </c>
      <c r="B77" s="3">
        <v>6</v>
      </c>
      <c r="C77" s="3" t="s">
        <v>21</v>
      </c>
      <c r="D77" s="3">
        <v>6</v>
      </c>
      <c r="E77" s="3" t="s">
        <v>11</v>
      </c>
      <c r="F77" s="3" t="s">
        <v>12</v>
      </c>
      <c r="G77" s="3">
        <v>0.25140000000000001</v>
      </c>
      <c r="H77" s="3">
        <v>0.23899999999999999</v>
      </c>
      <c r="I77" s="12">
        <f t="shared" si="10"/>
        <v>66.51810584958217</v>
      </c>
      <c r="J77" s="12">
        <f t="shared" ref="J77:J81" si="14">AVERAGE(I76:I77)</f>
        <v>65.933147632311972</v>
      </c>
      <c r="K77" s="11">
        <f t="shared" si="13"/>
        <v>300.18229923269774</v>
      </c>
      <c r="L77" s="11">
        <f t="shared" si="11"/>
        <v>297.54853868668158</v>
      </c>
      <c r="M77" s="12">
        <f t="shared" si="8"/>
        <v>29.851063965065407</v>
      </c>
      <c r="N77" s="12">
        <f t="shared" si="12"/>
        <v>29.589154602891963</v>
      </c>
    </row>
    <row r="78" spans="1:14" x14ac:dyDescent="0.25">
      <c r="A78" s="3">
        <v>216</v>
      </c>
      <c r="B78" s="3">
        <v>6</v>
      </c>
      <c r="C78" s="3" t="s">
        <v>21</v>
      </c>
      <c r="D78" s="3">
        <v>6</v>
      </c>
      <c r="E78" s="3" t="s">
        <v>13</v>
      </c>
      <c r="F78" s="3" t="s">
        <v>12</v>
      </c>
      <c r="G78" s="3">
        <v>0.2505</v>
      </c>
      <c r="H78" s="3">
        <v>0.27800000000000002</v>
      </c>
      <c r="I78" s="12">
        <f t="shared" si="10"/>
        <v>60</v>
      </c>
      <c r="J78" s="12"/>
      <c r="K78" s="11">
        <f t="shared" si="13"/>
        <v>270.83468171994599</v>
      </c>
      <c r="L78" s="11"/>
      <c r="M78" s="12">
        <f t="shared" si="8"/>
        <v>27.029409353288024</v>
      </c>
      <c r="N78" s="12"/>
    </row>
    <row r="79" spans="1:14" x14ac:dyDescent="0.25">
      <c r="A79" s="3">
        <v>216</v>
      </c>
      <c r="B79" s="3">
        <v>6</v>
      </c>
      <c r="C79" s="3" t="s">
        <v>21</v>
      </c>
      <c r="D79" s="3">
        <v>6</v>
      </c>
      <c r="E79" s="3" t="s">
        <v>13</v>
      </c>
      <c r="F79" s="3" t="s">
        <v>12</v>
      </c>
      <c r="G79" s="3">
        <v>0.2505</v>
      </c>
      <c r="H79" s="3">
        <v>0.254</v>
      </c>
      <c r="I79" s="12">
        <f t="shared" si="10"/>
        <v>64.011142061281333</v>
      </c>
      <c r="J79" s="12">
        <f t="shared" si="14"/>
        <v>62.005571030640667</v>
      </c>
      <c r="K79" s="11">
        <f t="shared" si="13"/>
        <v>288.89475403548556</v>
      </c>
      <c r="L79" s="11">
        <f t="shared" si="11"/>
        <v>279.86471787771575</v>
      </c>
      <c r="M79" s="12">
        <f t="shared" si="8"/>
        <v>28.83181177998858</v>
      </c>
      <c r="N79" s="12">
        <f t="shared" si="12"/>
        <v>27.9306105666383</v>
      </c>
    </row>
    <row r="80" spans="1:14" x14ac:dyDescent="0.25">
      <c r="A80" s="3">
        <v>217</v>
      </c>
      <c r="B80" s="3">
        <v>6</v>
      </c>
      <c r="C80" s="3" t="s">
        <v>21</v>
      </c>
      <c r="D80" s="3">
        <v>6</v>
      </c>
      <c r="E80" s="3" t="s">
        <v>14</v>
      </c>
      <c r="F80" s="3" t="s">
        <v>12</v>
      </c>
      <c r="G80" s="3">
        <v>0.25119999999999998</v>
      </c>
      <c r="H80" s="3">
        <v>0.28699999999999998</v>
      </c>
      <c r="I80" s="12">
        <f t="shared" si="10"/>
        <v>58.495821727019504</v>
      </c>
      <c r="J80" s="12"/>
      <c r="K80" s="11">
        <f t="shared" si="13"/>
        <v>264.06215460161866</v>
      </c>
      <c r="L80" s="11"/>
      <c r="M80" s="12">
        <f t="shared" si="8"/>
        <v>26.280071118791671</v>
      </c>
      <c r="N80" s="12"/>
    </row>
    <row r="81" spans="1:14" x14ac:dyDescent="0.25">
      <c r="A81" s="3">
        <v>217</v>
      </c>
      <c r="B81" s="3">
        <v>6</v>
      </c>
      <c r="C81" s="3" t="s">
        <v>21</v>
      </c>
      <c r="D81" s="3">
        <v>6</v>
      </c>
      <c r="E81" s="3" t="s">
        <v>14</v>
      </c>
      <c r="F81" s="3" t="s">
        <v>12</v>
      </c>
      <c r="G81" s="3">
        <v>0.25119999999999998</v>
      </c>
      <c r="H81" s="3">
        <v>0.28100000000000003</v>
      </c>
      <c r="I81" s="12">
        <f t="shared" si="10"/>
        <v>59.49860724233983</v>
      </c>
      <c r="J81" s="12">
        <f t="shared" si="14"/>
        <v>58.997214484679667</v>
      </c>
      <c r="K81" s="11">
        <f t="shared" si="13"/>
        <v>268.57717268050351</v>
      </c>
      <c r="L81" s="11">
        <f t="shared" si="11"/>
        <v>266.31966364106108</v>
      </c>
      <c r="M81" s="12">
        <f t="shared" si="8"/>
        <v>26.729416070909988</v>
      </c>
      <c r="N81" s="12">
        <f t="shared" si="12"/>
        <v>26.504743594850829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Final Data</vt:lpstr>
      <vt:lpstr>1-7-22 SC (Blk I)</vt:lpstr>
      <vt:lpstr>Block I</vt:lpstr>
      <vt:lpstr>4-20-22 (Blk II)</vt:lpstr>
      <vt:lpstr>5-11-22 SC (Blk II)</vt:lpstr>
      <vt:lpstr>Block II</vt:lpstr>
      <vt:lpstr>1-13-22 SC (Blk III)</vt:lpstr>
      <vt:lpstr>Block 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Lucker</dc:creator>
  <cp:lastModifiedBy>Picchioni, Geno</cp:lastModifiedBy>
  <dcterms:created xsi:type="dcterms:W3CDTF">2022-05-12T17:08:14Z</dcterms:created>
  <dcterms:modified xsi:type="dcterms:W3CDTF">2023-06-22T14:53:35Z</dcterms:modified>
</cp:coreProperties>
</file>