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6.xml" ContentType="application/vnd.openxmlformats-officedocument.spreadsheetml.table+xml"/>
  <Override PartName="/xl/drawings/drawing4.xml" ContentType="application/vnd.openxmlformats-officedocument.drawing+xml"/>
  <Override PartName="/xl/tables/table7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bal\Desktop\Dr Picc\"/>
    </mc:Choice>
  </mc:AlternateContent>
  <xr:revisionPtr revIDLastSave="0" documentId="13_ncr:1_{5DE53850-4664-412F-AE83-EEA925B440AD}" xr6:coauthVersionLast="47" xr6:coauthVersionMax="47" xr10:uidLastSave="{00000000-0000-0000-0000-000000000000}"/>
  <bookViews>
    <workbookView xWindow="-110" yWindow="-110" windowWidth="25820" windowHeight="15500" xr2:uid="{926162B1-95E3-4E7D-B353-96D44902BB61}"/>
  </bookViews>
  <sheets>
    <sheet name="DPPH final Data " sheetId="2" r:id="rId1"/>
    <sheet name="7-30 SC" sheetId="1" r:id="rId2"/>
    <sheet name="8-6-21 SC (Blk I)" sheetId="4" r:id="rId3"/>
    <sheet name="Block I" sheetId="5" r:id="rId4"/>
    <sheet name="8-6-21 SC (Blk III)" sheetId="16" r:id="rId5"/>
    <sheet name="Block III" sheetId="6" r:id="rId6"/>
    <sheet name="9-1-21 SC (Blk II)" sheetId="3" r:id="rId7"/>
    <sheet name="Block II" sheetId="10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5" l="1"/>
  <c r="M3" i="6"/>
  <c r="I6" i="10"/>
  <c r="I4" i="5" l="1"/>
  <c r="K4" i="5" s="1"/>
  <c r="D4" i="16"/>
  <c r="D5" i="16"/>
  <c r="D6" i="16"/>
  <c r="D7" i="16"/>
  <c r="D3" i="16"/>
  <c r="C4" i="16"/>
  <c r="C5" i="16"/>
  <c r="C6" i="16"/>
  <c r="C7" i="16"/>
  <c r="C3" i="16"/>
  <c r="D3" i="4"/>
  <c r="D4" i="4"/>
  <c r="D5" i="4"/>
  <c r="D6" i="4"/>
  <c r="D7" i="4"/>
  <c r="C3" i="4"/>
  <c r="C4" i="4"/>
  <c r="C5" i="4"/>
  <c r="C6" i="4"/>
  <c r="C7" i="4"/>
  <c r="K6" i="10"/>
  <c r="M6" i="10" s="1"/>
  <c r="I3" i="6" l="1"/>
  <c r="I61" i="6"/>
  <c r="K61" i="6" s="1"/>
  <c r="M61" i="6" l="1"/>
  <c r="K3" i="6"/>
  <c r="I59" i="5" l="1"/>
  <c r="K59" i="5" s="1"/>
  <c r="M59" i="5" s="1"/>
  <c r="I60" i="5"/>
  <c r="K60" i="5" s="1"/>
  <c r="M60" i="5" s="1"/>
  <c r="I61" i="5"/>
  <c r="K61" i="5" s="1"/>
  <c r="M61" i="5" s="1"/>
  <c r="I62" i="5"/>
  <c r="K62" i="5" s="1"/>
  <c r="M62" i="5" s="1"/>
  <c r="I63" i="5"/>
  <c r="K63" i="5" s="1"/>
  <c r="M63" i="5" s="1"/>
  <c r="I64" i="5"/>
  <c r="K64" i="5" s="1"/>
  <c r="M64" i="5" s="1"/>
  <c r="I65" i="5"/>
  <c r="K65" i="5" s="1"/>
  <c r="M65" i="5" s="1"/>
  <c r="I66" i="5"/>
  <c r="K66" i="5" s="1"/>
  <c r="M66" i="5" s="1"/>
  <c r="I67" i="5"/>
  <c r="K67" i="5" s="1"/>
  <c r="M67" i="5" s="1"/>
  <c r="I68" i="5"/>
  <c r="K68" i="5" s="1"/>
  <c r="M68" i="5" s="1"/>
  <c r="I69" i="5"/>
  <c r="K69" i="5" s="1"/>
  <c r="M69" i="5" s="1"/>
  <c r="I70" i="5"/>
  <c r="K70" i="5" s="1"/>
  <c r="M70" i="5" s="1"/>
  <c r="I71" i="5"/>
  <c r="K71" i="5" s="1"/>
  <c r="M71" i="5" s="1"/>
  <c r="I11" i="5"/>
  <c r="K11" i="5" s="1"/>
  <c r="M11" i="5" s="1"/>
  <c r="I12" i="5"/>
  <c r="K12" i="5" s="1"/>
  <c r="M12" i="5" s="1"/>
  <c r="I13" i="5"/>
  <c r="K13" i="5" s="1"/>
  <c r="M13" i="5" s="1"/>
  <c r="I14" i="5"/>
  <c r="K14" i="5" s="1"/>
  <c r="M14" i="5" s="1"/>
  <c r="I15" i="5"/>
  <c r="K15" i="5" s="1"/>
  <c r="M15" i="5" s="1"/>
  <c r="I16" i="5"/>
  <c r="K16" i="5" s="1"/>
  <c r="M16" i="5" s="1"/>
  <c r="I17" i="5"/>
  <c r="K17" i="5" s="1"/>
  <c r="M17" i="5" s="1"/>
  <c r="I18" i="5"/>
  <c r="K18" i="5" s="1"/>
  <c r="M18" i="5" s="1"/>
  <c r="I19" i="5"/>
  <c r="K19" i="5" s="1"/>
  <c r="M19" i="5" s="1"/>
  <c r="I20" i="5"/>
  <c r="K20" i="5" s="1"/>
  <c r="M20" i="5" s="1"/>
  <c r="I21" i="5"/>
  <c r="K21" i="5" s="1"/>
  <c r="M21" i="5" s="1"/>
  <c r="I22" i="5"/>
  <c r="K22" i="5" s="1"/>
  <c r="M22" i="5" s="1"/>
  <c r="I23" i="5"/>
  <c r="K23" i="5" s="1"/>
  <c r="M23" i="5" s="1"/>
  <c r="I24" i="5"/>
  <c r="K24" i="5" s="1"/>
  <c r="M24" i="5" s="1"/>
  <c r="I25" i="5"/>
  <c r="K25" i="5" s="1"/>
  <c r="M25" i="5" s="1"/>
  <c r="I26" i="5"/>
  <c r="K26" i="5" s="1"/>
  <c r="M26" i="5" s="1"/>
  <c r="I27" i="5"/>
  <c r="K27" i="5" s="1"/>
  <c r="M27" i="5" s="1"/>
  <c r="I28" i="5"/>
  <c r="K28" i="5" s="1"/>
  <c r="M28" i="5" s="1"/>
  <c r="I29" i="5"/>
  <c r="K29" i="5" s="1"/>
  <c r="M29" i="5" s="1"/>
  <c r="I30" i="5"/>
  <c r="K30" i="5" s="1"/>
  <c r="M30" i="5" s="1"/>
  <c r="I31" i="5"/>
  <c r="K31" i="5" s="1"/>
  <c r="M31" i="5" s="1"/>
  <c r="I32" i="5"/>
  <c r="K32" i="5" s="1"/>
  <c r="M32" i="5" s="1"/>
  <c r="I33" i="5"/>
  <c r="K33" i="5" s="1"/>
  <c r="M33" i="5" s="1"/>
  <c r="I34" i="5"/>
  <c r="K34" i="5" s="1"/>
  <c r="M34" i="5" s="1"/>
  <c r="I35" i="5"/>
  <c r="K35" i="5" s="1"/>
  <c r="M35" i="5" s="1"/>
  <c r="I36" i="5"/>
  <c r="K36" i="5" s="1"/>
  <c r="M36" i="5" s="1"/>
  <c r="I37" i="5"/>
  <c r="K37" i="5" s="1"/>
  <c r="M37" i="5" s="1"/>
  <c r="I38" i="5"/>
  <c r="K38" i="5" s="1"/>
  <c r="M38" i="5" s="1"/>
  <c r="I39" i="5"/>
  <c r="K39" i="5" s="1"/>
  <c r="M39" i="5" s="1"/>
  <c r="I40" i="5"/>
  <c r="K40" i="5" s="1"/>
  <c r="M40" i="5" s="1"/>
  <c r="I41" i="5"/>
  <c r="I42" i="5"/>
  <c r="K42" i="5" s="1"/>
  <c r="M42" i="5" s="1"/>
  <c r="I43" i="5"/>
  <c r="K43" i="5" s="1"/>
  <c r="M43" i="5" s="1"/>
  <c r="I44" i="5"/>
  <c r="K44" i="5" s="1"/>
  <c r="I45" i="5"/>
  <c r="K45" i="5" s="1"/>
  <c r="M45" i="5" s="1"/>
  <c r="I46" i="5"/>
  <c r="K46" i="5" s="1"/>
  <c r="I47" i="5"/>
  <c r="K47" i="5" s="1"/>
  <c r="M47" i="5" s="1"/>
  <c r="I48" i="5"/>
  <c r="K48" i="5" s="1"/>
  <c r="M48" i="5" s="1"/>
  <c r="I49" i="5"/>
  <c r="K49" i="5" s="1"/>
  <c r="M49" i="5" s="1"/>
  <c r="I50" i="5"/>
  <c r="K50" i="5" s="1"/>
  <c r="M50" i="5" s="1"/>
  <c r="I51" i="5"/>
  <c r="K51" i="5" s="1"/>
  <c r="M51" i="5" s="1"/>
  <c r="I52" i="5"/>
  <c r="K52" i="5" s="1"/>
  <c r="M52" i="5" s="1"/>
  <c r="I53" i="5"/>
  <c r="K53" i="5" s="1"/>
  <c r="M53" i="5" s="1"/>
  <c r="I54" i="5"/>
  <c r="K54" i="5" s="1"/>
  <c r="M54" i="5" s="1"/>
  <c r="I55" i="5"/>
  <c r="K55" i="5" s="1"/>
  <c r="M55" i="5" s="1"/>
  <c r="I56" i="5"/>
  <c r="K56" i="5" s="1"/>
  <c r="M56" i="5" s="1"/>
  <c r="I57" i="5"/>
  <c r="K57" i="5" s="1"/>
  <c r="M57" i="5" s="1"/>
  <c r="I58" i="5"/>
  <c r="K58" i="5" s="1"/>
  <c r="I5" i="5"/>
  <c r="K5" i="5" s="1"/>
  <c r="M5" i="5" s="1"/>
  <c r="I6" i="5"/>
  <c r="K6" i="5" s="1"/>
  <c r="M6" i="5" s="1"/>
  <c r="I7" i="5"/>
  <c r="K7" i="5" s="1"/>
  <c r="M7" i="5" s="1"/>
  <c r="I8" i="5"/>
  <c r="K8" i="5" s="1"/>
  <c r="M8" i="5" s="1"/>
  <c r="I9" i="5"/>
  <c r="K9" i="5" s="1"/>
  <c r="M9" i="5" s="1"/>
  <c r="D3" i="3"/>
  <c r="E3" i="3" s="1"/>
  <c r="D4" i="3"/>
  <c r="D5" i="3"/>
  <c r="D6" i="3"/>
  <c r="D7" i="3"/>
  <c r="I12" i="10"/>
  <c r="K12" i="10" s="1"/>
  <c r="M12" i="10" s="1"/>
  <c r="I13" i="10"/>
  <c r="K13" i="10" s="1"/>
  <c r="M13" i="10" s="1"/>
  <c r="I14" i="10"/>
  <c r="K14" i="10" s="1"/>
  <c r="M14" i="10" s="1"/>
  <c r="I15" i="10"/>
  <c r="K15" i="10" s="1"/>
  <c r="M15" i="10" s="1"/>
  <c r="I16" i="10"/>
  <c r="K16" i="10" s="1"/>
  <c r="M16" i="10" s="1"/>
  <c r="I17" i="10"/>
  <c r="K17" i="10" s="1"/>
  <c r="M17" i="10" s="1"/>
  <c r="I18" i="10"/>
  <c r="K18" i="10" s="1"/>
  <c r="M18" i="10" s="1"/>
  <c r="I19" i="10"/>
  <c r="K19" i="10" s="1"/>
  <c r="M19" i="10" s="1"/>
  <c r="I20" i="10"/>
  <c r="K20" i="10" s="1"/>
  <c r="M20" i="10" s="1"/>
  <c r="I21" i="10"/>
  <c r="K21" i="10" s="1"/>
  <c r="M21" i="10" s="1"/>
  <c r="I22" i="10"/>
  <c r="K22" i="10" s="1"/>
  <c r="M22" i="10" s="1"/>
  <c r="I23" i="10"/>
  <c r="K23" i="10" s="1"/>
  <c r="M23" i="10" s="1"/>
  <c r="I24" i="10"/>
  <c r="K24" i="10" s="1"/>
  <c r="M24" i="10" s="1"/>
  <c r="I25" i="10"/>
  <c r="K25" i="10" s="1"/>
  <c r="M25" i="10" s="1"/>
  <c r="I26" i="10"/>
  <c r="K26" i="10" s="1"/>
  <c r="M26" i="10" s="1"/>
  <c r="I27" i="10"/>
  <c r="K27" i="10" s="1"/>
  <c r="M27" i="10" s="1"/>
  <c r="I28" i="10"/>
  <c r="K28" i="10" s="1"/>
  <c r="M28" i="10" s="1"/>
  <c r="I29" i="10"/>
  <c r="I30" i="10"/>
  <c r="K30" i="10" s="1"/>
  <c r="M30" i="10" s="1"/>
  <c r="I31" i="10"/>
  <c r="K31" i="10" s="1"/>
  <c r="M31" i="10" s="1"/>
  <c r="I32" i="10"/>
  <c r="K32" i="10" s="1"/>
  <c r="M32" i="10" s="1"/>
  <c r="I33" i="10"/>
  <c r="I34" i="10"/>
  <c r="K34" i="10" s="1"/>
  <c r="M34" i="10" s="1"/>
  <c r="I35" i="10"/>
  <c r="K35" i="10" s="1"/>
  <c r="M35" i="10" s="1"/>
  <c r="I36" i="10"/>
  <c r="K36" i="10" s="1"/>
  <c r="M36" i="10" s="1"/>
  <c r="I37" i="10"/>
  <c r="K37" i="10" s="1"/>
  <c r="M37" i="10" s="1"/>
  <c r="I38" i="10"/>
  <c r="K38" i="10" s="1"/>
  <c r="M38" i="10" s="1"/>
  <c r="I39" i="10"/>
  <c r="K39" i="10" s="1"/>
  <c r="M39" i="10" s="1"/>
  <c r="I40" i="10"/>
  <c r="K40" i="10" s="1"/>
  <c r="M40" i="10" s="1"/>
  <c r="I41" i="10"/>
  <c r="K41" i="10" s="1"/>
  <c r="M41" i="10" s="1"/>
  <c r="I43" i="10"/>
  <c r="K43" i="10" s="1"/>
  <c r="I44" i="10"/>
  <c r="K44" i="10" s="1"/>
  <c r="M44" i="10" s="1"/>
  <c r="I45" i="10"/>
  <c r="K45" i="10" s="1"/>
  <c r="I46" i="10"/>
  <c r="K46" i="10" s="1"/>
  <c r="M46" i="10" s="1"/>
  <c r="I47" i="10"/>
  <c r="K47" i="10" s="1"/>
  <c r="I48" i="10"/>
  <c r="K48" i="10" s="1"/>
  <c r="M48" i="10" s="1"/>
  <c r="I49" i="10"/>
  <c r="I50" i="10"/>
  <c r="K50" i="10" s="1"/>
  <c r="M50" i="10" s="1"/>
  <c r="I51" i="10"/>
  <c r="K51" i="10" s="1"/>
  <c r="I52" i="10"/>
  <c r="K52" i="10" s="1"/>
  <c r="M52" i="10" s="1"/>
  <c r="I53" i="10"/>
  <c r="K53" i="10" s="1"/>
  <c r="M53" i="10" s="1"/>
  <c r="I54" i="10"/>
  <c r="K54" i="10" s="1"/>
  <c r="M54" i="10" s="1"/>
  <c r="I55" i="10"/>
  <c r="K55" i="10" s="1"/>
  <c r="I56" i="10"/>
  <c r="K56" i="10" s="1"/>
  <c r="M56" i="10" s="1"/>
  <c r="I57" i="10"/>
  <c r="I58" i="10"/>
  <c r="K58" i="10" s="1"/>
  <c r="M58" i="10" s="1"/>
  <c r="I59" i="10"/>
  <c r="K59" i="10" s="1"/>
  <c r="I60" i="10"/>
  <c r="K60" i="10" s="1"/>
  <c r="M60" i="10" s="1"/>
  <c r="I61" i="10"/>
  <c r="I62" i="10"/>
  <c r="K62" i="10" s="1"/>
  <c r="M62" i="10" s="1"/>
  <c r="I63" i="10"/>
  <c r="K63" i="10" s="1"/>
  <c r="I64" i="10"/>
  <c r="K64" i="10" s="1"/>
  <c r="M64" i="10" s="1"/>
  <c r="I65" i="10"/>
  <c r="K65" i="10" s="1"/>
  <c r="I66" i="10"/>
  <c r="K66" i="10" s="1"/>
  <c r="M66" i="10" s="1"/>
  <c r="I67" i="10"/>
  <c r="K67" i="10" s="1"/>
  <c r="I68" i="10"/>
  <c r="K68" i="10" s="1"/>
  <c r="M68" i="10" s="1"/>
  <c r="I69" i="10"/>
  <c r="K69" i="10" s="1"/>
  <c r="M69" i="10" s="1"/>
  <c r="I70" i="10"/>
  <c r="K70" i="10" s="1"/>
  <c r="M70" i="10" s="1"/>
  <c r="I71" i="10"/>
  <c r="K71" i="10" s="1"/>
  <c r="I72" i="10"/>
  <c r="K72" i="10" s="1"/>
  <c r="M72" i="10" s="1"/>
  <c r="K29" i="10"/>
  <c r="M29" i="10" s="1"/>
  <c r="K33" i="10"/>
  <c r="M33" i="10" s="1"/>
  <c r="K49" i="10"/>
  <c r="K57" i="10"/>
  <c r="M57" i="10" s="1"/>
  <c r="K61" i="10"/>
  <c r="I7" i="10"/>
  <c r="K7" i="10" s="1"/>
  <c r="M7" i="10" s="1"/>
  <c r="I8" i="10"/>
  <c r="K8" i="10" s="1"/>
  <c r="M8" i="10" s="1"/>
  <c r="I9" i="10"/>
  <c r="K9" i="10" s="1"/>
  <c r="I10" i="10"/>
  <c r="K10" i="10" s="1"/>
  <c r="M10" i="10" s="1"/>
  <c r="I5" i="10"/>
  <c r="K5" i="10" s="1"/>
  <c r="E4" i="3"/>
  <c r="E5" i="3"/>
  <c r="E6" i="3"/>
  <c r="E7" i="3"/>
  <c r="E6" i="16"/>
  <c r="I10" i="6"/>
  <c r="K10" i="6" s="1"/>
  <c r="I11" i="6"/>
  <c r="K11" i="6" s="1"/>
  <c r="M11" i="6" s="1"/>
  <c r="I12" i="6"/>
  <c r="K12" i="6" s="1"/>
  <c r="M12" i="6" s="1"/>
  <c r="I13" i="6"/>
  <c r="K13" i="6" s="1"/>
  <c r="M13" i="6" s="1"/>
  <c r="I14" i="6"/>
  <c r="K14" i="6" s="1"/>
  <c r="M14" i="6" s="1"/>
  <c r="I15" i="6"/>
  <c r="K15" i="6" s="1"/>
  <c r="M15" i="6" s="1"/>
  <c r="I16" i="6"/>
  <c r="K16" i="6" s="1"/>
  <c r="M16" i="6" s="1"/>
  <c r="I17" i="6"/>
  <c r="K17" i="6" s="1"/>
  <c r="M17" i="6" s="1"/>
  <c r="I18" i="6"/>
  <c r="K18" i="6" s="1"/>
  <c r="M18" i="6" s="1"/>
  <c r="I19" i="6"/>
  <c r="K19" i="6" s="1"/>
  <c r="M19" i="6" s="1"/>
  <c r="I20" i="6"/>
  <c r="K20" i="6" s="1"/>
  <c r="M20" i="6" s="1"/>
  <c r="I21" i="6"/>
  <c r="K21" i="6" s="1"/>
  <c r="M21" i="6" s="1"/>
  <c r="I22" i="6"/>
  <c r="K22" i="6" s="1"/>
  <c r="M22" i="6" s="1"/>
  <c r="I23" i="6"/>
  <c r="K23" i="6" s="1"/>
  <c r="M23" i="6" s="1"/>
  <c r="I24" i="6"/>
  <c r="K24" i="6" s="1"/>
  <c r="M24" i="6" s="1"/>
  <c r="I25" i="6"/>
  <c r="K25" i="6" s="1"/>
  <c r="M25" i="6" s="1"/>
  <c r="I26" i="6"/>
  <c r="K26" i="6" s="1"/>
  <c r="M26" i="6" s="1"/>
  <c r="I27" i="6"/>
  <c r="K27" i="6" s="1"/>
  <c r="M27" i="6" s="1"/>
  <c r="I28" i="6"/>
  <c r="K28" i="6" s="1"/>
  <c r="M28" i="6" s="1"/>
  <c r="I29" i="6"/>
  <c r="K29" i="6" s="1"/>
  <c r="M29" i="6" s="1"/>
  <c r="I30" i="6"/>
  <c r="K30" i="6" s="1"/>
  <c r="M30" i="6" s="1"/>
  <c r="I31" i="6"/>
  <c r="K31" i="6" s="1"/>
  <c r="M31" i="6" s="1"/>
  <c r="I32" i="6"/>
  <c r="K32" i="6" s="1"/>
  <c r="M32" i="6" s="1"/>
  <c r="I33" i="6"/>
  <c r="K33" i="6" s="1"/>
  <c r="M33" i="6" s="1"/>
  <c r="I34" i="6"/>
  <c r="K34" i="6" s="1"/>
  <c r="M34" i="6" s="1"/>
  <c r="I35" i="6"/>
  <c r="K35" i="6" s="1"/>
  <c r="M35" i="6" s="1"/>
  <c r="I36" i="6"/>
  <c r="K36" i="6" s="1"/>
  <c r="M36" i="6" s="1"/>
  <c r="I37" i="6"/>
  <c r="K37" i="6" s="1"/>
  <c r="M37" i="6" s="1"/>
  <c r="I38" i="6"/>
  <c r="K38" i="6" s="1"/>
  <c r="M38" i="6" s="1"/>
  <c r="I39" i="6"/>
  <c r="K39" i="6" s="1"/>
  <c r="M39" i="6" s="1"/>
  <c r="I40" i="6"/>
  <c r="K40" i="6" s="1"/>
  <c r="I41" i="6"/>
  <c r="K41" i="6" s="1"/>
  <c r="I42" i="6"/>
  <c r="K42" i="6" s="1"/>
  <c r="M42" i="6" s="1"/>
  <c r="I43" i="6"/>
  <c r="K43" i="6" s="1"/>
  <c r="I44" i="6"/>
  <c r="K44" i="6" s="1"/>
  <c r="M44" i="6" s="1"/>
  <c r="I45" i="6"/>
  <c r="K45" i="6" s="1"/>
  <c r="I46" i="6"/>
  <c r="K46" i="6" s="1"/>
  <c r="M46" i="6" s="1"/>
  <c r="I47" i="6"/>
  <c r="K47" i="6" s="1"/>
  <c r="I48" i="6"/>
  <c r="K48" i="6" s="1"/>
  <c r="M48" i="6" s="1"/>
  <c r="I49" i="6"/>
  <c r="K49" i="6" s="1"/>
  <c r="I50" i="6"/>
  <c r="K50" i="6" s="1"/>
  <c r="M50" i="6" s="1"/>
  <c r="I51" i="6"/>
  <c r="K51" i="6" s="1"/>
  <c r="M51" i="6" s="1"/>
  <c r="I52" i="6"/>
  <c r="K52" i="6" s="1"/>
  <c r="M52" i="6" s="1"/>
  <c r="I53" i="6"/>
  <c r="K53" i="6" s="1"/>
  <c r="I54" i="6"/>
  <c r="K54" i="6" s="1"/>
  <c r="M54" i="6" s="1"/>
  <c r="I55" i="6"/>
  <c r="K55" i="6" s="1"/>
  <c r="M55" i="6" s="1"/>
  <c r="N56" i="6" s="1"/>
  <c r="I56" i="6"/>
  <c r="K56" i="6" s="1"/>
  <c r="M56" i="6" s="1"/>
  <c r="I57" i="6"/>
  <c r="K57" i="6" s="1"/>
  <c r="I58" i="6"/>
  <c r="K58" i="6" s="1"/>
  <c r="M58" i="6" s="1"/>
  <c r="I59" i="6"/>
  <c r="K59" i="6" s="1"/>
  <c r="I60" i="6"/>
  <c r="K60" i="6" s="1"/>
  <c r="M60" i="6" s="1"/>
  <c r="I62" i="6"/>
  <c r="K62" i="6" s="1"/>
  <c r="M62" i="6" s="1"/>
  <c r="N62" i="6" s="1"/>
  <c r="I63" i="6"/>
  <c r="K63" i="6" s="1"/>
  <c r="M63" i="6" s="1"/>
  <c r="N64" i="6" s="1"/>
  <c r="I64" i="6"/>
  <c r="K64" i="6" s="1"/>
  <c r="M64" i="6" s="1"/>
  <c r="I65" i="6"/>
  <c r="K65" i="6" s="1"/>
  <c r="M65" i="6" s="1"/>
  <c r="I66" i="6"/>
  <c r="K66" i="6" s="1"/>
  <c r="M66" i="6" s="1"/>
  <c r="I67" i="6"/>
  <c r="K67" i="6" s="1"/>
  <c r="I68" i="6"/>
  <c r="K68" i="6" s="1"/>
  <c r="M68" i="6" s="1"/>
  <c r="I69" i="6"/>
  <c r="K69" i="6" s="1"/>
  <c r="M69" i="6" s="1"/>
  <c r="I70" i="6"/>
  <c r="K70" i="6" s="1"/>
  <c r="M70" i="6" s="1"/>
  <c r="I4" i="6"/>
  <c r="I5" i="6"/>
  <c r="K5" i="6" s="1"/>
  <c r="I6" i="6"/>
  <c r="K6" i="6" s="1"/>
  <c r="M6" i="6" s="1"/>
  <c r="I7" i="6"/>
  <c r="K7" i="6" s="1"/>
  <c r="I8" i="6"/>
  <c r="K8" i="6" s="1"/>
  <c r="M8" i="6" s="1"/>
  <c r="E3" i="4"/>
  <c r="E4" i="4"/>
  <c r="E5" i="4"/>
  <c r="E6" i="4"/>
  <c r="E7" i="4"/>
  <c r="N38" i="5" l="1"/>
  <c r="N34" i="5"/>
  <c r="N30" i="5"/>
  <c r="N26" i="5"/>
  <c r="N22" i="5"/>
  <c r="N18" i="5"/>
  <c r="N14" i="5"/>
  <c r="N71" i="5"/>
  <c r="N67" i="5"/>
  <c r="N63" i="5"/>
  <c r="N54" i="10"/>
  <c r="M7" i="6"/>
  <c r="N8" i="6" s="1"/>
  <c r="M57" i="6"/>
  <c r="N58" i="6" s="1"/>
  <c r="M45" i="6"/>
  <c r="N46" i="6" s="1"/>
  <c r="M41" i="6"/>
  <c r="N42" i="6" s="1"/>
  <c r="M49" i="6"/>
  <c r="N50" i="6" s="1"/>
  <c r="M47" i="6"/>
  <c r="N48" i="6" s="1"/>
  <c r="M43" i="6"/>
  <c r="N44" i="6" s="1"/>
  <c r="M53" i="6"/>
  <c r="N54" i="6" s="1"/>
  <c r="M5" i="6"/>
  <c r="N6" i="6" s="1"/>
  <c r="M59" i="6"/>
  <c r="N60" i="6" s="1"/>
  <c r="M67" i="6"/>
  <c r="N68" i="6" s="1"/>
  <c r="M10" i="6"/>
  <c r="N11" i="6" s="1"/>
  <c r="N58" i="10"/>
  <c r="N41" i="10"/>
  <c r="N13" i="10"/>
  <c r="N40" i="5"/>
  <c r="N32" i="5"/>
  <c r="N28" i="5"/>
  <c r="N69" i="5"/>
  <c r="N65" i="5"/>
  <c r="N20" i="5"/>
  <c r="N36" i="5"/>
  <c r="N24" i="5"/>
  <c r="N16" i="5"/>
  <c r="N61" i="5"/>
  <c r="L45" i="5"/>
  <c r="M44" i="5"/>
  <c r="N45" i="5" s="1"/>
  <c r="N5" i="5"/>
  <c r="N7" i="5"/>
  <c r="N53" i="5"/>
  <c r="N49" i="5"/>
  <c r="L12" i="5"/>
  <c r="N12" i="5"/>
  <c r="N9" i="5"/>
  <c r="L59" i="5"/>
  <c r="M58" i="5"/>
  <c r="N59" i="5" s="1"/>
  <c r="N55" i="5"/>
  <c r="N51" i="5"/>
  <c r="L47" i="5"/>
  <c r="M46" i="5"/>
  <c r="N47" i="5" s="1"/>
  <c r="N43" i="5"/>
  <c r="N70" i="10"/>
  <c r="L10" i="10"/>
  <c r="M9" i="10"/>
  <c r="N10" i="10" s="1"/>
  <c r="L72" i="10"/>
  <c r="M71" i="10"/>
  <c r="N72" i="10" s="1"/>
  <c r="L64" i="10"/>
  <c r="M63" i="10"/>
  <c r="N64" i="10" s="1"/>
  <c r="L56" i="10"/>
  <c r="M55" i="10"/>
  <c r="N56" i="10" s="1"/>
  <c r="L48" i="10"/>
  <c r="M47" i="10"/>
  <c r="N48" i="10" s="1"/>
  <c r="L44" i="10"/>
  <c r="M43" i="10"/>
  <c r="N44" i="10" s="1"/>
  <c r="N39" i="10"/>
  <c r="N35" i="10"/>
  <c r="N31" i="10"/>
  <c r="N27" i="10"/>
  <c r="N23" i="10"/>
  <c r="N19" i="10"/>
  <c r="N15" i="10"/>
  <c r="L66" i="10"/>
  <c r="M65" i="10"/>
  <c r="N66" i="10" s="1"/>
  <c r="L50" i="10"/>
  <c r="M49" i="10"/>
  <c r="N50" i="10" s="1"/>
  <c r="L68" i="10"/>
  <c r="M67" i="10"/>
  <c r="N68" i="10" s="1"/>
  <c r="L60" i="10"/>
  <c r="M59" i="10"/>
  <c r="N60" i="10" s="1"/>
  <c r="L52" i="10"/>
  <c r="M51" i="10"/>
  <c r="N52" i="10" s="1"/>
  <c r="L62" i="10"/>
  <c r="M61" i="10"/>
  <c r="N62" i="10" s="1"/>
  <c r="L46" i="10"/>
  <c r="M45" i="10"/>
  <c r="N46" i="10" s="1"/>
  <c r="L6" i="10"/>
  <c r="M5" i="10"/>
  <c r="N6" i="10" s="1"/>
  <c r="N8" i="10"/>
  <c r="N37" i="10"/>
  <c r="N33" i="10"/>
  <c r="N29" i="10"/>
  <c r="N25" i="10"/>
  <c r="N21" i="10"/>
  <c r="N17" i="10"/>
  <c r="L41" i="10"/>
  <c r="L39" i="10"/>
  <c r="L31" i="10"/>
  <c r="L23" i="10"/>
  <c r="L19" i="10"/>
  <c r="L15" i="10"/>
  <c r="L58" i="10"/>
  <c r="L8" i="10"/>
  <c r="L35" i="10"/>
  <c r="L27" i="10"/>
  <c r="L70" i="10"/>
  <c r="L54" i="10"/>
  <c r="L37" i="10"/>
  <c r="L33" i="10"/>
  <c r="L29" i="10"/>
  <c r="L25" i="10"/>
  <c r="L21" i="10"/>
  <c r="L17" i="10"/>
  <c r="L13" i="10"/>
  <c r="L64" i="6"/>
  <c r="L39" i="6"/>
  <c r="N39" i="6"/>
  <c r="L35" i="6"/>
  <c r="N35" i="6"/>
  <c r="L31" i="6"/>
  <c r="N31" i="6"/>
  <c r="N27" i="6"/>
  <c r="L27" i="6"/>
  <c r="L23" i="6"/>
  <c r="N23" i="6"/>
  <c r="L19" i="6"/>
  <c r="N19" i="6"/>
  <c r="L15" i="6"/>
  <c r="N15" i="6"/>
  <c r="L62" i="6"/>
  <c r="L70" i="6"/>
  <c r="N70" i="6"/>
  <c r="L66" i="6"/>
  <c r="N66" i="6"/>
  <c r="L37" i="6"/>
  <c r="N37" i="6"/>
  <c r="L33" i="6"/>
  <c r="N33" i="6"/>
  <c r="L29" i="6"/>
  <c r="N29" i="6"/>
  <c r="L25" i="6"/>
  <c r="N25" i="6"/>
  <c r="L21" i="6"/>
  <c r="N21" i="6"/>
  <c r="L17" i="6"/>
  <c r="N17" i="6"/>
  <c r="L13" i="6"/>
  <c r="N13" i="6"/>
  <c r="N52" i="6"/>
  <c r="L52" i="6"/>
  <c r="L40" i="5"/>
  <c r="L20" i="5"/>
  <c r="L28" i="5"/>
  <c r="L9" i="5"/>
  <c r="L55" i="5"/>
  <c r="L51" i="5"/>
  <c r="L43" i="5"/>
  <c r="L63" i="5"/>
  <c r="L18" i="5"/>
  <c r="L69" i="5"/>
  <c r="L30" i="5"/>
  <c r="L16" i="5"/>
  <c r="L61" i="5"/>
  <c r="L38" i="5"/>
  <c r="L34" i="5"/>
  <c r="L26" i="5"/>
  <c r="L22" i="5"/>
  <c r="L14" i="5"/>
  <c r="L71" i="5"/>
  <c r="L67" i="5"/>
  <c r="L5" i="5"/>
  <c r="L7" i="5"/>
  <c r="L53" i="5"/>
  <c r="L49" i="5"/>
  <c r="L32" i="5"/>
  <c r="L65" i="5"/>
  <c r="L36" i="5"/>
  <c r="L24" i="5"/>
  <c r="L60" i="6"/>
  <c r="L56" i="6"/>
  <c r="L48" i="6"/>
  <c r="L44" i="6"/>
  <c r="K4" i="6"/>
  <c r="M4" i="6" s="1"/>
  <c r="N4" i="6" s="1"/>
  <c r="J4" i="6"/>
  <c r="L68" i="6"/>
  <c r="L11" i="6"/>
  <c r="L6" i="6"/>
  <c r="L8" i="6"/>
  <c r="L58" i="6"/>
  <c r="L54" i="6"/>
  <c r="L50" i="6"/>
  <c r="L46" i="6"/>
  <c r="L42" i="6"/>
  <c r="E5" i="16"/>
  <c r="E4" i="16"/>
  <c r="E7" i="16"/>
  <c r="E3" i="16"/>
  <c r="J8" i="6"/>
  <c r="J14" i="5"/>
  <c r="J18" i="5"/>
  <c r="J22" i="5"/>
  <c r="J26" i="5"/>
  <c r="J30" i="5"/>
  <c r="J34" i="5"/>
  <c r="J38" i="5"/>
  <c r="J43" i="5"/>
  <c r="J47" i="5"/>
  <c r="J51" i="5"/>
  <c r="J55" i="5"/>
  <c r="J6" i="10"/>
  <c r="C3" i="3"/>
  <c r="C4" i="3"/>
  <c r="C5" i="3"/>
  <c r="C6" i="3"/>
  <c r="C7" i="3"/>
  <c r="L4" i="6" l="1"/>
  <c r="J64" i="6"/>
  <c r="J68" i="6"/>
  <c r="J35" i="6"/>
  <c r="J31" i="6"/>
  <c r="J23" i="6"/>
  <c r="J15" i="6"/>
  <c r="J39" i="6"/>
  <c r="J48" i="6"/>
  <c r="J52" i="6"/>
  <c r="J11" i="6"/>
  <c r="J56" i="6"/>
  <c r="J44" i="6"/>
  <c r="J60" i="6"/>
  <c r="J44" i="10"/>
  <c r="J6" i="6"/>
  <c r="J19" i="6"/>
  <c r="J27" i="6"/>
  <c r="J13" i="6"/>
  <c r="J17" i="6"/>
  <c r="J21" i="6"/>
  <c r="J25" i="6"/>
  <c r="J29" i="6"/>
  <c r="J33" i="6"/>
  <c r="J37" i="6"/>
  <c r="J42" i="6"/>
  <c r="J46" i="6"/>
  <c r="J50" i="6"/>
  <c r="J54" i="6"/>
  <c r="J58" i="6"/>
  <c r="J62" i="6"/>
  <c r="J66" i="6"/>
  <c r="J70" i="6"/>
  <c r="J5" i="5"/>
  <c r="J9" i="5"/>
  <c r="J61" i="5"/>
  <c r="J65" i="5"/>
  <c r="J69" i="5"/>
  <c r="J7" i="5"/>
  <c r="J12" i="5"/>
  <c r="J16" i="5"/>
  <c r="J20" i="5"/>
  <c r="J24" i="5"/>
  <c r="J28" i="5"/>
  <c r="J32" i="5"/>
  <c r="J36" i="5"/>
  <c r="J40" i="5"/>
  <c r="J45" i="5"/>
  <c r="J49" i="5"/>
  <c r="J53" i="5"/>
  <c r="J59" i="5"/>
  <c r="J63" i="5"/>
  <c r="J67" i="5"/>
  <c r="J71" i="5"/>
  <c r="J60" i="10"/>
  <c r="J58" i="10"/>
  <c r="J56" i="10"/>
  <c r="J52" i="10"/>
  <c r="J48" i="10"/>
  <c r="J72" i="10"/>
  <c r="J68" i="10"/>
  <c r="J64" i="10"/>
  <c r="J46" i="10"/>
  <c r="J70" i="10"/>
  <c r="J66" i="10"/>
  <c r="J62" i="10"/>
  <c r="J54" i="10"/>
  <c r="J50" i="10"/>
  <c r="J13" i="10"/>
  <c r="J31" i="10"/>
  <c r="J19" i="10"/>
  <c r="J35" i="10"/>
  <c r="J23" i="10"/>
  <c r="J39" i="10"/>
  <c r="J27" i="10"/>
  <c r="J15" i="10"/>
  <c r="J8" i="10"/>
  <c r="J41" i="10"/>
  <c r="J37" i="10"/>
  <c r="J33" i="10"/>
  <c r="J29" i="10"/>
  <c r="J25" i="10"/>
  <c r="J21" i="10"/>
  <c r="J17" i="10"/>
  <c r="J10" i="10"/>
  <c r="D3" i="1" l="1"/>
  <c r="D4" i="1"/>
  <c r="D5" i="1"/>
  <c r="D6" i="1"/>
  <c r="D7" i="1"/>
  <c r="C4" i="1"/>
  <c r="C5" i="1"/>
  <c r="C6" i="1"/>
  <c r="C7" i="1"/>
  <c r="C3" i="1"/>
</calcChain>
</file>

<file path=xl/sharedStrings.xml><?xml version="1.0" encoding="utf-8"?>
<sst xmlns="http://schemas.openxmlformats.org/spreadsheetml/2006/main" count="988" uniqueCount="46">
  <si>
    <t>Conc. (umol/L)</t>
  </si>
  <si>
    <t xml:space="preserve">absorbance </t>
  </si>
  <si>
    <t xml:space="preserve">% DPPH Quenched </t>
  </si>
  <si>
    <t>control</t>
  </si>
  <si>
    <t>I</t>
  </si>
  <si>
    <t>shoots</t>
  </si>
  <si>
    <t>Number</t>
  </si>
  <si>
    <t>Block</t>
  </si>
  <si>
    <t xml:space="preserve">Species </t>
  </si>
  <si>
    <t>Type</t>
  </si>
  <si>
    <t>L. aly</t>
  </si>
  <si>
    <t>A. can</t>
  </si>
  <si>
    <t>A. len</t>
  </si>
  <si>
    <t>II</t>
  </si>
  <si>
    <t>III</t>
  </si>
  <si>
    <t xml:space="preserve">Notes </t>
  </si>
  <si>
    <t xml:space="preserve">Since Standard Curve is so off will redo the DPPH assay </t>
  </si>
  <si>
    <t xml:space="preserve">Final Harvest </t>
  </si>
  <si>
    <t>Harvest (weeks)</t>
  </si>
  <si>
    <t xml:space="preserve">mid point </t>
  </si>
  <si>
    <t xml:space="preserve">n/a </t>
  </si>
  <si>
    <t>n/a</t>
  </si>
  <si>
    <t>Trt</t>
  </si>
  <si>
    <t>Absorbance</t>
  </si>
  <si>
    <t>Control</t>
  </si>
  <si>
    <t>blank</t>
  </si>
  <si>
    <t xml:space="preserve">control average </t>
  </si>
  <si>
    <t>blank average</t>
  </si>
  <si>
    <t xml:space="preserve">Blank </t>
  </si>
  <si>
    <t xml:space="preserve">   </t>
  </si>
  <si>
    <t>Troxlox (umol/L)</t>
  </si>
  <si>
    <t>Volume (L)</t>
  </si>
  <si>
    <t xml:space="preserve">#n/a </t>
  </si>
  <si>
    <t>Tissue Used  (g)</t>
  </si>
  <si>
    <t>Trolox Average (umol/L)</t>
  </si>
  <si>
    <t>Trolox (umol/g of DW)</t>
  </si>
  <si>
    <t>Trolox Average (umol/g of DW)</t>
  </si>
  <si>
    <t xml:space="preserve">Percent Quenched average </t>
  </si>
  <si>
    <t xml:space="preserve">Percent quenched </t>
  </si>
  <si>
    <t xml:space="preserve">Final </t>
  </si>
  <si>
    <t xml:space="preserve">Percent Quenched </t>
  </si>
  <si>
    <t>Trolox (umol / L)</t>
  </si>
  <si>
    <t xml:space="preserve">Initial </t>
  </si>
  <si>
    <t>Blank</t>
  </si>
  <si>
    <t xml:space="preserve">Midpoint Harvest </t>
  </si>
  <si>
    <t xml:space="preserve">Initial Harvest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</si>
</sst>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1" x14ac:knownFonts="1">
    <font>
      <sz val="12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9C0006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theme="6" tint="0.59999389629810485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1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2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</cellXfs>
  <cellStyles count="2">
    <cellStyle name="Bad 2" xfId="1" xr:uid="{29B2DDDA-99A4-436B-ACC3-DD869642C652}"/>
    <cellStyle name="Normal" xfId="0" builtinId="0"/>
  </cellStyles>
  <dxfs count="87"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5" formatCode="0.0"/>
      <alignment horizontal="center" vertical="center" textRotation="0" wrapText="0" indent="0" justifyLastLine="0" shrinkToFit="0" readingOrder="0"/>
    </dxf>
    <dxf>
      <numFmt numFmtId="165" formatCode="0.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5" formatCode="0.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numFmt numFmtId="164" formatCode="0.0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numFmt numFmtId="1" formatCode="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</dxf>
    <dxf>
      <numFmt numFmtId="165" formatCode="0.0"/>
      <alignment horizontal="center" vertical="bottom" textRotation="0" wrapText="0" indent="0" justifyLastLine="0" shrinkToFit="0" readingOrder="0"/>
    </dxf>
    <dxf>
      <numFmt numFmtId="166" formatCode="0.000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165" formatCode="0.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'7-30 SC'!$A$3:$A$7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'7-30 SC'!$D$3:$D$7</c:f>
              <c:numCache>
                <c:formatCode>General</c:formatCode>
                <c:ptCount val="5"/>
                <c:pt idx="0">
                  <c:v>10.273972602739716</c:v>
                </c:pt>
                <c:pt idx="1">
                  <c:v>55.479452054794521</c:v>
                </c:pt>
                <c:pt idx="2">
                  <c:v>54.109589041095887</c:v>
                </c:pt>
                <c:pt idx="3">
                  <c:v>55.479452054794521</c:v>
                </c:pt>
                <c:pt idx="4">
                  <c:v>56.164383561643824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661-4CA3-B27B-F95CC8E85D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'8-6-21 SC (Blk I)'!$A$3:$A$7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'8-6-21 SC (Blk I)'!$E$3:$E$7</c:f>
              <c:numCache>
                <c:formatCode>0.0</c:formatCode>
                <c:ptCount val="5"/>
                <c:pt idx="0">
                  <c:v>18.054886856042373</c:v>
                </c:pt>
                <c:pt idx="1">
                  <c:v>35.532017332691389</c:v>
                </c:pt>
                <c:pt idx="2">
                  <c:v>53.586904188733754</c:v>
                </c:pt>
                <c:pt idx="3">
                  <c:v>67.741935483870961</c:v>
                </c:pt>
                <c:pt idx="4">
                  <c:v>93.163216177178626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870-42A4-8806-95135EE80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'8-6-21 SC (Blk III)'!$A$3:$A$8</c:f>
              <c:numCache>
                <c:formatCode>General</c:formatCode>
                <c:ptCount val="6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'8-6-21 SC (Blk III)'!$E$3:$E$8</c:f>
              <c:numCache>
                <c:formatCode>0.0</c:formatCode>
                <c:ptCount val="6"/>
                <c:pt idx="0">
                  <c:v>43.145161290322577</c:v>
                </c:pt>
                <c:pt idx="1">
                  <c:v>51.958525345622107</c:v>
                </c:pt>
                <c:pt idx="2">
                  <c:v>68.721198156682021</c:v>
                </c:pt>
                <c:pt idx="3">
                  <c:v>92.741935483870961</c:v>
                </c:pt>
                <c:pt idx="4">
                  <c:v>96.543778801843317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2840-4F69-AB5C-A1CA07A60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Trolox Standard Curve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'9-1-21 SC (Blk II)'!$A$3:$A$7</c:f>
              <c:numCache>
                <c:formatCode>General</c:formatCode>
                <c:ptCount val="5"/>
                <c:pt idx="0">
                  <c:v>100</c:v>
                </c:pt>
                <c:pt idx="1">
                  <c:v>200</c:v>
                </c:pt>
                <c:pt idx="2">
                  <c:v>300</c:v>
                </c:pt>
                <c:pt idx="3">
                  <c:v>400</c:v>
                </c:pt>
                <c:pt idx="4">
                  <c:v>500</c:v>
                </c:pt>
              </c:numCache>
            </c:numRef>
          </c:xVal>
          <c:yVal>
            <c:numRef>
              <c:f>'9-1-21 SC (Blk II)'!$E$3:$E$7</c:f>
              <c:numCache>
                <c:formatCode>0.0</c:formatCode>
                <c:ptCount val="5"/>
                <c:pt idx="0">
                  <c:v>1.3442431326709636</c:v>
                </c:pt>
                <c:pt idx="1">
                  <c:v>31.677381648158974</c:v>
                </c:pt>
                <c:pt idx="2">
                  <c:v>70.075978959672696</c:v>
                </c:pt>
                <c:pt idx="3">
                  <c:v>86.382232612507309</c:v>
                </c:pt>
                <c:pt idx="4">
                  <c:v>96.376388077147865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26A-402A-BECE-C16D926C9A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1673624"/>
        <c:axId val="991673952"/>
      </c:scatterChart>
      <c:valAx>
        <c:axId val="9916736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Trolox (umol L-1)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952"/>
        <c:crosses val="autoZero"/>
        <c:crossBetween val="midCat"/>
      </c:valAx>
      <c:valAx>
        <c:axId val="991673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DPPH quenched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673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</xdr:colOff>
      <xdr:row>5</xdr:row>
      <xdr:rowOff>3810</xdr:rowOff>
    </xdr:from>
    <xdr:to>
      <xdr:col>11</xdr:col>
      <xdr:colOff>331470</xdr:colOff>
      <xdr:row>18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2ED4D9-6AED-4C3E-BC23-75B42D4155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434340</xdr:colOff>
      <xdr:row>8</xdr:row>
      <xdr:rowOff>53340</xdr:rowOff>
    </xdr:from>
    <xdr:to>
      <xdr:col>4</xdr:col>
      <xdr:colOff>396240</xdr:colOff>
      <xdr:row>22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BA48DD-A48D-4BA0-BB23-120EA268B9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425818</xdr:colOff>
      <xdr:row>8</xdr:row>
      <xdr:rowOff>146084</xdr:rowOff>
    </xdr:from>
    <xdr:to>
      <xdr:col>4</xdr:col>
      <xdr:colOff>353428</xdr:colOff>
      <xdr:row>22</xdr:row>
      <xdr:rowOff>107483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247176-63D4-47E2-A036-52D194C19E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596265</xdr:colOff>
      <xdr:row>8</xdr:row>
      <xdr:rowOff>110490</xdr:rowOff>
    </xdr:from>
    <xdr:to>
      <xdr:col>4</xdr:col>
      <xdr:colOff>415290</xdr:colOff>
      <xdr:row>22</xdr:row>
      <xdr:rowOff>72390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EA7BBE-440A-4BBD-933D-F7452B8A36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A3103BA-A0ED-4BCD-9127-D01259EBB81A}" name="Table13" displayName="Table13" ref="B3:J105" totalsRowShown="0" headerRowDxfId="86" dataDxfId="85">
  <autoFilter ref="B3:J105" xr:uid="{EA3103BA-A0ED-4BCD-9127-D01259EBB81A}"/>
  <tableColumns count="9">
    <tableColumn id="1" xr3:uid="{D69C31FB-A052-489A-8904-617A28507D6E}" name="Number" dataDxfId="84"/>
    <tableColumn id="2" xr3:uid="{EDDD19FE-BAC5-4F67-9A4F-AFE4F255AD99}" name="Harvest (weeks)" dataDxfId="83"/>
    <tableColumn id="3" xr3:uid="{0EC2172E-1599-41ED-B29B-E052D3C42E88}" name="Block" dataDxfId="82"/>
    <tableColumn id="4" xr3:uid="{8D167592-8390-492F-A233-818F7B41BD32}" name="Trt" dataDxfId="81"/>
    <tableColumn id="5" xr3:uid="{51083EC3-4A0A-4316-A87E-F3039719C1AF}" name="Species " dataDxfId="80"/>
    <tableColumn id="13" xr3:uid="{F09C2F45-25A3-4706-8AD8-301AEC10B745}" name="Type" dataDxfId="79"/>
    <tableColumn id="9" xr3:uid="{0E124B5D-9237-4EF9-8EC8-509E74BB2F0F}" name="Percent Quenched " dataDxfId="78">
      <calculatedColumnFormula>AVERAGE(#REF!)</calculatedColumnFormula>
    </tableColumn>
    <tableColumn id="6" xr3:uid="{95C43AC0-D5B1-4DB3-8731-0F4C22D433B3}" name="Trolox (umol / L)" dataDxfId="77"/>
    <tableColumn id="7" xr3:uid="{5F2BB0D1-10D9-423D-9896-B5FD8C45EC15}" name="Trolox (umol/g of DW)" dataDxfId="76"/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B8B710-6404-4D70-AE4C-1F24F82AA39C}" name="Table175354" displayName="Table175354" ref="A2:D7" totalsRowShown="0" headerRowDxfId="75" dataDxfId="74">
  <autoFilter ref="A2:D7" xr:uid="{00000000-0009-0000-0100-000001000000}"/>
  <tableColumns count="4">
    <tableColumn id="1" xr3:uid="{77C8786E-5604-471B-9A75-BB7AB316F6F2}" name="Conc. (umol/L)" dataDxfId="73"/>
    <tableColumn id="2" xr3:uid="{217443FE-3982-4412-B653-A63EB5F2112D}" name="absorbance " dataDxfId="72"/>
    <tableColumn id="4" xr3:uid="{26C4974F-0CAE-4A9E-AC74-5B68F85655B8}" name="control" dataDxfId="71">
      <calculatedColumnFormula>AVERAGE(0.048, 0.192, 0.198)</calculatedColumnFormula>
    </tableColumn>
    <tableColumn id="3" xr3:uid="{5FE6C558-3F0A-4AAC-BD14-4F9D58EABCE3}" name="% DPPH Quenched " dataDxfId="70">
      <calculatedColumnFormula>((Table175354[[#This Row],[control]]-Table175354[[#This Row],[absorbance ]])/Table175354[[#This Row],[control]])*100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3A168C0-F335-4052-BA5A-1EC6B25FDAD9}" name="Table17535445" displayName="Table17535445" ref="A2:E7" totalsRowShown="0" headerRowDxfId="69" dataDxfId="68">
  <autoFilter ref="A2:E7" xr:uid="{00000000-0009-0000-0100-000001000000}"/>
  <tableColumns count="5">
    <tableColumn id="1" xr3:uid="{A7FCF35B-917C-42BF-9653-E5682591971E}" name="Conc. (umol/L)" dataDxfId="67"/>
    <tableColumn id="2" xr3:uid="{DFBE0051-8183-48D3-855A-2D0AE22CA408}" name="absorbance " dataDxfId="66"/>
    <tableColumn id="4" xr3:uid="{17E58F23-9614-4F0C-9B74-5C4EFC197252}" name="control average " dataDxfId="65">
      <calculatedColumnFormula>AVERAGE(0.741, 0.706, 0.746)</calculatedColumnFormula>
    </tableColumn>
    <tableColumn id="5" xr3:uid="{625B1928-50D6-4E77-99F2-69C6151C8A10}" name="blank average" dataDxfId="64">
      <calculatedColumnFormula>AVERAGE(0.039, 0.038, 0.039)</calculatedColumnFormula>
    </tableColumn>
    <tableColumn id="3" xr3:uid="{C33528D6-33DE-4B1E-96B5-D89E8754044F}" name="% DPPH Quenched " dataDxfId="63">
      <calculatedColumnFormula xml:space="preserve"> (1-((Table17535445[[#This Row],[absorbance ]]-Table17535445[[#This Row],[blank average]])/(Table17535445[[#This Row],[control average ]]-Table17535445[[#This Row],[blank average]])))*100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EA945FA-78CF-43FB-947E-A31AE4D819E8}" name="Table5" displayName="Table5" ref="A2:N71" totalsRowShown="0" headerRowDxfId="62" dataDxfId="61">
  <autoFilter ref="A2:N71" xr:uid="{AEA945FA-78CF-43FB-947E-A31AE4D819E8}"/>
  <tableColumns count="14">
    <tableColumn id="13" xr3:uid="{EEFEAD9B-DBBF-4064-9F57-0D8F55429DD9}" name="Number" dataDxfId="60"/>
    <tableColumn id="14" xr3:uid="{05EE3DB6-AD0A-49A2-B584-DA7E0F6A10CE}" name="Harvest (weeks)" dataDxfId="59"/>
    <tableColumn id="1" xr3:uid="{37523068-43B8-4A56-9B12-94E135D34CEB}" name="Block" dataDxfId="58"/>
    <tableColumn id="2" xr3:uid="{D809013B-27E3-4423-B337-1D61AE8D0725}" name="Trt" dataDxfId="57"/>
    <tableColumn id="3" xr3:uid="{009EDE62-6873-4407-ADF7-CCE6DA53ADD6}" name="Species " dataDxfId="56"/>
    <tableColumn id="4" xr3:uid="{6780A932-0BD4-46E8-8F26-12A125E05AE9}" name="Type" dataDxfId="55"/>
    <tableColumn id="5" xr3:uid="{0507ED68-5246-403C-94E4-990649E03601}" name="Tissue Used  (g)" dataDxfId="54"/>
    <tableColumn id="6" xr3:uid="{0F8C9DFD-6394-41C2-A192-D9496B95A041}" name="Absorbance" dataDxfId="53"/>
    <tableColumn id="7" xr3:uid="{BF8B70FD-B0FF-4C5A-A330-D70FE78F99AF}" name="Percent quenched " dataDxfId="52">
      <calculatedColumnFormula>(1-(('Block I'!$H3-$Q$4)/($Q$3-$Q$4)))*100</calculatedColumnFormula>
    </tableColumn>
    <tableColumn id="8" xr3:uid="{2FA9742F-4845-4BAA-9FD6-EDFFF3669477}" name="Percent Quenched average " dataDxfId="51"/>
    <tableColumn id="9" xr3:uid="{F23AE859-759B-4A5F-BEF5-8ECAB5653A1F}" name="Troxlox (umol/L)" dataDxfId="50">
      <calculatedColumnFormula>('Block I'!$I3+0.0111)/0.008</calculatedColumnFormula>
    </tableColumn>
    <tableColumn id="10" xr3:uid="{753411D2-5059-49BD-84FA-F53C9083E671}" name="Trolox Average (umol/L)" dataDxfId="49"/>
    <tableColumn id="11" xr3:uid="{91FE3599-2CF3-4AB3-8A38-41BD9569D742}" name="Trolox (umol/g of DW)" dataDxfId="48">
      <calculatedColumnFormula>K3*($Q$5/G3)</calculatedColumnFormula>
    </tableColumn>
    <tableColumn id="12" xr3:uid="{358C93B9-D567-49C4-A7A0-B4B10DCE39CB}" name="Trolox Average (umol/g of DW)" dataDxfId="47"/>
  </tableColumns>
  <tableStyleInfo name="TableStyleMedium1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B563210-433A-4D78-8ABF-5F9C5E8A150E}" name="Table175354457" displayName="Table175354457" ref="A2:E8" totalsRowShown="0" headerRowDxfId="46" dataDxfId="45">
  <autoFilter ref="A2:E8" xr:uid="{00000000-0009-0000-0100-000001000000}"/>
  <tableColumns count="5">
    <tableColumn id="1" xr3:uid="{3A5C8681-2E29-4412-8C10-897B4432A11F}" name="Conc. (umol/L)" dataDxfId="44"/>
    <tableColumn id="2" xr3:uid="{FA852C16-496A-4ACE-B51C-E72A8F1F663E}" name="absorbance " dataDxfId="43"/>
    <tableColumn id="4" xr3:uid="{CA5A336E-A334-4C84-B93C-20B6E294D6AD}" name="control average " dataDxfId="42">
      <calculatedColumnFormula>AVERAGE(0.592, 0.584, 0.598)</calculatedColumnFormula>
    </tableColumn>
    <tableColumn id="6" xr3:uid="{040597FA-30C6-47C8-A5E0-6CDD2C5B71F2}" name="blank average" dataDxfId="41">
      <calculatedColumnFormula>AVERAGE($C$14:$C$16)</calculatedColumnFormula>
    </tableColumn>
    <tableColumn id="3" xr3:uid="{D89C060F-154F-4509-9813-B879F5BD83CA}" name="% DPPH Quenched " dataDxfId="40">
      <calculatedColumnFormula>((Table175354457[[#This Row],[control average ]]-Table175354457[[#This Row],[absorbance ]])/Table175354457[[#This Row],[control average ]])*100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85121F76-12F0-4479-B7D1-F826D3EF41A2}" name="Table8" displayName="Table8" ref="A2:N70" totalsRowShown="0" headerRowDxfId="38" dataDxfId="37">
  <autoFilter ref="A2:N70" xr:uid="{85121F76-12F0-4479-B7D1-F826D3EF41A2}"/>
  <tableColumns count="14">
    <tableColumn id="1" xr3:uid="{6F56089B-193E-47AD-A42E-0243D3BDB16A}" name="Number" dataDxfId="36"/>
    <tableColumn id="2" xr3:uid="{03599829-FF82-4016-9184-C31F4DD37456}" name="Harvest (weeks)" dataDxfId="35"/>
    <tableColumn id="3" xr3:uid="{FD9D9B4B-7508-4A46-9945-1CE7C9865D5C}" name="Block" dataDxfId="34"/>
    <tableColumn id="4" xr3:uid="{F08DC583-7272-426C-A338-72BDD73117E2}" name="Trt" dataDxfId="33"/>
    <tableColumn id="5" xr3:uid="{90981EBA-4183-43B4-956B-0A95B38D192E}" name="Species " dataDxfId="32"/>
    <tableColumn id="6" xr3:uid="{7FEB4078-8696-48E6-AA61-42313EE13BA6}" name="Type" dataDxfId="31"/>
    <tableColumn id="7" xr3:uid="{4FFFD3F1-A0EF-4617-8CD5-73E8931B0735}" name="Tissue Used  (g)" dataDxfId="30"/>
    <tableColumn id="8" xr3:uid="{B00502AE-5B61-4028-A7C7-425D33A512A6}" name="Absorbance" dataDxfId="29"/>
    <tableColumn id="9" xr3:uid="{BC2D1D32-7FF5-4503-8DCA-E672A8CA9BBA}" name="Percent quenched " dataDxfId="28">
      <calculatedColumnFormula>(1-(('Block III'!$H3-$Q$4)/($Q$3-$Q$4)))*100</calculatedColumnFormula>
    </tableColumn>
    <tableColumn id="10" xr3:uid="{597DBC5C-F3A4-42CD-8088-6BD6B368FFE1}" name="Percent Quenched average " dataDxfId="27"/>
    <tableColumn id="11" xr3:uid="{11C8F7F0-C2EA-4081-8625-B2E8E36C27F5}" name="Troxlox (umol/L)" dataDxfId="26">
      <calculatedColumnFormula>('Block III'!$I3-26.348)/0.1476</calculatedColumnFormula>
    </tableColumn>
    <tableColumn id="12" xr3:uid="{894E6427-3207-482F-9E0D-8447CA052FEA}" name="Trolox Average (umol/L)" dataDxfId="25"/>
    <tableColumn id="13" xr3:uid="{C5656611-B728-42EC-9DA4-9A8A07CD1017}" name="Trolox (umol/g of DW)" dataDxfId="24">
      <calculatedColumnFormula>K3*($Q$5/G3)</calculatedColumnFormula>
    </tableColumn>
    <tableColumn id="14" xr3:uid="{8AFE750D-A70E-4661-AAEA-BA838D302ABC}" name="Trolox Average (umol/g of DW)" dataDxfId="23"/>
  </tableColumns>
  <tableStyleInfo name="TableStyleMedium1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7FED992-2AB6-4271-9831-92D43C69D79B}" name="Table1753544" displayName="Table1753544" ref="A2:E7" totalsRowShown="0" headerRowDxfId="22" dataDxfId="21">
  <autoFilter ref="A2:E7" xr:uid="{00000000-0009-0000-0100-000001000000}"/>
  <tableColumns count="5">
    <tableColumn id="1" xr3:uid="{C9E77951-063E-40E6-8E70-7B0559B10462}" name="Conc. (umol/L)" dataDxfId="20"/>
    <tableColumn id="2" xr3:uid="{06DD40FE-0219-4BB2-84D8-A5393F3D61B6}" name="absorbance " dataDxfId="19"/>
    <tableColumn id="4" xr3:uid="{B04CAC4B-837C-488E-8163-B2E5A8D3D098}" name="control" dataDxfId="18">
      <calculatedColumnFormula>AVERAGE(0.61, 0.606, 0.607)</calculatedColumnFormula>
    </tableColumn>
    <tableColumn id="5" xr3:uid="{70EC72D3-4F2C-46DC-9372-D31A64BB31C7}" name="blank" dataDxfId="17">
      <calculatedColumnFormula>AVERAGE(0.037, 0.039, 0.036)</calculatedColumnFormula>
    </tableColumn>
    <tableColumn id="3" xr3:uid="{EE73756C-6ACD-4E9A-84BD-629AEA3D0BDA}" name="% DPPH Quenched " dataDxfId="16">
      <calculatedColumnFormula>(1-((Table1753544[[#This Row],[absorbance ]]-Table1753544[[#This Row],[blank]])/(Table1753544[[#This Row],[control]]-Table1753544[[#This Row],[blank]])))*100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1A8C78A-2141-4378-9362-34C61AE5731D}" name="Table7" displayName="Table7" ref="A3:N72" totalsRowShown="0" headerRowDxfId="15" dataDxfId="14">
  <autoFilter ref="A3:N72" xr:uid="{61A8C78A-2141-4378-9362-34C61AE5731D}"/>
  <tableColumns count="14">
    <tableColumn id="1" xr3:uid="{EA21F134-4513-43AF-BC05-FAF32670FD2B}" name="Number" dataDxfId="13"/>
    <tableColumn id="2" xr3:uid="{116F9044-6C01-471B-96CE-2275A459B49B}" name="Harvest (weeks)" dataDxfId="12"/>
    <tableColumn id="3" xr3:uid="{375171F3-7726-4222-A67D-5831691EF65E}" name="Block" dataDxfId="11"/>
    <tableColumn id="4" xr3:uid="{929F196D-C368-4ED0-AE01-A74A6F0DBC90}" name="Trt" dataDxfId="10"/>
    <tableColumn id="5" xr3:uid="{16CF2B92-5F78-4714-B8CD-A72BAB875CBB}" name="Species " dataDxfId="9"/>
    <tableColumn id="6" xr3:uid="{B27F1200-DD80-4F5D-91DB-493DDCB0AA58}" name="Type" dataDxfId="8"/>
    <tableColumn id="7" xr3:uid="{0270A7B4-1CF3-4E35-BACC-5142EA610F5B}" name="Tissue Used  (g)" dataDxfId="7"/>
    <tableColumn id="8" xr3:uid="{FD1FEE5C-F733-440F-8151-D391480D1AFF}" name="Absorbance" dataDxfId="6"/>
    <tableColumn id="9" xr3:uid="{FA777FA9-0078-44D7-B1D6-914D83CA290A}" name="Percent quenched " dataDxfId="5">
      <calculatedColumnFormula>(1-(('Block II'!$H4-#REF!)/($Q$4-#REF!)))*100</calculatedColumnFormula>
    </tableColumn>
    <tableColumn id="10" xr3:uid="{370D3FF1-08E7-4AA9-824B-A3D314510B6B}" name="Percent Quenched average " dataDxfId="4"/>
    <tableColumn id="11" xr3:uid="{CF4969A2-9882-4B1C-B24A-10E21B90200E}" name="Troxlox (umol/L)" dataDxfId="3">
      <calculatedColumnFormula>('Block II'!$I4+16.24)/0.2445</calculatedColumnFormula>
    </tableColumn>
    <tableColumn id="12" xr3:uid="{DBCC1879-4761-44A3-9385-21EF58AB31D9}" name="Trolox Average (umol/L)" dataDxfId="2"/>
    <tableColumn id="13" xr3:uid="{485E6822-E540-4F31-8AC0-1CAA83C1DB2D}" name="Trolox (umol/g of DW)" dataDxfId="1">
      <calculatedColumnFormula>K4*(#REF!/G4)</calculatedColumnFormula>
    </tableColumn>
    <tableColumn id="14" xr3:uid="{61A7ED72-4657-4AA9-BF0B-2A43E787D466}" name="Trolox Average (umol/g of DW)" dataDxfId="0"/>
  </tableColumns>
  <tableStyleInfo name="TableStyleMedium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D94BF6-1C05-4CEB-AC27-3C5D99440F3B}">
  <dimension ref="B1:K105"/>
  <sheetViews>
    <sheetView tabSelected="1" workbookViewId="0">
      <selection activeCell="L6" sqref="L6"/>
    </sheetView>
  </sheetViews>
  <sheetFormatPr defaultColWidth="11.1640625" defaultRowHeight="15.5" x14ac:dyDescent="0.35"/>
  <cols>
    <col min="1" max="1" width="3.58203125" style="2" customWidth="1"/>
    <col min="2" max="6" width="10.6640625" style="2" customWidth="1"/>
    <col min="7" max="7" width="10.6640625" style="11" customWidth="1"/>
    <col min="8" max="9" width="15.6640625" style="2" customWidth="1"/>
    <col min="10" max="10" width="16.6640625" style="2" customWidth="1"/>
    <col min="11" max="11" width="11.1640625" style="2"/>
    <col min="12" max="12" width="10.6640625" style="2" customWidth="1"/>
    <col min="13" max="16384" width="11.1640625" style="2"/>
  </cols>
  <sheetData>
    <row r="1" spans="2:11" x14ac:dyDescent="0.35">
      <c r="C1" s="3"/>
      <c r="D1" s="3"/>
      <c r="E1" s="3"/>
      <c r="F1" s="3"/>
      <c r="G1" s="4"/>
    </row>
    <row r="2" spans="2:11" x14ac:dyDescent="0.35">
      <c r="C2" s="6"/>
      <c r="D2" s="7"/>
      <c r="E2" s="7"/>
      <c r="F2" s="7"/>
      <c r="G2" s="4"/>
    </row>
    <row r="3" spans="2:11" s="9" customFormat="1" ht="59" customHeight="1" x14ac:dyDescent="0.35">
      <c r="B3" s="8" t="s">
        <v>6</v>
      </c>
      <c r="C3" s="8" t="s">
        <v>18</v>
      </c>
      <c r="D3" s="8" t="s">
        <v>7</v>
      </c>
      <c r="E3" s="8" t="s">
        <v>22</v>
      </c>
      <c r="F3" s="8" t="s">
        <v>8</v>
      </c>
      <c r="G3" s="8" t="s">
        <v>9</v>
      </c>
      <c r="H3" s="8" t="s">
        <v>40</v>
      </c>
      <c r="I3" s="8" t="s">
        <v>41</v>
      </c>
      <c r="J3" s="8" t="s">
        <v>35</v>
      </c>
      <c r="K3" s="8"/>
    </row>
    <row r="4" spans="2:11" s="9" customFormat="1" ht="14.4" customHeight="1" x14ac:dyDescent="0.35">
      <c r="B4" s="2"/>
      <c r="C4" s="2"/>
      <c r="D4" s="2"/>
      <c r="E4" s="2"/>
      <c r="F4" s="14" t="s">
        <v>45</v>
      </c>
      <c r="G4" s="2"/>
      <c r="H4" s="13"/>
      <c r="I4" s="11"/>
      <c r="J4" s="11"/>
      <c r="K4" s="8"/>
    </row>
    <row r="5" spans="2:11" s="10" customFormat="1" ht="16" customHeight="1" x14ac:dyDescent="0.35">
      <c r="B5" s="2">
        <v>1</v>
      </c>
      <c r="C5" s="2">
        <v>0</v>
      </c>
      <c r="D5" s="2" t="s">
        <v>4</v>
      </c>
      <c r="E5" s="2">
        <v>0</v>
      </c>
      <c r="F5" s="2" t="s">
        <v>10</v>
      </c>
      <c r="G5" s="2" t="s">
        <v>5</v>
      </c>
      <c r="H5" s="32">
        <v>40.669515669515661</v>
      </c>
      <c r="I5" s="31">
        <v>5085.0769586894576</v>
      </c>
      <c r="J5" s="31">
        <v>506.6836347837243</v>
      </c>
    </row>
    <row r="6" spans="2:11" s="10" customFormat="1" ht="16" customHeight="1" x14ac:dyDescent="0.35">
      <c r="B6" s="2">
        <v>2</v>
      </c>
      <c r="C6" s="2">
        <v>0</v>
      </c>
      <c r="D6" s="2" t="s">
        <v>4</v>
      </c>
      <c r="E6" s="2">
        <v>0</v>
      </c>
      <c r="F6" s="2" t="s">
        <v>11</v>
      </c>
      <c r="G6" s="2" t="s">
        <v>5</v>
      </c>
      <c r="H6" s="32">
        <v>25.071225071225072</v>
      </c>
      <c r="I6" s="31">
        <v>3135.2906339031342</v>
      </c>
      <c r="J6" s="31">
        <v>313.0282182411276</v>
      </c>
    </row>
    <row r="7" spans="2:11" s="10" customFormat="1" ht="16" customHeight="1" x14ac:dyDescent="0.35">
      <c r="B7" s="2">
        <v>3</v>
      </c>
      <c r="C7" s="2">
        <v>0</v>
      </c>
      <c r="D7" s="2" t="s">
        <v>4</v>
      </c>
      <c r="E7" s="2">
        <v>0</v>
      </c>
      <c r="F7" s="2" t="s">
        <v>12</v>
      </c>
      <c r="G7" s="2" t="s">
        <v>5</v>
      </c>
      <c r="H7" s="13">
        <v>29.55840455840455</v>
      </c>
      <c r="I7" s="11">
        <v>3696.1880698005689</v>
      </c>
      <c r="J7" s="11">
        <v>368.29295235159111</v>
      </c>
    </row>
    <row r="8" spans="2:11" x14ac:dyDescent="0.35">
      <c r="B8" s="2">
        <v>4</v>
      </c>
      <c r="C8" s="2">
        <v>0</v>
      </c>
      <c r="D8" s="2" t="s">
        <v>13</v>
      </c>
      <c r="E8" s="2">
        <v>0</v>
      </c>
      <c r="F8" s="2" t="s">
        <v>10</v>
      </c>
      <c r="G8" s="2" t="s">
        <v>5</v>
      </c>
      <c r="H8" s="13">
        <v>60.449503794512552</v>
      </c>
      <c r="I8" s="11">
        <v>313.65850222704523</v>
      </c>
      <c r="J8" s="11">
        <v>45.856506173544616</v>
      </c>
    </row>
    <row r="9" spans="2:11" x14ac:dyDescent="0.35">
      <c r="B9" s="2">
        <v>5</v>
      </c>
      <c r="C9" s="2">
        <v>0</v>
      </c>
      <c r="D9" s="2" t="s">
        <v>13</v>
      </c>
      <c r="E9" s="2">
        <v>0</v>
      </c>
      <c r="F9" s="2" t="s">
        <v>11</v>
      </c>
      <c r="G9" s="2" t="s">
        <v>5</v>
      </c>
      <c r="H9" s="13">
        <v>29.363689433741985</v>
      </c>
      <c r="I9" s="11">
        <v>186.51815719321877</v>
      </c>
      <c r="J9" s="11">
        <v>27.192839352225395</v>
      </c>
    </row>
    <row r="10" spans="2:11" x14ac:dyDescent="0.35">
      <c r="B10" s="2">
        <v>6</v>
      </c>
      <c r="C10" s="2">
        <v>0</v>
      </c>
      <c r="D10" s="2" t="s">
        <v>13</v>
      </c>
      <c r="E10" s="2">
        <v>0</v>
      </c>
      <c r="F10" s="2" t="s">
        <v>12</v>
      </c>
      <c r="G10" s="2" t="s">
        <v>5</v>
      </c>
      <c r="H10" s="13">
        <v>39.608873321657917</v>
      </c>
      <c r="I10" s="11">
        <v>228.42074978183194</v>
      </c>
      <c r="J10" s="11">
        <v>33.461556100681193</v>
      </c>
    </row>
    <row r="11" spans="2:11" x14ac:dyDescent="0.35">
      <c r="B11" s="2">
        <v>7</v>
      </c>
      <c r="C11" s="2">
        <v>0</v>
      </c>
      <c r="D11" s="2" t="s">
        <v>14</v>
      </c>
      <c r="E11" s="2">
        <v>0</v>
      </c>
      <c r="F11" s="2" t="s">
        <v>10</v>
      </c>
      <c r="G11" s="2" t="s">
        <v>5</v>
      </c>
      <c r="H11" s="32">
        <v>68.387096774193552</v>
      </c>
      <c r="I11" s="31">
        <v>284.81772882244957</v>
      </c>
      <c r="J11" s="31">
        <v>28.379606299566511</v>
      </c>
    </row>
    <row r="12" spans="2:11" x14ac:dyDescent="0.35">
      <c r="B12" s="2">
        <v>8</v>
      </c>
      <c r="C12" s="2">
        <v>0</v>
      </c>
      <c r="D12" s="2" t="s">
        <v>14</v>
      </c>
      <c r="E12" s="2">
        <v>0</v>
      </c>
      <c r="F12" s="2" t="s">
        <v>11</v>
      </c>
      <c r="G12" s="2" t="s">
        <v>5</v>
      </c>
      <c r="H12" s="32">
        <v>39.999999999999986</v>
      </c>
      <c r="I12" s="31">
        <v>92.493224932249262</v>
      </c>
      <c r="J12" s="31">
        <v>9.2419289500648745</v>
      </c>
    </row>
    <row r="13" spans="2:11" x14ac:dyDescent="0.35">
      <c r="B13" s="2">
        <v>9</v>
      </c>
      <c r="C13" s="2">
        <v>0</v>
      </c>
      <c r="D13" s="2" t="s">
        <v>14</v>
      </c>
      <c r="E13" s="2">
        <v>0</v>
      </c>
      <c r="F13" s="2" t="s">
        <v>12</v>
      </c>
      <c r="G13" s="2" t="s">
        <v>5</v>
      </c>
      <c r="H13" s="13">
        <v>46.693548387096769</v>
      </c>
      <c r="I13" s="11">
        <v>137.8424687472681</v>
      </c>
      <c r="J13" s="11">
        <v>13.740277985174254</v>
      </c>
    </row>
    <row r="14" spans="2:11" x14ac:dyDescent="0.35">
      <c r="F14" s="14" t="s">
        <v>44</v>
      </c>
      <c r="H14" s="13"/>
      <c r="I14" s="11"/>
      <c r="J14" s="11"/>
    </row>
    <row r="15" spans="2:11" x14ac:dyDescent="0.35">
      <c r="B15" s="2">
        <v>10</v>
      </c>
      <c r="C15" s="2">
        <v>3</v>
      </c>
      <c r="D15" s="2" t="s">
        <v>4</v>
      </c>
      <c r="E15" s="2">
        <v>1</v>
      </c>
      <c r="F15" s="2" t="s">
        <v>10</v>
      </c>
      <c r="G15" s="2" t="s">
        <v>5</v>
      </c>
      <c r="H15" s="13">
        <v>31.339031339031322</v>
      </c>
      <c r="I15" s="11">
        <v>3918.7664173789153</v>
      </c>
      <c r="J15" s="11">
        <v>391.40695339381892</v>
      </c>
    </row>
    <row r="16" spans="2:11" x14ac:dyDescent="0.35">
      <c r="B16" s="2">
        <v>11</v>
      </c>
      <c r="C16" s="2">
        <v>3</v>
      </c>
      <c r="D16" s="2" t="s">
        <v>4</v>
      </c>
      <c r="E16" s="2">
        <v>1</v>
      </c>
      <c r="F16" s="2" t="s">
        <v>11</v>
      </c>
      <c r="G16" s="2" t="s">
        <v>5</v>
      </c>
      <c r="H16" s="13">
        <v>24.430199430199433</v>
      </c>
      <c r="I16" s="11">
        <v>3055.1624287749291</v>
      </c>
      <c r="J16" s="11">
        <v>304.54170940738925</v>
      </c>
    </row>
    <row r="17" spans="2:10" x14ac:dyDescent="0.35">
      <c r="B17" s="2">
        <v>12</v>
      </c>
      <c r="C17" s="2">
        <v>3</v>
      </c>
      <c r="D17" s="2" t="s">
        <v>4</v>
      </c>
      <c r="E17" s="2">
        <v>1</v>
      </c>
      <c r="F17" s="2" t="s">
        <v>12</v>
      </c>
      <c r="G17" s="2" t="s">
        <v>5</v>
      </c>
      <c r="H17" s="13">
        <v>21.581196581196583</v>
      </c>
      <c r="I17" s="11">
        <v>2699.0370726495726</v>
      </c>
      <c r="J17" s="11">
        <v>269.68795689943772</v>
      </c>
    </row>
    <row r="18" spans="2:10" x14ac:dyDescent="0.35">
      <c r="B18" s="2">
        <v>13</v>
      </c>
      <c r="C18" s="2">
        <v>3</v>
      </c>
      <c r="D18" s="2" t="s">
        <v>4</v>
      </c>
      <c r="E18" s="2">
        <v>2</v>
      </c>
      <c r="F18" s="2" t="s">
        <v>10</v>
      </c>
      <c r="G18" s="2" t="s">
        <v>5</v>
      </c>
      <c r="H18" s="13">
        <v>34.615384615384606</v>
      </c>
      <c r="I18" s="11">
        <v>4328.3105769230751</v>
      </c>
      <c r="J18" s="11">
        <v>431.45041635995574</v>
      </c>
    </row>
    <row r="19" spans="2:10" x14ac:dyDescent="0.35">
      <c r="B19" s="2">
        <v>14</v>
      </c>
      <c r="C19" s="2">
        <v>3</v>
      </c>
      <c r="D19" s="2" t="s">
        <v>4</v>
      </c>
      <c r="E19" s="2">
        <v>2</v>
      </c>
      <c r="F19" s="2" t="s">
        <v>11</v>
      </c>
      <c r="G19" s="2" t="s">
        <v>5</v>
      </c>
      <c r="H19" s="13">
        <v>26.709401709401703</v>
      </c>
      <c r="I19" s="11">
        <v>3340.0627136752128</v>
      </c>
      <c r="J19" s="11">
        <v>333.33959218315499</v>
      </c>
    </row>
    <row r="20" spans="2:10" x14ac:dyDescent="0.35">
      <c r="B20" s="2">
        <v>15</v>
      </c>
      <c r="C20" s="2">
        <v>3</v>
      </c>
      <c r="D20" s="2" t="s">
        <v>4</v>
      </c>
      <c r="E20" s="2">
        <v>2</v>
      </c>
      <c r="F20" s="2" t="s">
        <v>12</v>
      </c>
      <c r="G20" s="2" t="s">
        <v>5</v>
      </c>
      <c r="H20" s="13">
        <v>28.917378917378912</v>
      </c>
      <c r="I20" s="11">
        <v>3616.0598646723633</v>
      </c>
      <c r="J20" s="11">
        <v>360.30887451896808</v>
      </c>
    </row>
    <row r="21" spans="2:10" x14ac:dyDescent="0.35">
      <c r="B21" s="2">
        <v>16</v>
      </c>
      <c r="C21" s="2">
        <v>3</v>
      </c>
      <c r="D21" s="2" t="s">
        <v>4</v>
      </c>
      <c r="E21" s="2">
        <v>3</v>
      </c>
      <c r="F21" s="2" t="s">
        <v>10</v>
      </c>
      <c r="G21" s="2" t="s">
        <v>5</v>
      </c>
      <c r="H21" s="13">
        <v>45.655270655270648</v>
      </c>
      <c r="I21" s="11">
        <v>5708.2963319088303</v>
      </c>
      <c r="J21" s="11">
        <v>569.23577302640922</v>
      </c>
    </row>
    <row r="22" spans="2:10" x14ac:dyDescent="0.35">
      <c r="B22" s="2">
        <v>17</v>
      </c>
      <c r="C22" s="2">
        <v>3</v>
      </c>
      <c r="D22" s="2" t="s">
        <v>4</v>
      </c>
      <c r="E22" s="2">
        <v>3</v>
      </c>
      <c r="F22" s="2" t="s">
        <v>11</v>
      </c>
      <c r="G22" s="2" t="s">
        <v>5</v>
      </c>
      <c r="H22" s="13">
        <v>24.287749287749293</v>
      </c>
      <c r="I22" s="11">
        <v>3037.3561609686612</v>
      </c>
      <c r="J22" s="11">
        <v>303.00839594659436</v>
      </c>
    </row>
    <row r="23" spans="2:10" x14ac:dyDescent="0.35">
      <c r="B23" s="2">
        <v>18</v>
      </c>
      <c r="C23" s="2">
        <v>3</v>
      </c>
      <c r="D23" s="2" t="s">
        <v>4</v>
      </c>
      <c r="E23" s="2">
        <v>3</v>
      </c>
      <c r="F23" s="2" t="s">
        <v>12</v>
      </c>
      <c r="G23" s="2" t="s">
        <v>5</v>
      </c>
      <c r="H23" s="13">
        <v>22.934472934472943</v>
      </c>
      <c r="I23" s="11">
        <v>2868.1966168091176</v>
      </c>
      <c r="J23" s="11">
        <v>286.70497968903624</v>
      </c>
    </row>
    <row r="24" spans="2:10" x14ac:dyDescent="0.35">
      <c r="B24" s="2">
        <v>19</v>
      </c>
      <c r="C24" s="2">
        <v>3</v>
      </c>
      <c r="D24" s="2" t="s">
        <v>4</v>
      </c>
      <c r="E24" s="2">
        <v>4</v>
      </c>
      <c r="F24" s="2" t="s">
        <v>10</v>
      </c>
      <c r="G24" s="2" t="s">
        <v>5</v>
      </c>
      <c r="H24" s="13">
        <v>35.683760683760681</v>
      </c>
      <c r="I24" s="11">
        <v>4461.8575854700848</v>
      </c>
      <c r="J24" s="11">
        <v>445.82909527079187</v>
      </c>
    </row>
    <row r="25" spans="2:10" x14ac:dyDescent="0.35">
      <c r="B25" s="2">
        <v>20</v>
      </c>
      <c r="C25" s="2">
        <v>3</v>
      </c>
      <c r="D25" s="2" t="s">
        <v>4</v>
      </c>
      <c r="E25" s="2">
        <v>4</v>
      </c>
      <c r="F25" s="2" t="s">
        <v>11</v>
      </c>
      <c r="G25" s="2" t="s">
        <v>5</v>
      </c>
      <c r="H25" s="13">
        <v>28.276353276353266</v>
      </c>
      <c r="I25" s="11">
        <v>3535.9316595441578</v>
      </c>
      <c r="J25" s="11">
        <v>353.0283206413896</v>
      </c>
    </row>
    <row r="26" spans="2:10" x14ac:dyDescent="0.35">
      <c r="B26" s="2">
        <v>21</v>
      </c>
      <c r="C26" s="2">
        <v>3</v>
      </c>
      <c r="D26" s="2" t="s">
        <v>4</v>
      </c>
      <c r="E26" s="2">
        <v>4</v>
      </c>
      <c r="F26" s="2" t="s">
        <v>12</v>
      </c>
      <c r="G26" s="2" t="s">
        <v>5</v>
      </c>
      <c r="H26" s="13">
        <v>21.153846153846157</v>
      </c>
      <c r="I26" s="11">
        <v>2645.6182692307693</v>
      </c>
      <c r="J26" s="11">
        <v>264.24473324318512</v>
      </c>
    </row>
    <row r="27" spans="2:10" x14ac:dyDescent="0.35">
      <c r="B27" s="2">
        <v>22</v>
      </c>
      <c r="C27" s="2">
        <v>3</v>
      </c>
      <c r="D27" s="2" t="s">
        <v>4</v>
      </c>
      <c r="E27" s="2">
        <v>5</v>
      </c>
      <c r="F27" s="2" t="s">
        <v>10</v>
      </c>
      <c r="G27" s="2" t="s">
        <v>5</v>
      </c>
      <c r="H27" s="13">
        <v>41.310541310541296</v>
      </c>
      <c r="I27" s="11">
        <v>5165.2051638176617</v>
      </c>
      <c r="J27" s="11">
        <v>515.90143466017389</v>
      </c>
    </row>
    <row r="28" spans="2:10" x14ac:dyDescent="0.35">
      <c r="B28" s="2">
        <v>23</v>
      </c>
      <c r="C28" s="2">
        <v>3</v>
      </c>
      <c r="D28" s="2" t="s">
        <v>4</v>
      </c>
      <c r="E28" s="2">
        <v>5</v>
      </c>
      <c r="F28" s="2" t="s">
        <v>11</v>
      </c>
      <c r="G28" s="2" t="s">
        <v>5</v>
      </c>
      <c r="H28" s="13">
        <v>24.430199430199441</v>
      </c>
      <c r="I28" s="11">
        <v>3055.16242877493</v>
      </c>
      <c r="J28" s="11">
        <v>304.78475945480147</v>
      </c>
    </row>
    <row r="29" spans="2:10" x14ac:dyDescent="0.35">
      <c r="B29" s="2">
        <v>24</v>
      </c>
      <c r="C29" s="2">
        <v>3</v>
      </c>
      <c r="D29" s="2" t="s">
        <v>4</v>
      </c>
      <c r="E29" s="2">
        <v>5</v>
      </c>
      <c r="F29" s="2" t="s">
        <v>12</v>
      </c>
      <c r="G29" s="2" t="s">
        <v>5</v>
      </c>
      <c r="H29" s="13">
        <v>25.854700854700859</v>
      </c>
      <c r="I29" s="11">
        <v>3233.2251068376072</v>
      </c>
      <c r="J29" s="11">
        <v>323.06405943621178</v>
      </c>
    </row>
    <row r="30" spans="2:10" x14ac:dyDescent="0.35">
      <c r="B30" s="2">
        <v>25</v>
      </c>
      <c r="C30" s="2">
        <v>3</v>
      </c>
      <c r="D30" s="2" t="s">
        <v>13</v>
      </c>
      <c r="E30" s="2">
        <v>1</v>
      </c>
      <c r="F30" s="2" t="s">
        <v>10</v>
      </c>
      <c r="G30" s="2" t="s">
        <v>5</v>
      </c>
      <c r="H30" s="13">
        <v>35.405720957384716</v>
      </c>
      <c r="I30" s="11">
        <v>211.22994256599065</v>
      </c>
      <c r="J30" s="11">
        <v>30.906216656370006</v>
      </c>
    </row>
    <row r="31" spans="2:10" x14ac:dyDescent="0.35">
      <c r="B31" s="2">
        <v>26</v>
      </c>
      <c r="C31" s="2">
        <v>3</v>
      </c>
      <c r="D31" s="2" t="s">
        <v>13</v>
      </c>
      <c r="E31" s="2">
        <v>1</v>
      </c>
      <c r="F31" s="2" t="s">
        <v>11</v>
      </c>
      <c r="G31" s="2" t="s">
        <v>5</v>
      </c>
      <c r="H31" s="13">
        <v>26.298890834792772</v>
      </c>
      <c r="I31" s="11">
        <v>173.98319359833442</v>
      </c>
      <c r="J31" s="11">
        <v>25.436139414961168</v>
      </c>
    </row>
    <row r="32" spans="2:10" x14ac:dyDescent="0.35">
      <c r="B32" s="2">
        <v>27</v>
      </c>
      <c r="C32" s="2">
        <v>3</v>
      </c>
      <c r="D32" s="2" t="s">
        <v>13</v>
      </c>
      <c r="E32" s="2">
        <v>1</v>
      </c>
      <c r="F32" s="2" t="s">
        <v>12</v>
      </c>
      <c r="G32" s="2" t="s">
        <v>5</v>
      </c>
      <c r="H32" s="13">
        <v>25.685931115002923</v>
      </c>
      <c r="I32" s="11">
        <v>171.47620087935755</v>
      </c>
      <c r="J32" s="11">
        <v>25.059628134355421</v>
      </c>
    </row>
    <row r="33" spans="2:10" x14ac:dyDescent="0.35">
      <c r="B33" s="2">
        <v>28</v>
      </c>
      <c r="C33" s="2">
        <v>3</v>
      </c>
      <c r="D33" s="2" t="s">
        <v>13</v>
      </c>
      <c r="E33" s="2">
        <v>2</v>
      </c>
      <c r="F33" s="2" t="s">
        <v>10</v>
      </c>
      <c r="G33" s="2" t="s">
        <v>5</v>
      </c>
      <c r="H33" s="13">
        <v>49.766491535318167</v>
      </c>
      <c r="I33" s="11">
        <v>269.96520055344854</v>
      </c>
      <c r="J33" s="11">
        <v>39.53164544845491</v>
      </c>
    </row>
    <row r="34" spans="2:10" x14ac:dyDescent="0.35">
      <c r="B34" s="2">
        <v>29</v>
      </c>
      <c r="C34" s="2">
        <v>3</v>
      </c>
      <c r="D34" s="2" t="s">
        <v>13</v>
      </c>
      <c r="E34" s="2">
        <v>2</v>
      </c>
      <c r="F34" s="2" t="s">
        <v>11</v>
      </c>
      <c r="G34" s="2" t="s">
        <v>5</v>
      </c>
      <c r="H34" s="13">
        <v>31.202568593111515</v>
      </c>
      <c r="I34" s="11">
        <v>194.03913535014931</v>
      </c>
      <c r="J34" s="11">
        <v>28.379610275916001</v>
      </c>
    </row>
    <row r="35" spans="2:10" x14ac:dyDescent="0.35">
      <c r="B35" s="2">
        <v>30</v>
      </c>
      <c r="C35" s="2">
        <v>3</v>
      </c>
      <c r="D35" s="2" t="s">
        <v>13</v>
      </c>
      <c r="E35" s="2">
        <v>2</v>
      </c>
      <c r="F35" s="2" t="s">
        <v>12</v>
      </c>
      <c r="G35" s="2" t="s">
        <v>5</v>
      </c>
      <c r="H35" s="13">
        <v>33.917104495037961</v>
      </c>
      <c r="I35" s="11">
        <v>205.14153167704688</v>
      </c>
      <c r="J35" s="11">
        <v>30.00341508373242</v>
      </c>
    </row>
    <row r="36" spans="2:10" x14ac:dyDescent="0.35">
      <c r="B36" s="2">
        <v>31</v>
      </c>
      <c r="C36" s="2">
        <v>3</v>
      </c>
      <c r="D36" s="2" t="s">
        <v>13</v>
      </c>
      <c r="E36" s="2">
        <v>3</v>
      </c>
      <c r="F36" s="2" t="s">
        <v>10</v>
      </c>
      <c r="G36" s="2" t="s">
        <v>5</v>
      </c>
      <c r="H36" s="13">
        <v>32.516053706946892</v>
      </c>
      <c r="I36" s="11">
        <v>199.41126260509975</v>
      </c>
      <c r="J36" s="11">
        <v>29.223606297043663</v>
      </c>
    </row>
    <row r="37" spans="2:10" x14ac:dyDescent="0.35">
      <c r="B37" s="2">
        <v>32</v>
      </c>
      <c r="C37" s="2">
        <v>3</v>
      </c>
      <c r="D37" s="2" t="s">
        <v>13</v>
      </c>
      <c r="E37" s="2">
        <v>3</v>
      </c>
      <c r="F37" s="2" t="s">
        <v>11</v>
      </c>
      <c r="G37" s="2" t="s">
        <v>5</v>
      </c>
      <c r="H37" s="13">
        <v>28.925861062463525</v>
      </c>
      <c r="I37" s="11">
        <v>184.72744810823531</v>
      </c>
      <c r="J37" s="11">
        <v>27.050078929587166</v>
      </c>
    </row>
    <row r="38" spans="2:10" x14ac:dyDescent="0.35">
      <c r="B38" s="2">
        <v>33</v>
      </c>
      <c r="C38" s="2">
        <v>3</v>
      </c>
      <c r="D38" s="2" t="s">
        <v>13</v>
      </c>
      <c r="E38" s="2">
        <v>3</v>
      </c>
      <c r="F38" s="2" t="s">
        <v>12</v>
      </c>
      <c r="G38" s="2" t="s">
        <v>5</v>
      </c>
      <c r="H38" s="13">
        <v>27.086981903093999</v>
      </c>
      <c r="I38" s="11">
        <v>177.20646995130468</v>
      </c>
      <c r="J38" s="11">
        <v>25.928054927698206</v>
      </c>
    </row>
    <row r="39" spans="2:10" x14ac:dyDescent="0.35">
      <c r="B39" s="2">
        <v>34</v>
      </c>
      <c r="C39" s="2">
        <v>3</v>
      </c>
      <c r="D39" s="2" t="s">
        <v>13</v>
      </c>
      <c r="E39" s="2">
        <v>4</v>
      </c>
      <c r="F39" s="2" t="s">
        <v>10</v>
      </c>
      <c r="G39" s="2" t="s">
        <v>5</v>
      </c>
      <c r="H39" s="13">
        <v>56.158785755983658</v>
      </c>
      <c r="I39" s="11">
        <v>296.10955319420719</v>
      </c>
      <c r="J39" s="11">
        <v>43.429401135150378</v>
      </c>
    </row>
    <row r="40" spans="2:10" x14ac:dyDescent="0.35">
      <c r="B40" s="2">
        <v>35</v>
      </c>
      <c r="C40" s="2">
        <v>3</v>
      </c>
      <c r="D40" s="2" t="s">
        <v>13</v>
      </c>
      <c r="E40" s="2">
        <v>4</v>
      </c>
      <c r="F40" s="2" t="s">
        <v>11</v>
      </c>
      <c r="G40" s="2" t="s">
        <v>5</v>
      </c>
      <c r="H40" s="13">
        <v>33.391710449503805</v>
      </c>
      <c r="I40" s="11">
        <v>202.99268077506667</v>
      </c>
      <c r="J40" s="11">
        <v>29.760355704727885</v>
      </c>
    </row>
    <row r="41" spans="2:10" x14ac:dyDescent="0.35">
      <c r="B41" s="2">
        <v>36</v>
      </c>
      <c r="C41" s="2">
        <v>3</v>
      </c>
      <c r="D41" s="2" t="s">
        <v>13</v>
      </c>
      <c r="E41" s="2">
        <v>4</v>
      </c>
      <c r="F41" s="2" t="s">
        <v>12</v>
      </c>
      <c r="G41" s="2" t="s">
        <v>5</v>
      </c>
      <c r="H41" s="13">
        <v>31.027437244600129</v>
      </c>
      <c r="I41" s="11">
        <v>193.32285171615592</v>
      </c>
      <c r="J41" s="11">
        <v>28.354018251702861</v>
      </c>
    </row>
    <row r="42" spans="2:10" x14ac:dyDescent="0.35">
      <c r="B42" s="2">
        <v>37</v>
      </c>
      <c r="C42" s="2">
        <v>3</v>
      </c>
      <c r="D42" s="2" t="s">
        <v>13</v>
      </c>
      <c r="E42" s="2">
        <v>5</v>
      </c>
      <c r="F42" s="2" t="s">
        <v>10</v>
      </c>
      <c r="G42" s="2" t="s">
        <v>5</v>
      </c>
      <c r="H42" s="13">
        <v>42.673671920607134</v>
      </c>
      <c r="I42" s="11">
        <v>240.95571337671629</v>
      </c>
      <c r="J42" s="11">
        <v>35.340171295251707</v>
      </c>
    </row>
    <row r="43" spans="2:10" x14ac:dyDescent="0.35">
      <c r="B43" s="2">
        <v>38</v>
      </c>
      <c r="C43" s="2">
        <v>3</v>
      </c>
      <c r="D43" s="2" t="s">
        <v>13</v>
      </c>
      <c r="E43" s="2">
        <v>5</v>
      </c>
      <c r="F43" s="2" t="s">
        <v>11</v>
      </c>
      <c r="G43" s="2" t="s">
        <v>5</v>
      </c>
      <c r="H43" s="13">
        <v>26.736719206071228</v>
      </c>
      <c r="I43" s="11">
        <v>175.77390268331791</v>
      </c>
      <c r="J43" s="11">
        <v>25.738990009538028</v>
      </c>
    </row>
    <row r="44" spans="2:10" x14ac:dyDescent="0.35">
      <c r="B44" s="2">
        <v>39</v>
      </c>
      <c r="C44" s="2">
        <v>3</v>
      </c>
      <c r="D44" s="2" t="s">
        <v>13</v>
      </c>
      <c r="E44" s="2">
        <v>5</v>
      </c>
      <c r="F44" s="2" t="s">
        <v>12</v>
      </c>
      <c r="G44" s="2" t="s">
        <v>5</v>
      </c>
      <c r="H44" s="13">
        <v>25.160537069468781</v>
      </c>
      <c r="I44" s="11">
        <v>169.32734997737742</v>
      </c>
      <c r="J44" s="11">
        <v>24.78510778111978</v>
      </c>
    </row>
    <row r="45" spans="2:10" x14ac:dyDescent="0.35">
      <c r="B45" s="2">
        <v>40</v>
      </c>
      <c r="C45" s="2">
        <v>3</v>
      </c>
      <c r="D45" s="2" t="s">
        <v>14</v>
      </c>
      <c r="E45" s="2">
        <v>1</v>
      </c>
      <c r="F45" s="2" t="s">
        <v>10</v>
      </c>
      <c r="G45" s="2" t="s">
        <v>5</v>
      </c>
      <c r="H45" s="33">
        <v>55.483870967741936</v>
      </c>
      <c r="I45" s="11">
        <v>197.3974997814494</v>
      </c>
      <c r="J45" s="11">
        <v>19.676784268485786</v>
      </c>
    </row>
    <row r="46" spans="2:10" x14ac:dyDescent="0.35">
      <c r="B46" s="2">
        <v>41</v>
      </c>
      <c r="C46" s="2">
        <v>3</v>
      </c>
      <c r="D46" s="2" t="s">
        <v>14</v>
      </c>
      <c r="E46" s="2">
        <v>1</v>
      </c>
      <c r="F46" s="2" t="s">
        <v>11</v>
      </c>
      <c r="G46" s="2" t="s">
        <v>5</v>
      </c>
      <c r="H46" s="13">
        <v>38.548387096774192</v>
      </c>
      <c r="I46" s="11">
        <v>82.65844916513683</v>
      </c>
      <c r="J46" s="11">
        <v>8.2559377911642855</v>
      </c>
    </row>
    <row r="47" spans="2:10" x14ac:dyDescent="0.35">
      <c r="B47" s="2">
        <v>42</v>
      </c>
      <c r="C47" s="2">
        <v>3</v>
      </c>
      <c r="D47" s="2" t="s">
        <v>14</v>
      </c>
      <c r="E47" s="2">
        <v>1</v>
      </c>
      <c r="F47" s="2" t="s">
        <v>12</v>
      </c>
      <c r="G47" s="2" t="s">
        <v>5</v>
      </c>
      <c r="H47" s="13">
        <v>31.532258064516125</v>
      </c>
      <c r="I47" s="11">
        <v>35.123699624092993</v>
      </c>
      <c r="J47" s="11">
        <v>3.506759147772863</v>
      </c>
    </row>
    <row r="48" spans="2:10" x14ac:dyDescent="0.35">
      <c r="B48" s="2">
        <v>43</v>
      </c>
      <c r="C48" s="2">
        <v>3</v>
      </c>
      <c r="D48" s="2" t="s">
        <v>14</v>
      </c>
      <c r="E48" s="2">
        <v>2</v>
      </c>
      <c r="F48" s="2" t="s">
        <v>10</v>
      </c>
      <c r="G48" s="2" t="s">
        <v>5</v>
      </c>
      <c r="H48" s="13">
        <v>65.645161290322577</v>
      </c>
      <c r="I48" s="11">
        <v>266.24093015123697</v>
      </c>
      <c r="J48" s="11">
        <v>26.560348179492919</v>
      </c>
    </row>
    <row r="49" spans="2:10" x14ac:dyDescent="0.35">
      <c r="B49" s="2">
        <v>44</v>
      </c>
      <c r="C49" s="2">
        <v>3</v>
      </c>
      <c r="D49" s="2" t="s">
        <v>14</v>
      </c>
      <c r="E49" s="2">
        <v>2</v>
      </c>
      <c r="F49" s="2" t="s">
        <v>11</v>
      </c>
      <c r="G49" s="2" t="s">
        <v>5</v>
      </c>
      <c r="H49" s="13">
        <v>36.129032258064512</v>
      </c>
      <c r="I49" s="11">
        <v>66.267156219949271</v>
      </c>
      <c r="J49" s="11">
        <v>6.6029450199232027</v>
      </c>
    </row>
    <row r="50" spans="2:10" x14ac:dyDescent="0.35">
      <c r="B50" s="2">
        <v>45</v>
      </c>
      <c r="C50" s="2">
        <v>3</v>
      </c>
      <c r="D50" s="2" t="s">
        <v>14</v>
      </c>
      <c r="E50" s="2">
        <v>2</v>
      </c>
      <c r="F50" s="2" t="s">
        <v>12</v>
      </c>
      <c r="G50" s="2" t="s">
        <v>5</v>
      </c>
      <c r="H50" s="13">
        <v>36.854838709677416</v>
      </c>
      <c r="I50" s="11">
        <v>71.18454410350553</v>
      </c>
      <c r="J50" s="11">
        <v>7.092919898715178</v>
      </c>
    </row>
    <row r="51" spans="2:10" x14ac:dyDescent="0.35">
      <c r="B51" s="2">
        <v>46</v>
      </c>
      <c r="C51" s="2">
        <v>3</v>
      </c>
      <c r="D51" s="2" t="s">
        <v>14</v>
      </c>
      <c r="E51" s="2">
        <v>3</v>
      </c>
      <c r="F51" s="2" t="s">
        <v>10</v>
      </c>
      <c r="G51" s="2" t="s">
        <v>5</v>
      </c>
      <c r="H51" s="13">
        <v>49.999999999999993</v>
      </c>
      <c r="I51" s="11">
        <v>160.24390243902434</v>
      </c>
      <c r="J51" s="11">
        <v>16.011580979119142</v>
      </c>
    </row>
    <row r="52" spans="2:10" x14ac:dyDescent="0.35">
      <c r="B52" s="2">
        <v>47</v>
      </c>
      <c r="C52" s="2">
        <v>3</v>
      </c>
      <c r="D52" s="2" t="s">
        <v>14</v>
      </c>
      <c r="E52" s="2">
        <v>3</v>
      </c>
      <c r="F52" s="2" t="s">
        <v>11</v>
      </c>
      <c r="G52" s="2" t="s">
        <v>5</v>
      </c>
      <c r="H52" s="13">
        <v>38.064516129032256</v>
      </c>
      <c r="I52" s="11">
        <v>79.380190576099267</v>
      </c>
      <c r="J52" s="11">
        <v>7.9253385159843521</v>
      </c>
    </row>
    <row r="53" spans="2:10" x14ac:dyDescent="0.35">
      <c r="B53" s="2">
        <v>48</v>
      </c>
      <c r="C53" s="2">
        <v>3</v>
      </c>
      <c r="D53" s="2" t="s">
        <v>14</v>
      </c>
      <c r="E53" s="2">
        <v>3</v>
      </c>
      <c r="F53" s="2" t="s">
        <v>12</v>
      </c>
      <c r="G53" s="2" t="s">
        <v>5</v>
      </c>
      <c r="H53" s="13">
        <v>30.322580645161285</v>
      </c>
      <c r="I53" s="11">
        <v>54.246874726811768</v>
      </c>
      <c r="J53" s="11">
        <v>2.6906527929155906</v>
      </c>
    </row>
    <row r="54" spans="2:10" x14ac:dyDescent="0.35">
      <c r="B54" s="2">
        <v>49</v>
      </c>
      <c r="C54" s="2">
        <v>3</v>
      </c>
      <c r="D54" s="2" t="s">
        <v>14</v>
      </c>
      <c r="E54" s="2">
        <v>4</v>
      </c>
      <c r="F54" s="2" t="s">
        <v>10</v>
      </c>
      <c r="G54" s="2" t="s">
        <v>5</v>
      </c>
      <c r="H54" s="13">
        <v>52.903225806451609</v>
      </c>
      <c r="I54" s="11">
        <v>179.91345397324937</v>
      </c>
      <c r="J54" s="11">
        <v>17.962605228958605</v>
      </c>
    </row>
    <row r="55" spans="2:10" x14ac:dyDescent="0.35">
      <c r="B55" s="2">
        <v>50</v>
      </c>
      <c r="C55" s="2">
        <v>3</v>
      </c>
      <c r="D55" s="2" t="s">
        <v>14</v>
      </c>
      <c r="E55" s="2">
        <v>4</v>
      </c>
      <c r="F55" s="2" t="s">
        <v>11</v>
      </c>
      <c r="G55" s="2" t="s">
        <v>5</v>
      </c>
      <c r="H55" s="13">
        <v>42.258064516129025</v>
      </c>
      <c r="I55" s="11">
        <v>107.79176501442429</v>
      </c>
      <c r="J55" s="11">
        <v>10.74907908001838</v>
      </c>
    </row>
    <row r="56" spans="2:10" x14ac:dyDescent="0.35">
      <c r="B56" s="2">
        <v>51</v>
      </c>
      <c r="C56" s="2">
        <v>3</v>
      </c>
      <c r="D56" s="2" t="s">
        <v>14</v>
      </c>
      <c r="E56" s="2">
        <v>4</v>
      </c>
      <c r="F56" s="2" t="s">
        <v>12</v>
      </c>
      <c r="G56" s="2" t="s">
        <v>5</v>
      </c>
      <c r="H56" s="13">
        <v>35.161290322580641</v>
      </c>
      <c r="I56" s="11">
        <v>59.710639041874259</v>
      </c>
      <c r="J56" s="11">
        <v>5.9591456129615032</v>
      </c>
    </row>
    <row r="57" spans="2:10" x14ac:dyDescent="0.35">
      <c r="B57" s="2">
        <v>52</v>
      </c>
      <c r="C57" s="2">
        <v>3</v>
      </c>
      <c r="D57" s="2" t="s">
        <v>14</v>
      </c>
      <c r="E57" s="2">
        <v>5</v>
      </c>
      <c r="F57" s="2" t="s">
        <v>10</v>
      </c>
      <c r="G57" s="2" t="s">
        <v>5</v>
      </c>
      <c r="H57" s="13">
        <v>52.5</v>
      </c>
      <c r="I57" s="11">
        <v>177.18157181571814</v>
      </c>
      <c r="J57" s="11">
        <v>17.718157181571812</v>
      </c>
    </row>
    <row r="58" spans="2:10" x14ac:dyDescent="0.35">
      <c r="B58" s="2">
        <v>53</v>
      </c>
      <c r="C58" s="2">
        <v>3</v>
      </c>
      <c r="D58" s="2" t="s">
        <v>14</v>
      </c>
      <c r="E58" s="2">
        <v>5</v>
      </c>
      <c r="F58" s="2" t="s">
        <v>11</v>
      </c>
      <c r="G58" s="2" t="s">
        <v>5</v>
      </c>
      <c r="H58" s="13">
        <v>35.564516129032256</v>
      </c>
      <c r="I58" s="11">
        <v>62.442521199405505</v>
      </c>
      <c r="J58" s="11">
        <v>6.231788542854841</v>
      </c>
    </row>
    <row r="59" spans="2:10" x14ac:dyDescent="0.35">
      <c r="B59" s="2">
        <v>54</v>
      </c>
      <c r="C59" s="2">
        <v>3</v>
      </c>
      <c r="D59" s="2" t="s">
        <v>14</v>
      </c>
      <c r="E59" s="2">
        <v>5</v>
      </c>
      <c r="F59" s="2" t="s">
        <v>12</v>
      </c>
      <c r="G59" s="2" t="s">
        <v>5</v>
      </c>
      <c r="H59" s="13">
        <v>35.08064516129032</v>
      </c>
      <c r="I59" s="11">
        <v>59.164262610368027</v>
      </c>
      <c r="J59" s="11">
        <v>5.9022608350327248</v>
      </c>
    </row>
    <row r="60" spans="2:10" x14ac:dyDescent="0.35">
      <c r="F60" s="14" t="s">
        <v>17</v>
      </c>
      <c r="G60" s="2"/>
      <c r="H60" s="13"/>
      <c r="I60" s="11"/>
      <c r="J60" s="11"/>
    </row>
    <row r="61" spans="2:10" x14ac:dyDescent="0.35">
      <c r="B61" s="2">
        <v>55</v>
      </c>
      <c r="C61" s="2">
        <v>6</v>
      </c>
      <c r="D61" s="2" t="s">
        <v>4</v>
      </c>
      <c r="E61" s="2">
        <v>1</v>
      </c>
      <c r="F61" s="2" t="s">
        <v>10</v>
      </c>
      <c r="G61" s="2" t="s">
        <v>5</v>
      </c>
      <c r="H61" s="13">
        <v>32.549857549857542</v>
      </c>
      <c r="I61" s="11">
        <v>4070.1196937321924</v>
      </c>
      <c r="J61" s="11">
        <v>405.55198223716542</v>
      </c>
    </row>
    <row r="62" spans="2:10" x14ac:dyDescent="0.35">
      <c r="B62" s="2">
        <v>56</v>
      </c>
      <c r="C62" s="2">
        <v>6</v>
      </c>
      <c r="D62" s="2" t="s">
        <v>4</v>
      </c>
      <c r="E62" s="2">
        <v>1</v>
      </c>
      <c r="F62" s="2" t="s">
        <v>11</v>
      </c>
      <c r="G62" s="2" t="s">
        <v>5</v>
      </c>
      <c r="H62" s="13">
        <v>24.572649572649574</v>
      </c>
      <c r="I62" s="11">
        <v>3072.9686965811966</v>
      </c>
      <c r="J62" s="11">
        <v>306.31665635777483</v>
      </c>
    </row>
    <row r="63" spans="2:10" x14ac:dyDescent="0.35">
      <c r="B63" s="2">
        <v>57</v>
      </c>
      <c r="C63" s="2">
        <v>6</v>
      </c>
      <c r="D63" s="2" t="s">
        <v>4</v>
      </c>
      <c r="E63" s="2">
        <v>1</v>
      </c>
      <c r="F63" s="2" t="s">
        <v>12</v>
      </c>
      <c r="G63" s="2" t="s">
        <v>5</v>
      </c>
      <c r="H63" s="13">
        <v>21.937321937321947</v>
      </c>
      <c r="I63" s="11">
        <v>2743.5527421652432</v>
      </c>
      <c r="J63" s="11">
        <v>273.91700700531578</v>
      </c>
    </row>
    <row r="64" spans="2:10" x14ac:dyDescent="0.35">
      <c r="B64" s="2">
        <v>58</v>
      </c>
      <c r="C64" s="2">
        <v>6</v>
      </c>
      <c r="D64" s="2" t="s">
        <v>4</v>
      </c>
      <c r="E64" s="2">
        <v>2</v>
      </c>
      <c r="F64" s="2" t="s">
        <v>10</v>
      </c>
      <c r="G64" s="2" t="s">
        <v>5</v>
      </c>
      <c r="H64" s="13">
        <v>28.561253561253551</v>
      </c>
      <c r="I64" s="11">
        <v>3571.5441951566936</v>
      </c>
      <c r="J64" s="11">
        <v>356.86892437616848</v>
      </c>
    </row>
    <row r="65" spans="2:10" x14ac:dyDescent="0.35">
      <c r="B65" s="2">
        <v>59</v>
      </c>
      <c r="C65" s="2">
        <v>6</v>
      </c>
      <c r="D65" s="2" t="s">
        <v>4</v>
      </c>
      <c r="E65" s="2">
        <v>2</v>
      </c>
      <c r="F65" s="2" t="s">
        <v>11</v>
      </c>
      <c r="G65" s="2" t="s">
        <v>5</v>
      </c>
      <c r="H65" s="13">
        <v>21.296296296296301</v>
      </c>
      <c r="I65" s="11">
        <v>2663.4245370370372</v>
      </c>
      <c r="J65" s="11">
        <v>265.91698652526333</v>
      </c>
    </row>
    <row r="66" spans="2:10" x14ac:dyDescent="0.35">
      <c r="B66" s="2">
        <v>60</v>
      </c>
      <c r="C66" s="2">
        <v>6</v>
      </c>
      <c r="D66" s="2" t="s">
        <v>4</v>
      </c>
      <c r="E66" s="2">
        <v>2</v>
      </c>
      <c r="F66" s="2" t="s">
        <v>12</v>
      </c>
      <c r="G66" s="2" t="s">
        <v>5</v>
      </c>
      <c r="H66" s="13">
        <v>21.082621082621088</v>
      </c>
      <c r="I66" s="11">
        <v>2636.7151353276358</v>
      </c>
      <c r="J66" s="11">
        <v>262.93529470758244</v>
      </c>
    </row>
    <row r="67" spans="2:10" x14ac:dyDescent="0.35">
      <c r="B67" s="2">
        <v>61</v>
      </c>
      <c r="C67" s="2">
        <v>6</v>
      </c>
      <c r="D67" s="2" t="s">
        <v>4</v>
      </c>
      <c r="E67" s="2">
        <v>3</v>
      </c>
      <c r="F67" s="2" t="s">
        <v>10</v>
      </c>
      <c r="G67" s="2" t="s">
        <v>5</v>
      </c>
      <c r="H67" s="13">
        <v>33.04843304843304</v>
      </c>
      <c r="I67" s="11">
        <v>4132.4416310541292</v>
      </c>
      <c r="J67" s="11">
        <v>412.5840286595577</v>
      </c>
    </row>
    <row r="68" spans="2:10" x14ac:dyDescent="0.35">
      <c r="B68" s="2">
        <v>62</v>
      </c>
      <c r="C68" s="2">
        <v>6</v>
      </c>
      <c r="D68" s="2" t="s">
        <v>4</v>
      </c>
      <c r="E68" s="2">
        <v>3</v>
      </c>
      <c r="F68" s="2" t="s">
        <v>11</v>
      </c>
      <c r="G68" s="2" t="s">
        <v>5</v>
      </c>
      <c r="H68" s="13"/>
      <c r="I68" s="11"/>
      <c r="J68" s="11"/>
    </row>
    <row r="69" spans="2:10" x14ac:dyDescent="0.35">
      <c r="B69" s="2">
        <v>63</v>
      </c>
      <c r="C69" s="2">
        <v>6</v>
      </c>
      <c r="D69" s="2" t="s">
        <v>4</v>
      </c>
      <c r="E69" s="2">
        <v>3</v>
      </c>
      <c r="F69" s="2" t="s">
        <v>12</v>
      </c>
      <c r="G69" s="2" t="s">
        <v>5</v>
      </c>
      <c r="H69" s="13">
        <v>26.282051282051285</v>
      </c>
      <c r="I69" s="11">
        <v>3286.64391025641</v>
      </c>
      <c r="J69" s="11">
        <v>327.87748506149347</v>
      </c>
    </row>
    <row r="70" spans="2:10" x14ac:dyDescent="0.35">
      <c r="B70" s="2">
        <v>64</v>
      </c>
      <c r="C70" s="2">
        <v>6</v>
      </c>
      <c r="D70" s="2" t="s">
        <v>4</v>
      </c>
      <c r="E70" s="2">
        <v>4</v>
      </c>
      <c r="F70" s="2" t="s">
        <v>10</v>
      </c>
      <c r="G70" s="2" t="s">
        <v>5</v>
      </c>
      <c r="H70" s="13">
        <v>24.715099715099708</v>
      </c>
      <c r="I70" s="11">
        <v>3090.7749643874631</v>
      </c>
      <c r="J70" s="11">
        <v>308.33748647121547</v>
      </c>
    </row>
    <row r="71" spans="2:10" x14ac:dyDescent="0.35">
      <c r="B71" s="2">
        <v>65</v>
      </c>
      <c r="C71" s="2">
        <v>6</v>
      </c>
      <c r="D71" s="2" t="s">
        <v>4</v>
      </c>
      <c r="E71" s="2">
        <v>4</v>
      </c>
      <c r="F71" s="2" t="s">
        <v>11</v>
      </c>
      <c r="G71" s="2" t="s">
        <v>5</v>
      </c>
      <c r="H71" s="13">
        <v>23.076923076923073</v>
      </c>
      <c r="I71" s="11">
        <v>2886.0028846153837</v>
      </c>
      <c r="J71" s="11">
        <v>288.36959278730853</v>
      </c>
    </row>
    <row r="72" spans="2:10" x14ac:dyDescent="0.35">
      <c r="B72" s="2">
        <v>66</v>
      </c>
      <c r="C72" s="2">
        <v>6</v>
      </c>
      <c r="D72" s="2" t="s">
        <v>4</v>
      </c>
      <c r="E72" s="2">
        <v>4</v>
      </c>
      <c r="F72" s="2" t="s">
        <v>12</v>
      </c>
      <c r="G72" s="2" t="s">
        <v>5</v>
      </c>
      <c r="H72" s="13">
        <v>28.632478632478623</v>
      </c>
      <c r="I72" s="11">
        <v>3580.447329059828</v>
      </c>
      <c r="J72" s="11">
        <v>357.90157227707203</v>
      </c>
    </row>
    <row r="73" spans="2:10" x14ac:dyDescent="0.35">
      <c r="B73" s="2">
        <v>67</v>
      </c>
      <c r="C73" s="2">
        <v>6</v>
      </c>
      <c r="D73" s="2" t="s">
        <v>4</v>
      </c>
      <c r="E73" s="2">
        <v>5</v>
      </c>
      <c r="F73" s="2" t="s">
        <v>10</v>
      </c>
      <c r="G73" s="2" t="s">
        <v>5</v>
      </c>
      <c r="H73" s="13">
        <v>31.980056980056972</v>
      </c>
      <c r="I73" s="11">
        <v>3998.8946225071213</v>
      </c>
      <c r="J73" s="11">
        <v>399.09127969132942</v>
      </c>
    </row>
    <row r="74" spans="2:10" x14ac:dyDescent="0.35">
      <c r="B74" s="2">
        <v>68</v>
      </c>
      <c r="C74" s="2">
        <v>6</v>
      </c>
      <c r="D74" s="2" t="s">
        <v>4</v>
      </c>
      <c r="E74" s="2">
        <v>5</v>
      </c>
      <c r="F74" s="2" t="s">
        <v>11</v>
      </c>
      <c r="G74" s="2" t="s">
        <v>5</v>
      </c>
      <c r="H74" s="13">
        <v>26.13960113960114</v>
      </c>
      <c r="I74" s="11">
        <v>3268.8376424501425</v>
      </c>
      <c r="J74" s="11">
        <v>325.71120391093484</v>
      </c>
    </row>
    <row r="75" spans="2:10" x14ac:dyDescent="0.35">
      <c r="B75" s="2">
        <v>69</v>
      </c>
      <c r="C75" s="2">
        <v>6</v>
      </c>
      <c r="D75" s="2" t="s">
        <v>4</v>
      </c>
      <c r="E75" s="2">
        <v>5</v>
      </c>
      <c r="F75" s="2" t="s">
        <v>12</v>
      </c>
      <c r="G75" s="2" t="s">
        <v>5</v>
      </c>
      <c r="H75" s="13">
        <v>31.69515669515669</v>
      </c>
      <c r="I75" s="11">
        <v>3963.282086894586</v>
      </c>
      <c r="J75" s="11">
        <v>395.85318486761741</v>
      </c>
    </row>
    <row r="76" spans="2:10" x14ac:dyDescent="0.35">
      <c r="B76" s="2">
        <v>70</v>
      </c>
      <c r="C76" s="2">
        <v>6</v>
      </c>
      <c r="D76" s="2" t="s">
        <v>13</v>
      </c>
      <c r="E76" s="2">
        <v>1</v>
      </c>
      <c r="F76" s="2" t="s">
        <v>10</v>
      </c>
      <c r="G76" s="2" t="s">
        <v>5</v>
      </c>
      <c r="H76" s="13">
        <v>33.479276123759504</v>
      </c>
      <c r="I76" s="11">
        <v>203.35082259206342</v>
      </c>
      <c r="J76" s="11">
        <v>29.824787313502625</v>
      </c>
    </row>
    <row r="77" spans="2:10" x14ac:dyDescent="0.35">
      <c r="B77" s="2">
        <v>71</v>
      </c>
      <c r="C77" s="2">
        <v>6</v>
      </c>
      <c r="D77" s="2" t="s">
        <v>13</v>
      </c>
      <c r="E77" s="2">
        <v>1</v>
      </c>
      <c r="F77" s="2" t="s">
        <v>11</v>
      </c>
      <c r="G77" s="2" t="s">
        <v>5</v>
      </c>
      <c r="H77" s="13">
        <v>26.298890834792772</v>
      </c>
      <c r="I77" s="11">
        <v>173.98319359833445</v>
      </c>
      <c r="J77" s="11">
        <v>25.486950720224776</v>
      </c>
    </row>
    <row r="78" spans="2:10" x14ac:dyDescent="0.35">
      <c r="B78" s="2">
        <v>72</v>
      </c>
      <c r="C78" s="2">
        <v>6</v>
      </c>
      <c r="D78" s="2" t="s">
        <v>13</v>
      </c>
      <c r="E78" s="2">
        <v>1</v>
      </c>
      <c r="F78" s="2" t="s">
        <v>12</v>
      </c>
      <c r="G78" s="2" t="s">
        <v>5</v>
      </c>
      <c r="H78" s="13">
        <v>21.657910099241114</v>
      </c>
      <c r="I78" s="11">
        <v>155.00167729750967</v>
      </c>
      <c r="J78" s="11">
        <v>22.733579336968084</v>
      </c>
    </row>
    <row r="79" spans="2:10" x14ac:dyDescent="0.35">
      <c r="B79" s="2">
        <v>73</v>
      </c>
      <c r="C79" s="2">
        <v>6</v>
      </c>
      <c r="D79" s="2" t="s">
        <v>13</v>
      </c>
      <c r="E79" s="2">
        <v>2</v>
      </c>
      <c r="F79" s="2" t="s">
        <v>10</v>
      </c>
      <c r="G79" s="2" t="s">
        <v>5</v>
      </c>
      <c r="H79" s="13">
        <v>37.594862813776999</v>
      </c>
      <c r="I79" s="11">
        <v>220.18348799090796</v>
      </c>
      <c r="J79" s="11">
        <v>32.25487239179634</v>
      </c>
    </row>
    <row r="80" spans="2:10" x14ac:dyDescent="0.35">
      <c r="B80" s="2">
        <v>74</v>
      </c>
      <c r="C80" s="2">
        <v>6</v>
      </c>
      <c r="D80" s="2" t="s">
        <v>13</v>
      </c>
      <c r="E80" s="2">
        <v>2</v>
      </c>
      <c r="F80" s="2" t="s">
        <v>11</v>
      </c>
      <c r="G80" s="2" t="s">
        <v>5</v>
      </c>
      <c r="H80" s="13">
        <v>22.270869819030956</v>
      </c>
      <c r="I80" s="11">
        <v>157.50867001648652</v>
      </c>
      <c r="J80" s="11">
        <v>23.09203478850262</v>
      </c>
    </row>
    <row r="81" spans="2:10" x14ac:dyDescent="0.35">
      <c r="B81" s="2">
        <v>75</v>
      </c>
      <c r="C81" s="2">
        <v>6</v>
      </c>
      <c r="D81" s="2" t="s">
        <v>13</v>
      </c>
      <c r="E81" s="2">
        <v>2</v>
      </c>
      <c r="F81" s="2" t="s">
        <v>12</v>
      </c>
      <c r="G81" s="2" t="s">
        <v>5</v>
      </c>
      <c r="H81" s="13">
        <v>21.307647402218343</v>
      </c>
      <c r="I81" s="11">
        <v>153.56911002952288</v>
      </c>
      <c r="J81" s="11">
        <v>22.496473702553615</v>
      </c>
    </row>
    <row r="82" spans="2:10" x14ac:dyDescent="0.35">
      <c r="B82" s="2">
        <v>76</v>
      </c>
      <c r="C82" s="2">
        <v>6</v>
      </c>
      <c r="D82" s="2" t="s">
        <v>13</v>
      </c>
      <c r="E82" s="2">
        <v>3</v>
      </c>
      <c r="F82" s="2" t="s">
        <v>10</v>
      </c>
      <c r="G82" s="2" t="s">
        <v>5</v>
      </c>
      <c r="H82" s="13">
        <v>40.922358435493294</v>
      </c>
      <c r="I82" s="11">
        <v>233.79287703678239</v>
      </c>
      <c r="J82" s="11">
        <v>34.193879103903818</v>
      </c>
    </row>
    <row r="83" spans="2:10" x14ac:dyDescent="0.35">
      <c r="B83" s="2">
        <v>77</v>
      </c>
      <c r="C83" s="2">
        <v>6</v>
      </c>
      <c r="D83" s="2" t="s">
        <v>13</v>
      </c>
      <c r="E83" s="2">
        <v>3</v>
      </c>
      <c r="F83" s="2" t="s">
        <v>11</v>
      </c>
      <c r="G83" s="2" t="s">
        <v>5</v>
      </c>
      <c r="H83" s="13">
        <v>28.050204319906605</v>
      </c>
      <c r="I83" s="11">
        <v>181.14602993826833</v>
      </c>
      <c r="J83" s="11">
        <v>26.557461406383467</v>
      </c>
    </row>
    <row r="84" spans="2:10" x14ac:dyDescent="0.35">
      <c r="B84" s="2">
        <v>78</v>
      </c>
      <c r="C84" s="2">
        <v>6</v>
      </c>
      <c r="D84" s="2" t="s">
        <v>13</v>
      </c>
      <c r="E84" s="2">
        <v>3</v>
      </c>
      <c r="F84" s="2" t="s">
        <v>12</v>
      </c>
      <c r="G84" s="2" t="s">
        <v>5</v>
      </c>
      <c r="H84" s="13">
        <v>23.321657910099248</v>
      </c>
      <c r="I84" s="11">
        <v>161.8063718204468</v>
      </c>
      <c r="J84" s="11">
        <v>23.655902312930813</v>
      </c>
    </row>
    <row r="85" spans="2:10" x14ac:dyDescent="0.35">
      <c r="B85" s="2">
        <v>79</v>
      </c>
      <c r="C85" s="2">
        <v>6</v>
      </c>
      <c r="D85" s="2" t="s">
        <v>13</v>
      </c>
      <c r="E85" s="2">
        <v>4</v>
      </c>
      <c r="F85" s="2" t="s">
        <v>10</v>
      </c>
      <c r="G85" s="2" t="s">
        <v>5</v>
      </c>
      <c r="H85" s="13">
        <v>42.060712200817285</v>
      </c>
      <c r="I85" s="11">
        <v>238.44872065773941</v>
      </c>
      <c r="J85" s="11">
        <v>34.874829507181666</v>
      </c>
    </row>
    <row r="86" spans="2:10" x14ac:dyDescent="0.35">
      <c r="B86" s="2">
        <v>80</v>
      </c>
      <c r="C86" s="2">
        <v>6</v>
      </c>
      <c r="D86" s="2" t="s">
        <v>13</v>
      </c>
      <c r="E86" s="2">
        <v>4</v>
      </c>
      <c r="F86" s="2" t="s">
        <v>11</v>
      </c>
      <c r="G86" s="2" t="s">
        <v>5</v>
      </c>
      <c r="H86" s="13">
        <v>28.31290134267368</v>
      </c>
      <c r="I86" s="11">
        <v>182.2204553892584</v>
      </c>
      <c r="J86" s="11">
        <v>26.661678761397209</v>
      </c>
    </row>
    <row r="87" spans="2:10" x14ac:dyDescent="0.35">
      <c r="B87" s="2">
        <v>81</v>
      </c>
      <c r="C87" s="2">
        <v>6</v>
      </c>
      <c r="D87" s="2" t="s">
        <v>13</v>
      </c>
      <c r="E87" s="2">
        <v>4</v>
      </c>
      <c r="F87" s="2" t="s">
        <v>12</v>
      </c>
      <c r="G87" s="2" t="s">
        <v>5</v>
      </c>
      <c r="H87" s="13">
        <v>24.197314652656168</v>
      </c>
      <c r="I87" s="11">
        <v>165.38778999041381</v>
      </c>
      <c r="J87" s="11">
        <v>24.256875865260685</v>
      </c>
    </row>
    <row r="88" spans="2:10" x14ac:dyDescent="0.35">
      <c r="B88" s="2">
        <v>82</v>
      </c>
      <c r="C88" s="2">
        <v>6</v>
      </c>
      <c r="D88" s="2" t="s">
        <v>13</v>
      </c>
      <c r="E88" s="2">
        <v>5</v>
      </c>
      <c r="F88" s="2" t="s">
        <v>10</v>
      </c>
      <c r="G88" s="2" t="s">
        <v>5</v>
      </c>
      <c r="H88" s="13">
        <v>48.540572095738476</v>
      </c>
      <c r="I88" s="11">
        <v>264.95121511549473</v>
      </c>
      <c r="J88" s="11">
        <v>38.781947654962636</v>
      </c>
    </row>
    <row r="89" spans="2:10" x14ac:dyDescent="0.35">
      <c r="B89" s="2">
        <v>83</v>
      </c>
      <c r="C89" s="2">
        <v>6</v>
      </c>
      <c r="D89" s="2" t="s">
        <v>13</v>
      </c>
      <c r="E89" s="2">
        <v>5</v>
      </c>
      <c r="F89" s="2" t="s">
        <v>11</v>
      </c>
      <c r="G89" s="2" t="s">
        <v>5</v>
      </c>
      <c r="H89" s="13">
        <v>38.558085230589619</v>
      </c>
      <c r="I89" s="11">
        <v>224.12304797787164</v>
      </c>
      <c r="J89" s="11">
        <v>32.818870177803348</v>
      </c>
    </row>
    <row r="90" spans="2:10" x14ac:dyDescent="0.35">
      <c r="B90" s="2">
        <v>84</v>
      </c>
      <c r="C90" s="2">
        <v>6</v>
      </c>
      <c r="D90" s="2" t="s">
        <v>13</v>
      </c>
      <c r="E90" s="2">
        <v>5</v>
      </c>
      <c r="F90" s="2" t="s">
        <v>12</v>
      </c>
      <c r="G90" s="2" t="s">
        <v>5</v>
      </c>
      <c r="H90" s="13">
        <v>26.736719206071228</v>
      </c>
      <c r="I90" s="11">
        <v>175.77390268331789</v>
      </c>
      <c r="J90" s="11">
        <v>25.759564741759881</v>
      </c>
    </row>
    <row r="91" spans="2:10" x14ac:dyDescent="0.35">
      <c r="B91" s="2">
        <v>85</v>
      </c>
      <c r="C91" s="2">
        <v>6</v>
      </c>
      <c r="D91" s="2" t="s">
        <v>14</v>
      </c>
      <c r="E91" s="2">
        <v>1</v>
      </c>
      <c r="F91" s="2" t="s">
        <v>10</v>
      </c>
      <c r="G91" s="2" t="s">
        <v>5</v>
      </c>
      <c r="H91" s="13">
        <v>49.274193548387103</v>
      </c>
      <c r="I91" s="11">
        <v>155.32651455546815</v>
      </c>
      <c r="J91" s="11">
        <v>15.476934491377854</v>
      </c>
    </row>
    <row r="92" spans="2:10" x14ac:dyDescent="0.35">
      <c r="B92" s="2">
        <v>86</v>
      </c>
      <c r="C92" s="2">
        <v>6</v>
      </c>
      <c r="D92" s="2" t="s">
        <v>14</v>
      </c>
      <c r="E92" s="2">
        <v>1</v>
      </c>
      <c r="F92" s="2" t="s">
        <v>11</v>
      </c>
      <c r="G92" s="2" t="s">
        <v>5</v>
      </c>
      <c r="H92" s="13">
        <v>31.854838709677416</v>
      </c>
      <c r="I92" s="11">
        <v>37.309205350117992</v>
      </c>
      <c r="J92" s="11">
        <v>3.7249605980549112</v>
      </c>
    </row>
    <row r="93" spans="2:10" x14ac:dyDescent="0.35">
      <c r="B93" s="2">
        <v>87</v>
      </c>
      <c r="C93" s="2">
        <v>6</v>
      </c>
      <c r="D93" s="2" t="s">
        <v>14</v>
      </c>
      <c r="E93" s="2">
        <v>1</v>
      </c>
      <c r="F93" s="2" t="s">
        <v>12</v>
      </c>
      <c r="G93" s="2" t="s">
        <v>5</v>
      </c>
      <c r="H93" s="13">
        <v>30.403225806451609</v>
      </c>
      <c r="I93" s="11">
        <v>27.474429583005474</v>
      </c>
      <c r="J93" s="11">
        <v>2.7397715978266333</v>
      </c>
    </row>
    <row r="94" spans="2:10" x14ac:dyDescent="0.35">
      <c r="B94" s="2">
        <v>88</v>
      </c>
      <c r="C94" s="2">
        <v>6</v>
      </c>
      <c r="D94" s="2" t="s">
        <v>14</v>
      </c>
      <c r="E94" s="2">
        <v>2</v>
      </c>
      <c r="F94" s="2" t="s">
        <v>10</v>
      </c>
      <c r="G94" s="2" t="s">
        <v>5</v>
      </c>
      <c r="H94" s="13">
        <v>43.145161290322577</v>
      </c>
      <c r="I94" s="11">
        <v>113.80190576099307</v>
      </c>
      <c r="J94" s="11">
        <v>11.371093701138399</v>
      </c>
    </row>
    <row r="95" spans="2:10" x14ac:dyDescent="0.35">
      <c r="B95" s="2">
        <v>89</v>
      </c>
      <c r="C95" s="2">
        <v>6</v>
      </c>
      <c r="D95" s="2" t="s">
        <v>14</v>
      </c>
      <c r="E95" s="2">
        <v>2</v>
      </c>
      <c r="F95" s="2" t="s">
        <v>11</v>
      </c>
      <c r="G95" s="2" t="s">
        <v>5</v>
      </c>
      <c r="H95" s="13">
        <v>32.903225806451609</v>
      </c>
      <c r="I95" s="11">
        <v>44.41209895969925</v>
      </c>
      <c r="J95" s="11">
        <v>4.4323452055588071</v>
      </c>
    </row>
    <row r="96" spans="2:10" x14ac:dyDescent="0.35">
      <c r="B96" s="2">
        <v>90</v>
      </c>
      <c r="C96" s="2">
        <v>6</v>
      </c>
      <c r="D96" s="2" t="s">
        <v>14</v>
      </c>
      <c r="E96" s="2">
        <v>2</v>
      </c>
      <c r="F96" s="2" t="s">
        <v>12</v>
      </c>
      <c r="G96" s="2" t="s">
        <v>5</v>
      </c>
      <c r="H96" s="13">
        <v>29.677419354838705</v>
      </c>
      <c r="I96" s="11">
        <v>57.525133315849274</v>
      </c>
      <c r="J96" s="11">
        <v>2.2530005692618094</v>
      </c>
    </row>
    <row r="97" spans="2:10" x14ac:dyDescent="0.35">
      <c r="B97" s="2">
        <v>91</v>
      </c>
      <c r="C97" s="2">
        <v>6</v>
      </c>
      <c r="D97" s="2" t="s">
        <v>14</v>
      </c>
      <c r="E97" s="2">
        <v>3</v>
      </c>
      <c r="F97" s="2" t="s">
        <v>10</v>
      </c>
      <c r="G97" s="2" t="s">
        <v>5</v>
      </c>
      <c r="H97" s="13">
        <v>52.177419354838705</v>
      </c>
      <c r="I97" s="11">
        <v>174.99606608969316</v>
      </c>
      <c r="J97" s="11">
        <v>17.485618114477735</v>
      </c>
    </row>
    <row r="98" spans="2:10" x14ac:dyDescent="0.35">
      <c r="B98" s="2">
        <v>92</v>
      </c>
      <c r="C98" s="2">
        <v>6</v>
      </c>
      <c r="D98" s="2" t="s">
        <v>14</v>
      </c>
      <c r="E98" s="2">
        <v>3</v>
      </c>
      <c r="F98" s="2" t="s">
        <v>11</v>
      </c>
      <c r="G98" s="2" t="s">
        <v>5</v>
      </c>
      <c r="H98" s="13">
        <v>39.193548387096769</v>
      </c>
      <c r="I98" s="11">
        <v>87.0294606171868</v>
      </c>
      <c r="J98" s="11">
        <v>8.6821090001183983</v>
      </c>
    </row>
    <row r="99" spans="2:10" x14ac:dyDescent="0.35">
      <c r="B99" s="2">
        <v>93</v>
      </c>
      <c r="C99" s="2">
        <v>6</v>
      </c>
      <c r="D99" s="2" t="s">
        <v>14</v>
      </c>
      <c r="E99" s="2">
        <v>3</v>
      </c>
      <c r="F99" s="2" t="s">
        <v>12</v>
      </c>
      <c r="G99" s="2" t="s">
        <v>5</v>
      </c>
      <c r="H99" s="13">
        <v>35.806451612903224</v>
      </c>
      <c r="I99" s="11">
        <v>64.081650493924286</v>
      </c>
      <c r="J99" s="11">
        <v>6.4056028082691219</v>
      </c>
    </row>
    <row r="100" spans="2:10" x14ac:dyDescent="0.35">
      <c r="B100" s="2">
        <v>94</v>
      </c>
      <c r="C100" s="2">
        <v>6</v>
      </c>
      <c r="D100" s="2" t="s">
        <v>14</v>
      </c>
      <c r="E100" s="2">
        <v>4</v>
      </c>
      <c r="F100" s="2" t="s">
        <v>10</v>
      </c>
      <c r="G100" s="2" t="s">
        <v>5</v>
      </c>
      <c r="H100" s="13">
        <v>46.451612903225808</v>
      </c>
      <c r="I100" s="11">
        <v>136.20333945274933</v>
      </c>
      <c r="J100" s="11">
        <v>13.609446388164404</v>
      </c>
    </row>
    <row r="101" spans="2:10" x14ac:dyDescent="0.35">
      <c r="B101" s="2">
        <v>95</v>
      </c>
      <c r="C101" s="2">
        <v>6</v>
      </c>
      <c r="D101" s="2" t="s">
        <v>14</v>
      </c>
      <c r="E101" s="2">
        <v>4</v>
      </c>
      <c r="F101" s="2" t="s">
        <v>11</v>
      </c>
      <c r="G101" s="2" t="s">
        <v>5</v>
      </c>
      <c r="H101" s="13">
        <v>23.790322580645157</v>
      </c>
      <c r="I101" s="11">
        <v>2.8874901652242109</v>
      </c>
      <c r="J101" s="11">
        <v>0.28851820196085243</v>
      </c>
    </row>
    <row r="102" spans="2:10" x14ac:dyDescent="0.35">
      <c r="B102" s="2">
        <v>96</v>
      </c>
      <c r="C102" s="2">
        <v>6</v>
      </c>
      <c r="D102" s="2" t="s">
        <v>14</v>
      </c>
      <c r="E102" s="2">
        <v>4</v>
      </c>
      <c r="F102" s="2" t="s">
        <v>12</v>
      </c>
      <c r="G102" s="2" t="s">
        <v>5</v>
      </c>
      <c r="H102" s="13">
        <v>26.451612903225801</v>
      </c>
      <c r="I102" s="11">
        <v>7.2585016172742352</v>
      </c>
      <c r="J102" s="11">
        <v>0.72469065667674082</v>
      </c>
    </row>
    <row r="103" spans="2:10" x14ac:dyDescent="0.35">
      <c r="B103" s="2">
        <v>97</v>
      </c>
      <c r="C103" s="2">
        <v>6</v>
      </c>
      <c r="D103" s="2" t="s">
        <v>14</v>
      </c>
      <c r="E103" s="2">
        <v>5</v>
      </c>
      <c r="F103" s="2" t="s">
        <v>10</v>
      </c>
      <c r="G103" s="2" t="s">
        <v>5</v>
      </c>
      <c r="H103" s="13">
        <v>56.774193548387096</v>
      </c>
      <c r="I103" s="11">
        <v>206.13952268554942</v>
      </c>
      <c r="J103" s="11">
        <v>20.597474289123646</v>
      </c>
    </row>
    <row r="104" spans="2:10" x14ac:dyDescent="0.35">
      <c r="B104" s="2">
        <v>98</v>
      </c>
      <c r="C104" s="2">
        <v>6</v>
      </c>
      <c r="D104" s="2" t="s">
        <v>14</v>
      </c>
      <c r="E104" s="2">
        <v>5</v>
      </c>
      <c r="F104" s="2" t="s">
        <v>11</v>
      </c>
      <c r="G104" s="2" t="s">
        <v>5</v>
      </c>
      <c r="H104" s="13">
        <v>33.951612903225808</v>
      </c>
      <c r="I104" s="11">
        <v>51.514992569280523</v>
      </c>
      <c r="J104" s="11">
        <v>5.1514992569280524</v>
      </c>
    </row>
    <row r="105" spans="2:10" x14ac:dyDescent="0.35">
      <c r="B105" s="2">
        <v>99</v>
      </c>
      <c r="C105" s="2">
        <v>6</v>
      </c>
      <c r="D105" s="2" t="s">
        <v>14</v>
      </c>
      <c r="E105" s="2">
        <v>5</v>
      </c>
      <c r="F105" s="2" t="s">
        <v>12</v>
      </c>
      <c r="G105" s="2" t="s">
        <v>5</v>
      </c>
      <c r="H105" s="13">
        <v>35.483870967741936</v>
      </c>
      <c r="I105" s="11">
        <v>61.896144767899273</v>
      </c>
      <c r="J105" s="11">
        <v>6.1772599568761759</v>
      </c>
    </row>
  </sheetData>
  <phoneticPr fontId="9" type="noConversion"/>
  <pageMargins left="0.75" right="0.75" top="1" bottom="1" header="0.5" footer="0.5"/>
  <pageSetup orientation="landscape" horizontalDpi="4294967292" verticalDpi="4294967292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03C51-C669-4939-A1DF-DDA7995A7BCE}">
  <dimension ref="A2:D10"/>
  <sheetViews>
    <sheetView workbookViewId="0">
      <selection activeCell="A33" sqref="A33"/>
    </sheetView>
  </sheetViews>
  <sheetFormatPr defaultColWidth="11.1640625" defaultRowHeight="15.5" x14ac:dyDescent="0.35"/>
  <cols>
    <col min="1" max="1" width="17.33203125" style="1" bestFit="1" customWidth="1"/>
    <col min="2" max="2" width="15.08203125" style="1" bestFit="1" customWidth="1"/>
    <col min="3" max="3" width="15.08203125" style="1" customWidth="1"/>
    <col min="4" max="4" width="19.5" style="1" bestFit="1" customWidth="1"/>
    <col min="5" max="16384" width="11.1640625" style="1"/>
  </cols>
  <sheetData>
    <row r="2" spans="1:4" x14ac:dyDescent="0.35">
      <c r="A2" s="1" t="s">
        <v>0</v>
      </c>
      <c r="B2" s="1" t="s">
        <v>1</v>
      </c>
      <c r="C2" s="1" t="s">
        <v>3</v>
      </c>
      <c r="D2" s="1" t="s">
        <v>2</v>
      </c>
    </row>
    <row r="3" spans="1:4" x14ac:dyDescent="0.35">
      <c r="A3" s="1">
        <v>100</v>
      </c>
      <c r="B3" s="1">
        <v>0.13100000000000001</v>
      </c>
      <c r="C3" s="1">
        <f>AVERAGE(0.048, 0.192, 0.198)</f>
        <v>0.14599999999999999</v>
      </c>
      <c r="D3" s="1">
        <f>((Table175354[[#This Row],[control]]-Table175354[[#This Row],[absorbance ]])/Table175354[[#This Row],[control]])*100</f>
        <v>10.273972602739716</v>
      </c>
    </row>
    <row r="4" spans="1:4" x14ac:dyDescent="0.35">
      <c r="A4" s="1">
        <v>200</v>
      </c>
      <c r="B4" s="1">
        <v>6.5000000000000002E-2</v>
      </c>
      <c r="C4" s="1">
        <f>AVERAGE(0.048, 0.192, 0.198)</f>
        <v>0.14599999999999999</v>
      </c>
      <c r="D4" s="1">
        <f>((Table175354[[#This Row],[control]]-Table175354[[#This Row],[absorbance ]])/Table175354[[#This Row],[control]])*100</f>
        <v>55.479452054794521</v>
      </c>
    </row>
    <row r="5" spans="1:4" x14ac:dyDescent="0.35">
      <c r="A5" s="1">
        <v>300</v>
      </c>
      <c r="B5" s="1">
        <v>6.7000000000000004E-2</v>
      </c>
      <c r="C5" s="1">
        <f>AVERAGE(0.048, 0.192, 0.198)</f>
        <v>0.14599999999999999</v>
      </c>
      <c r="D5" s="1">
        <f>((Table175354[[#This Row],[control]]-Table175354[[#This Row],[absorbance ]])/Table175354[[#This Row],[control]])*100</f>
        <v>54.109589041095887</v>
      </c>
    </row>
    <row r="6" spans="1:4" x14ac:dyDescent="0.35">
      <c r="A6" s="1">
        <v>400</v>
      </c>
      <c r="B6" s="1">
        <v>6.5000000000000002E-2</v>
      </c>
      <c r="C6" s="1">
        <f>AVERAGE(0.048, 0.192, 0.198)</f>
        <v>0.14599999999999999</v>
      </c>
      <c r="D6" s="1">
        <f>((Table175354[[#This Row],[control]]-Table175354[[#This Row],[absorbance ]])/Table175354[[#This Row],[control]])*100</f>
        <v>55.479452054794521</v>
      </c>
    </row>
    <row r="7" spans="1:4" x14ac:dyDescent="0.35">
      <c r="A7" s="1">
        <v>500</v>
      </c>
      <c r="B7" s="1">
        <v>6.4000000000000001E-2</v>
      </c>
      <c r="C7" s="1">
        <f>AVERAGE(0.048, 0.192, 0.198)</f>
        <v>0.14599999999999999</v>
      </c>
      <c r="D7" s="1">
        <f>((Table175354[[#This Row],[control]]-Table175354[[#This Row],[absorbance ]])/Table175354[[#This Row],[control]])*100</f>
        <v>56.164383561643824</v>
      </c>
    </row>
    <row r="9" spans="1:4" x14ac:dyDescent="0.35">
      <c r="B9" s="12" t="s">
        <v>15</v>
      </c>
    </row>
    <row r="10" spans="1:4" x14ac:dyDescent="0.35">
      <c r="B10" s="1" t="s">
        <v>16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BA9BCF-F4B3-439F-BE6C-23EDB22F6D26}">
  <dimension ref="A2:E9"/>
  <sheetViews>
    <sheetView workbookViewId="0">
      <selection activeCell="F24" sqref="F24"/>
    </sheetView>
  </sheetViews>
  <sheetFormatPr defaultColWidth="11.1640625" defaultRowHeight="15.5" x14ac:dyDescent="0.35"/>
  <cols>
    <col min="1" max="1" width="17.33203125" style="1" bestFit="1" customWidth="1"/>
    <col min="2" max="2" width="15.08203125" style="1" bestFit="1" customWidth="1"/>
    <col min="3" max="3" width="15.08203125" style="1" customWidth="1"/>
    <col min="4" max="4" width="13.1640625" style="1" customWidth="1"/>
    <col min="5" max="5" width="19.5" style="1" bestFit="1" customWidth="1"/>
    <col min="6" max="16384" width="11.1640625" style="1"/>
  </cols>
  <sheetData>
    <row r="2" spans="1:5" x14ac:dyDescent="0.35">
      <c r="A2" s="1" t="s">
        <v>0</v>
      </c>
      <c r="B2" s="1" t="s">
        <v>1</v>
      </c>
      <c r="C2" s="1" t="s">
        <v>26</v>
      </c>
      <c r="D2" s="1" t="s">
        <v>27</v>
      </c>
      <c r="E2" s="1" t="s">
        <v>2</v>
      </c>
    </row>
    <row r="3" spans="1:5" x14ac:dyDescent="0.35">
      <c r="A3" s="1">
        <v>100</v>
      </c>
      <c r="B3" s="1">
        <v>0.60599999999999998</v>
      </c>
      <c r="C3" s="1">
        <f>AVERAGE(0.741, 0.706, 0.746)</f>
        <v>0.73099999999999998</v>
      </c>
      <c r="D3" s="15">
        <f>AVERAGE(0.039, 0.038, 0.039)</f>
        <v>3.8666666666666662E-2</v>
      </c>
      <c r="E3" s="18">
        <f xml:space="preserve"> (1-((Table17535445[[#This Row],[absorbance ]]-Table17535445[[#This Row],[blank average]])/(Table17535445[[#This Row],[control average ]]-Table17535445[[#This Row],[blank average]])))*100</f>
        <v>18.054886856042373</v>
      </c>
    </row>
    <row r="4" spans="1:5" x14ac:dyDescent="0.35">
      <c r="A4" s="1">
        <v>200</v>
      </c>
      <c r="B4" s="1">
        <v>0.48499999999999999</v>
      </c>
      <c r="C4" s="1">
        <f>AVERAGE(0.741, 0.706, 0.746)</f>
        <v>0.73099999999999998</v>
      </c>
      <c r="D4" s="15">
        <f>AVERAGE(0.039, 0.038, 0.039)</f>
        <v>3.8666666666666662E-2</v>
      </c>
      <c r="E4" s="18">
        <f xml:space="preserve"> (1-((Table17535445[[#This Row],[absorbance ]]-Table17535445[[#This Row],[blank average]])/(Table17535445[[#This Row],[control average ]]-Table17535445[[#This Row],[blank average]])))*100</f>
        <v>35.532017332691389</v>
      </c>
    </row>
    <row r="5" spans="1:5" x14ac:dyDescent="0.35">
      <c r="A5" s="1">
        <v>300</v>
      </c>
      <c r="B5" s="1">
        <v>0.36</v>
      </c>
      <c r="C5" s="1">
        <f>AVERAGE(0.741, 0.706, 0.746)</f>
        <v>0.73099999999999998</v>
      </c>
      <c r="D5" s="15">
        <f>AVERAGE(0.039, 0.038, 0.039)</f>
        <v>3.8666666666666662E-2</v>
      </c>
      <c r="E5" s="18">
        <f xml:space="preserve"> (1-((Table17535445[[#This Row],[absorbance ]]-Table17535445[[#This Row],[blank average]])/(Table17535445[[#This Row],[control average ]]-Table17535445[[#This Row],[blank average]])))*100</f>
        <v>53.586904188733754</v>
      </c>
    </row>
    <row r="6" spans="1:5" x14ac:dyDescent="0.35">
      <c r="A6" s="1">
        <v>400</v>
      </c>
      <c r="B6" s="1">
        <v>0.26200000000000001</v>
      </c>
      <c r="C6" s="1">
        <f>AVERAGE(0.741, 0.706, 0.746)</f>
        <v>0.73099999999999998</v>
      </c>
      <c r="D6" s="15">
        <f>AVERAGE(0.039, 0.038, 0.039)</f>
        <v>3.8666666666666662E-2</v>
      </c>
      <c r="E6" s="18">
        <f xml:space="preserve"> (1-((Table17535445[[#This Row],[absorbance ]]-Table17535445[[#This Row],[blank average]])/(Table17535445[[#This Row],[control average ]]-Table17535445[[#This Row],[blank average]])))*100</f>
        <v>67.741935483870961</v>
      </c>
    </row>
    <row r="7" spans="1:5" x14ac:dyDescent="0.35">
      <c r="A7" s="1">
        <v>500</v>
      </c>
      <c r="B7" s="1">
        <v>8.5999999999999993E-2</v>
      </c>
      <c r="C7" s="1">
        <f>AVERAGE(0.741, 0.706, 0.746)</f>
        <v>0.73099999999999998</v>
      </c>
      <c r="D7" s="15">
        <f>AVERAGE(0.039, 0.038, 0.039)</f>
        <v>3.8666666666666662E-2</v>
      </c>
      <c r="E7" s="18">
        <f xml:space="preserve"> (1-((Table17535445[[#This Row],[absorbance ]]-Table17535445[[#This Row],[blank average]])/(Table17535445[[#This Row],[control average ]]-Table17535445[[#This Row],[blank average]])))*100</f>
        <v>93.163216177178626</v>
      </c>
    </row>
    <row r="9" spans="1:5" x14ac:dyDescent="0.35">
      <c r="B9" s="12"/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7D8F4-30C6-45EA-B119-5C60F2233B3F}">
  <dimension ref="A2:Q71"/>
  <sheetViews>
    <sheetView zoomScale="50" zoomScaleNormal="50" workbookViewId="0">
      <selection activeCell="R15" sqref="R15"/>
    </sheetView>
  </sheetViews>
  <sheetFormatPr defaultColWidth="8.83203125" defaultRowHeight="15.5" x14ac:dyDescent="0.35"/>
  <cols>
    <col min="1" max="6" width="10.6640625" style="1" customWidth="1"/>
    <col min="7" max="14" width="20.6640625" style="1" customWidth="1"/>
    <col min="15" max="15" width="8.83203125" style="1"/>
    <col min="16" max="16" width="14.4140625" style="1" bestFit="1" customWidth="1"/>
    <col min="17" max="16384" width="8.83203125" style="1"/>
  </cols>
  <sheetData>
    <row r="2" spans="1:17" s="19" customFormat="1" ht="92.4" customHeight="1" x14ac:dyDescent="0.35">
      <c r="A2" s="19" t="s">
        <v>6</v>
      </c>
      <c r="B2" s="19" t="s">
        <v>18</v>
      </c>
      <c r="C2" s="19" t="s">
        <v>7</v>
      </c>
      <c r="D2" s="19" t="s">
        <v>22</v>
      </c>
      <c r="E2" s="19" t="s">
        <v>8</v>
      </c>
      <c r="F2" s="19" t="s">
        <v>9</v>
      </c>
      <c r="G2" s="19" t="s">
        <v>33</v>
      </c>
      <c r="H2" s="19" t="s">
        <v>23</v>
      </c>
      <c r="I2" s="19" t="s">
        <v>38</v>
      </c>
      <c r="J2" s="19" t="s">
        <v>37</v>
      </c>
      <c r="K2" s="19" t="s">
        <v>30</v>
      </c>
      <c r="L2" s="19" t="s">
        <v>34</v>
      </c>
      <c r="M2" s="19" t="s">
        <v>35</v>
      </c>
      <c r="N2" s="19" t="s">
        <v>36</v>
      </c>
    </row>
    <row r="3" spans="1:17" s="19" customFormat="1" x14ac:dyDescent="0.35">
      <c r="A3" s="23"/>
      <c r="B3" s="23"/>
      <c r="C3" s="20"/>
      <c r="D3" s="20"/>
      <c r="E3" s="20"/>
      <c r="F3" s="20"/>
      <c r="G3" s="20" t="s">
        <v>42</v>
      </c>
      <c r="H3" s="20"/>
      <c r="I3" s="24"/>
      <c r="J3" s="24"/>
      <c r="K3" s="25"/>
      <c r="L3" s="25"/>
      <c r="M3" s="25"/>
      <c r="N3" s="25"/>
    </row>
    <row r="4" spans="1:17" x14ac:dyDescent="0.35">
      <c r="A4" s="22">
        <v>1</v>
      </c>
      <c r="B4" s="22">
        <v>0</v>
      </c>
      <c r="C4" s="1" t="s">
        <v>4</v>
      </c>
      <c r="D4" s="1">
        <v>0</v>
      </c>
      <c r="E4" s="1" t="s">
        <v>10</v>
      </c>
      <c r="F4" s="1" t="s">
        <v>5</v>
      </c>
      <c r="G4" s="1">
        <v>0.25090000000000001</v>
      </c>
      <c r="H4" s="1">
        <v>0.46100000000000002</v>
      </c>
      <c r="I4" s="18">
        <f>(1-(('Block I'!$H4-$Q$5)/($Q$4-$Q$5)))*100</f>
        <v>39.886039886039882</v>
      </c>
      <c r="K4" s="17">
        <f>('Block I'!$I4+1.0111)/0.008</f>
        <v>5112.1424857549846</v>
      </c>
      <c r="L4" s="17"/>
      <c r="M4" s="17">
        <f>K4*($Q$6/G4)</f>
        <v>509.38047885163257</v>
      </c>
      <c r="N4" s="17"/>
      <c r="P4" s="19" t="s">
        <v>24</v>
      </c>
      <c r="Q4" s="8">
        <v>0.74099999999999999</v>
      </c>
    </row>
    <row r="5" spans="1:17" x14ac:dyDescent="0.35">
      <c r="A5" s="22">
        <v>1</v>
      </c>
      <c r="B5" s="22">
        <v>0</v>
      </c>
      <c r="C5" s="1" t="s">
        <v>4</v>
      </c>
      <c r="D5" s="1">
        <v>0</v>
      </c>
      <c r="E5" s="1" t="s">
        <v>10</v>
      </c>
      <c r="F5" s="1" t="s">
        <v>5</v>
      </c>
      <c r="G5" s="1">
        <v>0.25090000000000001</v>
      </c>
      <c r="H5" s="1">
        <v>0.45</v>
      </c>
      <c r="I5" s="18">
        <f>(1-(('Block I'!$H5-$Q$5)/($Q$4-$Q$5)))*100</f>
        <v>41.452991452991448</v>
      </c>
      <c r="J5" s="18">
        <f>AVERAGE(I4:I5)</f>
        <v>40.669515669515661</v>
      </c>
      <c r="K5" s="17">
        <f>('Block I'!$I5+1.0111)/0.008</f>
        <v>5308.0114316239305</v>
      </c>
      <c r="L5" s="17">
        <f>AVERAGE(K4:K5)</f>
        <v>5210.0769586894576</v>
      </c>
      <c r="M5" s="17">
        <f>K5*($Q$6*G4)</f>
        <v>33.294501704861105</v>
      </c>
      <c r="N5" s="17">
        <f>AVERAGE(M4:M5)</f>
        <v>271.33749027824683</v>
      </c>
      <c r="P5" s="20" t="s">
        <v>28</v>
      </c>
      <c r="Q5" s="1">
        <v>3.9E-2</v>
      </c>
    </row>
    <row r="6" spans="1:17" x14ac:dyDescent="0.35">
      <c r="A6" s="22">
        <v>2</v>
      </c>
      <c r="B6" s="22">
        <v>0</v>
      </c>
      <c r="C6" s="1" t="s">
        <v>4</v>
      </c>
      <c r="D6" s="1">
        <v>0</v>
      </c>
      <c r="E6" s="1" t="s">
        <v>11</v>
      </c>
      <c r="F6" s="1" t="s">
        <v>5</v>
      </c>
      <c r="G6" s="1">
        <v>0.25040000000000001</v>
      </c>
      <c r="H6" s="1">
        <v>0.57099999999999995</v>
      </c>
      <c r="I6" s="18">
        <f>(1-(('Block I'!$H6-$Q$5)/($Q$4-$Q$5)))*100</f>
        <v>24.216524216524228</v>
      </c>
      <c r="J6" s="18"/>
      <c r="K6" s="17">
        <f>('Block I'!$I6+1.0111)/0.008</f>
        <v>3153.4530270655282</v>
      </c>
      <c r="L6" s="17"/>
      <c r="M6" s="17">
        <f t="shared" ref="M6:M9" si="0">K6*($Q$6*G5)</f>
        <v>19.780034112268527</v>
      </c>
      <c r="N6" s="17"/>
      <c r="P6" s="20" t="s">
        <v>31</v>
      </c>
      <c r="Q6" s="1">
        <v>2.5000000000000001E-2</v>
      </c>
    </row>
    <row r="7" spans="1:17" x14ac:dyDescent="0.35">
      <c r="A7" s="22">
        <v>2</v>
      </c>
      <c r="B7" s="22">
        <v>0</v>
      </c>
      <c r="C7" s="1" t="s">
        <v>4</v>
      </c>
      <c r="D7" s="1">
        <v>0</v>
      </c>
      <c r="E7" s="1" t="s">
        <v>11</v>
      </c>
      <c r="F7" s="1" t="s">
        <v>5</v>
      </c>
      <c r="G7" s="1">
        <v>0.25040000000000001</v>
      </c>
      <c r="H7" s="1">
        <v>0.55900000000000005</v>
      </c>
      <c r="I7" s="18">
        <f>(1-(('Block I'!$H7-$Q$5)/($Q$4-$Q$5)))*100</f>
        <v>25.92592592592592</v>
      </c>
      <c r="J7" s="18">
        <f>AVERAGE(I6:I7)</f>
        <v>25.071225071225072</v>
      </c>
      <c r="K7" s="17">
        <f>('Block I'!$I7+1.0111)/0.008</f>
        <v>3367.1282407407398</v>
      </c>
      <c r="L7" s="17">
        <f>AVERAGE(K6:K7)</f>
        <v>3260.2906339031342</v>
      </c>
      <c r="M7" s="17">
        <f t="shared" si="0"/>
        <v>21.078222787037035</v>
      </c>
      <c r="N7" s="17">
        <f>AVERAGE(M6:M7)</f>
        <v>20.429128449652779</v>
      </c>
    </row>
    <row r="8" spans="1:17" x14ac:dyDescent="0.35">
      <c r="A8" s="22">
        <v>3</v>
      </c>
      <c r="B8" s="22">
        <v>0</v>
      </c>
      <c r="C8" s="1" t="s">
        <v>4</v>
      </c>
      <c r="D8" s="1">
        <v>0</v>
      </c>
      <c r="E8" s="1" t="s">
        <v>12</v>
      </c>
      <c r="F8" s="1" t="s">
        <v>5</v>
      </c>
      <c r="G8" s="1">
        <v>0.25090000000000001</v>
      </c>
      <c r="H8" s="1">
        <v>0.54100000000000004</v>
      </c>
      <c r="I8" s="18">
        <f>(1-(('Block I'!$H8-$Q$5)/($Q$4-$Q$5)))*100</f>
        <v>28.490028490028486</v>
      </c>
      <c r="J8" s="18"/>
      <c r="K8" s="17">
        <f>('Block I'!$I8+1.0111)/0.008</f>
        <v>3687.6410612535606</v>
      </c>
      <c r="L8" s="17"/>
      <c r="M8" s="17">
        <f t="shared" si="0"/>
        <v>23.08463304344729</v>
      </c>
      <c r="N8" s="17"/>
    </row>
    <row r="9" spans="1:17" x14ac:dyDescent="0.35">
      <c r="A9" s="22">
        <v>3</v>
      </c>
      <c r="B9" s="22">
        <v>0</v>
      </c>
      <c r="C9" s="1" t="s">
        <v>4</v>
      </c>
      <c r="D9" s="1">
        <v>0</v>
      </c>
      <c r="E9" s="1" t="s">
        <v>12</v>
      </c>
      <c r="F9" s="1" t="s">
        <v>5</v>
      </c>
      <c r="G9" s="1">
        <v>0.25090000000000001</v>
      </c>
      <c r="H9" s="1">
        <v>0.52600000000000002</v>
      </c>
      <c r="I9" s="18">
        <f>(1-(('Block I'!$H9-$Q$5)/($Q$4-$Q$5)))*100</f>
        <v>30.626780626780615</v>
      </c>
      <c r="J9" s="18">
        <f>AVERAGE(I8:I9)</f>
        <v>29.55840455840455</v>
      </c>
      <c r="K9" s="17">
        <f>('Block I'!$I9+1.0111)/0.008</f>
        <v>3954.7350783475767</v>
      </c>
      <c r="L9" s="17">
        <f>AVERAGE(K8:K9)</f>
        <v>3821.1880698005689</v>
      </c>
      <c r="M9" s="17">
        <f t="shared" si="0"/>
        <v>24.806075778935178</v>
      </c>
      <c r="N9" s="17">
        <f>AVERAGE(M8:M9)</f>
        <v>23.945354411191232</v>
      </c>
    </row>
    <row r="10" spans="1:17" x14ac:dyDescent="0.35">
      <c r="A10" s="22"/>
      <c r="B10" s="22"/>
      <c r="G10" s="20" t="s">
        <v>19</v>
      </c>
      <c r="I10" s="18"/>
      <c r="J10" s="18"/>
      <c r="K10" s="17"/>
      <c r="L10" s="17"/>
      <c r="M10" s="17"/>
      <c r="N10" s="17"/>
    </row>
    <row r="11" spans="1:17" x14ac:dyDescent="0.35">
      <c r="A11" s="22">
        <v>10</v>
      </c>
      <c r="B11" s="22">
        <v>3</v>
      </c>
      <c r="C11" s="1" t="s">
        <v>4</v>
      </c>
      <c r="D11" s="1">
        <v>1</v>
      </c>
      <c r="E11" s="1" t="s">
        <v>10</v>
      </c>
      <c r="F11" s="1" t="s">
        <v>5</v>
      </c>
      <c r="G11" s="1">
        <v>0.25030000000000002</v>
      </c>
      <c r="H11" s="1">
        <v>0.53</v>
      </c>
      <c r="I11" s="18">
        <f>(1-(('Block I'!$H11-$Q$5)/($Q$4-$Q$5)))*100</f>
        <v>30.056980056980041</v>
      </c>
      <c r="J11" s="18"/>
      <c r="K11" s="17">
        <f>('Block I'!$I11+0.0111)/0.008</f>
        <v>3758.5100071225052</v>
      </c>
      <c r="L11" s="17"/>
      <c r="M11" s="17">
        <f t="shared" ref="M11:M40" si="1">K11*($Q$6/G11)</f>
        <v>375.40052008814473</v>
      </c>
      <c r="N11" s="17"/>
    </row>
    <row r="12" spans="1:17" x14ac:dyDescent="0.35">
      <c r="A12" s="22">
        <v>10</v>
      </c>
      <c r="B12" s="22">
        <v>3</v>
      </c>
      <c r="C12" s="1" t="s">
        <v>4</v>
      </c>
      <c r="D12" s="1">
        <v>1</v>
      </c>
      <c r="E12" s="1" t="s">
        <v>10</v>
      </c>
      <c r="F12" s="1" t="s">
        <v>5</v>
      </c>
      <c r="G12" s="1">
        <v>0.25030000000000002</v>
      </c>
      <c r="H12" s="1">
        <v>0.51200000000000001</v>
      </c>
      <c r="I12" s="18">
        <f>(1-(('Block I'!$H12-$Q$5)/($Q$4-$Q$5)))*100</f>
        <v>32.621082621082607</v>
      </c>
      <c r="J12" s="18">
        <f>AVERAGE(I11:I12)</f>
        <v>31.339031339031322</v>
      </c>
      <c r="K12" s="17">
        <f>('Block I'!$I12+0.0111)/0.008</f>
        <v>4079.0228276353255</v>
      </c>
      <c r="L12" s="17">
        <f>AVERAGE(K11:K12)</f>
        <v>3918.7664173789153</v>
      </c>
      <c r="M12" s="17">
        <f t="shared" si="1"/>
        <v>407.41338669949312</v>
      </c>
      <c r="N12" s="17">
        <f>AVERAGE(M11:M12)</f>
        <v>391.40695339381892</v>
      </c>
    </row>
    <row r="13" spans="1:17" x14ac:dyDescent="0.35">
      <c r="A13" s="22">
        <v>11</v>
      </c>
      <c r="B13" s="22">
        <v>3</v>
      </c>
      <c r="C13" s="1" t="s">
        <v>4</v>
      </c>
      <c r="D13" s="1">
        <v>1</v>
      </c>
      <c r="E13" s="1" t="s">
        <v>11</v>
      </c>
      <c r="F13" s="1" t="s">
        <v>5</v>
      </c>
      <c r="G13" s="1">
        <v>0.25080000000000002</v>
      </c>
      <c r="H13" s="1">
        <v>0.57299999999999995</v>
      </c>
      <c r="I13" s="18">
        <f>(1-(('Block I'!$H13-$Q$5)/($Q$4-$Q$5)))*100</f>
        <v>23.931623931623935</v>
      </c>
      <c r="J13" s="18"/>
      <c r="K13" s="17">
        <f>('Block I'!$I13+0.0111)/0.008</f>
        <v>2992.840491452992</v>
      </c>
      <c r="L13" s="17"/>
      <c r="M13" s="17">
        <f t="shared" si="1"/>
        <v>298.32939508103988</v>
      </c>
      <c r="N13" s="17"/>
    </row>
    <row r="14" spans="1:17" x14ac:dyDescent="0.35">
      <c r="A14" s="22">
        <v>11</v>
      </c>
      <c r="B14" s="22">
        <v>3</v>
      </c>
      <c r="C14" s="1" t="s">
        <v>4</v>
      </c>
      <c r="D14" s="1">
        <v>1</v>
      </c>
      <c r="E14" s="1" t="s">
        <v>11</v>
      </c>
      <c r="F14" s="1" t="s">
        <v>5</v>
      </c>
      <c r="G14" s="1">
        <v>0.25080000000000002</v>
      </c>
      <c r="H14" s="1">
        <v>0.56599999999999995</v>
      </c>
      <c r="I14" s="18">
        <f>(1-(('Block I'!$H14-$Q$5)/($Q$4-$Q$5)))*100</f>
        <v>24.928774928774931</v>
      </c>
      <c r="J14" s="18">
        <f>AVERAGE(I13:I14)</f>
        <v>24.430199430199433</v>
      </c>
      <c r="K14" s="17">
        <f>('Block I'!$I14+0.0111)/0.008</f>
        <v>3117.4843660968663</v>
      </c>
      <c r="L14" s="17">
        <f>AVERAGE(K13:K14)</f>
        <v>3055.1624287749291</v>
      </c>
      <c r="M14" s="17">
        <f t="shared" si="1"/>
        <v>310.75402373373868</v>
      </c>
      <c r="N14" s="17">
        <f>AVERAGE(M13:M14)</f>
        <v>304.54170940738925</v>
      </c>
    </row>
    <row r="15" spans="1:17" x14ac:dyDescent="0.35">
      <c r="A15" s="22">
        <v>12</v>
      </c>
      <c r="B15" s="22">
        <v>3</v>
      </c>
      <c r="C15" s="1" t="s">
        <v>4</v>
      </c>
      <c r="D15" s="1">
        <v>1</v>
      </c>
      <c r="E15" s="1" t="s">
        <v>12</v>
      </c>
      <c r="F15" s="1" t="s">
        <v>5</v>
      </c>
      <c r="G15" s="1">
        <v>0.25019999999999998</v>
      </c>
      <c r="H15" s="1">
        <v>0.58399999999999996</v>
      </c>
      <c r="I15" s="18">
        <f>(1-(('Block I'!$H15-$Q$5)/($Q$4-$Q$5)))*100</f>
        <v>22.364672364672366</v>
      </c>
      <c r="J15" s="18"/>
      <c r="K15" s="17">
        <f>('Block I'!$I15+0.0111)/0.008</f>
        <v>2796.9715455840455</v>
      </c>
      <c r="L15" s="17"/>
      <c r="M15" s="17">
        <f t="shared" si="1"/>
        <v>279.47357569784629</v>
      </c>
      <c r="N15" s="17"/>
    </row>
    <row r="16" spans="1:17" x14ac:dyDescent="0.35">
      <c r="A16" s="22">
        <v>12</v>
      </c>
      <c r="B16" s="22">
        <v>3</v>
      </c>
      <c r="C16" s="1" t="s">
        <v>4</v>
      </c>
      <c r="D16" s="1">
        <v>1</v>
      </c>
      <c r="E16" s="1" t="s">
        <v>12</v>
      </c>
      <c r="F16" s="1" t="s">
        <v>5</v>
      </c>
      <c r="G16" s="1">
        <v>0.25019999999999998</v>
      </c>
      <c r="H16" s="1">
        <v>0.59499999999999997</v>
      </c>
      <c r="I16" s="18">
        <f>(1-(('Block I'!$H16-$Q$5)/($Q$4-$Q$5)))*100</f>
        <v>20.7977207977208</v>
      </c>
      <c r="J16" s="18">
        <f>AVERAGE(I15:I16)</f>
        <v>21.581196581196583</v>
      </c>
      <c r="K16" s="17">
        <f>('Block I'!$I16+0.0111)/0.008</f>
        <v>2601.1025997150996</v>
      </c>
      <c r="L16" s="17">
        <f>AVERAGE(K15:K16)</f>
        <v>2699.0370726495726</v>
      </c>
      <c r="M16" s="17">
        <f t="shared" si="1"/>
        <v>259.90233810102916</v>
      </c>
      <c r="N16" s="17">
        <f>AVERAGE(M15:M16)</f>
        <v>269.68795689943772</v>
      </c>
    </row>
    <row r="17" spans="1:14" x14ac:dyDescent="0.35">
      <c r="A17" s="22">
        <v>13</v>
      </c>
      <c r="B17" s="22">
        <v>3</v>
      </c>
      <c r="C17" s="1" t="s">
        <v>4</v>
      </c>
      <c r="D17" s="1">
        <v>2</v>
      </c>
      <c r="E17" s="1" t="s">
        <v>10</v>
      </c>
      <c r="F17" s="1" t="s">
        <v>5</v>
      </c>
      <c r="G17" s="1">
        <v>0.25080000000000002</v>
      </c>
      <c r="H17" s="1">
        <v>0.51100000000000001</v>
      </c>
      <c r="I17" s="18">
        <f>(1-(('Block I'!$H17-$Q$5)/($Q$4-$Q$5)))*100</f>
        <v>32.763532763532751</v>
      </c>
      <c r="J17" s="18"/>
      <c r="K17" s="17">
        <f>('Block I'!$I17+0.0111)/0.008</f>
        <v>4096.8290954415934</v>
      </c>
      <c r="L17" s="17"/>
      <c r="M17" s="17">
        <f t="shared" si="1"/>
        <v>408.37610600494355</v>
      </c>
      <c r="N17" s="17"/>
    </row>
    <row r="18" spans="1:14" x14ac:dyDescent="0.35">
      <c r="A18" s="22">
        <v>13</v>
      </c>
      <c r="B18" s="22">
        <v>3</v>
      </c>
      <c r="C18" s="1" t="s">
        <v>4</v>
      </c>
      <c r="D18" s="1">
        <v>2</v>
      </c>
      <c r="E18" s="1" t="s">
        <v>10</v>
      </c>
      <c r="F18" s="1" t="s">
        <v>5</v>
      </c>
      <c r="G18" s="1">
        <v>0.25080000000000002</v>
      </c>
      <c r="H18" s="1">
        <v>0.48499999999999999</v>
      </c>
      <c r="I18" s="18">
        <f>(1-(('Block I'!$H18-$Q$5)/($Q$4-$Q$5)))*100</f>
        <v>36.467236467236461</v>
      </c>
      <c r="J18" s="18">
        <f>AVERAGE(I17:I18)</f>
        <v>34.615384615384606</v>
      </c>
      <c r="K18" s="17">
        <f>('Block I'!$I18+0.0111)/0.008</f>
        <v>4559.7920584045578</v>
      </c>
      <c r="L18" s="17">
        <f>AVERAGE(K17:K18)</f>
        <v>4328.3105769230751</v>
      </c>
      <c r="M18" s="17">
        <f t="shared" si="1"/>
        <v>454.52472671496787</v>
      </c>
      <c r="N18" s="17">
        <f>AVERAGE(M17:M18)</f>
        <v>431.45041635995574</v>
      </c>
    </row>
    <row r="19" spans="1:14" x14ac:dyDescent="0.35">
      <c r="A19" s="22">
        <v>14</v>
      </c>
      <c r="B19" s="22">
        <v>3</v>
      </c>
      <c r="C19" s="1" t="s">
        <v>4</v>
      </c>
      <c r="D19" s="1">
        <v>2</v>
      </c>
      <c r="E19" s="1" t="s">
        <v>11</v>
      </c>
      <c r="F19" s="1" t="s">
        <v>5</v>
      </c>
      <c r="G19" s="1">
        <v>0.2505</v>
      </c>
      <c r="H19" s="1">
        <v>0.55400000000000005</v>
      </c>
      <c r="I19" s="18">
        <f>(1-(('Block I'!$H19-$Q$5)/($Q$4-$Q$5)))*100</f>
        <v>26.638176638176635</v>
      </c>
      <c r="J19" s="18"/>
      <c r="K19" s="17">
        <f>('Block I'!$I19+0.0111)/0.008</f>
        <v>3331.1595797720793</v>
      </c>
      <c r="L19" s="17"/>
      <c r="M19" s="17">
        <f t="shared" si="1"/>
        <v>332.45105586547697</v>
      </c>
      <c r="N19" s="17"/>
    </row>
    <row r="20" spans="1:14" x14ac:dyDescent="0.35">
      <c r="A20" s="22">
        <v>14</v>
      </c>
      <c r="B20" s="22">
        <v>3</v>
      </c>
      <c r="C20" s="1" t="s">
        <v>4</v>
      </c>
      <c r="D20" s="1">
        <v>2</v>
      </c>
      <c r="E20" s="1" t="s">
        <v>11</v>
      </c>
      <c r="F20" s="1" t="s">
        <v>5</v>
      </c>
      <c r="G20" s="1">
        <v>0.2505</v>
      </c>
      <c r="H20" s="1">
        <v>0.55300000000000005</v>
      </c>
      <c r="I20" s="18">
        <f>(1-(('Block I'!$H20-$Q$5)/($Q$4-$Q$5)))*100</f>
        <v>26.780626780626772</v>
      </c>
      <c r="J20" s="18">
        <f>AVERAGE(I19:I20)</f>
        <v>26.709401709401703</v>
      </c>
      <c r="K20" s="17">
        <f>('Block I'!$I20+0.0111)/0.008</f>
        <v>3348.9658475783463</v>
      </c>
      <c r="L20" s="17">
        <f>AVERAGE(K19:K20)</f>
        <v>3340.0627136752128</v>
      </c>
      <c r="M20" s="17">
        <f t="shared" si="1"/>
        <v>334.22812850083295</v>
      </c>
      <c r="N20" s="17">
        <f>AVERAGE(M19:M20)</f>
        <v>333.33959218315499</v>
      </c>
    </row>
    <row r="21" spans="1:14" x14ac:dyDescent="0.35">
      <c r="A21" s="22">
        <v>15</v>
      </c>
      <c r="B21" s="22">
        <v>3</v>
      </c>
      <c r="C21" s="1" t="s">
        <v>4</v>
      </c>
      <c r="D21" s="1">
        <v>2</v>
      </c>
      <c r="E21" s="1" t="s">
        <v>12</v>
      </c>
      <c r="F21" s="1" t="s">
        <v>5</v>
      </c>
      <c r="G21" s="1">
        <v>0.25090000000000001</v>
      </c>
      <c r="H21" s="1">
        <v>0.56100000000000005</v>
      </c>
      <c r="I21" s="18">
        <f>(1-(('Block I'!$H21-$Q$5)/($Q$4-$Q$5)))*100</f>
        <v>25.641025641025639</v>
      </c>
      <c r="J21" s="18"/>
      <c r="K21" s="17">
        <f>('Block I'!$I21+0.0111)/0.008</f>
        <v>3206.5157051282044</v>
      </c>
      <c r="L21" s="17"/>
      <c r="M21" s="17">
        <f t="shared" si="1"/>
        <v>319.50136559667243</v>
      </c>
      <c r="N21" s="17"/>
    </row>
    <row r="22" spans="1:14" x14ac:dyDescent="0.35">
      <c r="A22" s="22">
        <v>15</v>
      </c>
      <c r="B22" s="22">
        <v>3</v>
      </c>
      <c r="C22" s="1" t="s">
        <v>4</v>
      </c>
      <c r="D22" s="1">
        <v>2</v>
      </c>
      <c r="E22" s="1" t="s">
        <v>12</v>
      </c>
      <c r="F22" s="1" t="s">
        <v>5</v>
      </c>
      <c r="G22" s="1">
        <v>0.25090000000000001</v>
      </c>
      <c r="H22" s="1">
        <v>0.51500000000000001</v>
      </c>
      <c r="I22" s="18">
        <f>(1-(('Block I'!$H22-$Q$5)/($Q$4-$Q$5)))*100</f>
        <v>32.193732193732181</v>
      </c>
      <c r="J22" s="18">
        <f>AVERAGE(I21:I22)</f>
        <v>28.917378917378912</v>
      </c>
      <c r="K22" s="17">
        <f>('Block I'!$I22+0.0111)/0.008</f>
        <v>4025.6040242165222</v>
      </c>
      <c r="L22" s="17">
        <f>AVERAGE(K21:K22)</f>
        <v>3616.0598646723633</v>
      </c>
      <c r="M22" s="17">
        <f t="shared" si="1"/>
        <v>401.11638344126368</v>
      </c>
      <c r="N22" s="17">
        <f>AVERAGE(M21:M22)</f>
        <v>360.30887451896808</v>
      </c>
    </row>
    <row r="23" spans="1:14" x14ac:dyDescent="0.35">
      <c r="A23" s="22">
        <v>16</v>
      </c>
      <c r="B23" s="22">
        <v>3</v>
      </c>
      <c r="C23" s="1" t="s">
        <v>4</v>
      </c>
      <c r="D23" s="1">
        <v>3</v>
      </c>
      <c r="E23" s="1" t="s">
        <v>10</v>
      </c>
      <c r="F23" s="1" t="s">
        <v>5</v>
      </c>
      <c r="G23" s="1">
        <v>0.25069999999999998</v>
      </c>
      <c r="H23" s="1">
        <v>0.45900000000000002</v>
      </c>
      <c r="I23" s="18">
        <f>(1-(('Block I'!$H23-$Q$5)/($Q$4-$Q$5)))*100</f>
        <v>40.170940170940163</v>
      </c>
      <c r="J23" s="18"/>
      <c r="K23" s="17">
        <f>('Block I'!$I23+0.0111)/0.008</f>
        <v>5022.7550213675204</v>
      </c>
      <c r="L23" s="17"/>
      <c r="M23" s="17">
        <f t="shared" si="1"/>
        <v>500.8730575755406</v>
      </c>
      <c r="N23" s="17"/>
    </row>
    <row r="24" spans="1:14" x14ac:dyDescent="0.35">
      <c r="A24" s="22">
        <v>16</v>
      </c>
      <c r="B24" s="22">
        <v>3</v>
      </c>
      <c r="C24" s="1" t="s">
        <v>4</v>
      </c>
      <c r="D24" s="1">
        <v>3</v>
      </c>
      <c r="E24" s="1" t="s">
        <v>10</v>
      </c>
      <c r="F24" s="1" t="s">
        <v>5</v>
      </c>
      <c r="G24" s="1">
        <v>0.25069999999999998</v>
      </c>
      <c r="H24" s="1">
        <v>0.38200000000000001</v>
      </c>
      <c r="I24" s="18">
        <f>(1-(('Block I'!$H24-$Q$5)/($Q$4-$Q$5)))*100</f>
        <v>51.139601139601133</v>
      </c>
      <c r="J24" s="18">
        <f>AVERAGE(I23:I24)</f>
        <v>45.655270655270648</v>
      </c>
      <c r="K24" s="17">
        <f>('Block I'!$I24+0.0111)/0.008</f>
        <v>6393.8376424501412</v>
      </c>
      <c r="L24" s="17">
        <f>AVERAGE(K23:K24)</f>
        <v>5708.2963319088303</v>
      </c>
      <c r="M24" s="17">
        <f t="shared" si="1"/>
        <v>637.5984884772779</v>
      </c>
      <c r="N24" s="17">
        <f>AVERAGE(M23:M24)</f>
        <v>569.23577302640922</v>
      </c>
    </row>
    <row r="25" spans="1:14" x14ac:dyDescent="0.35">
      <c r="A25" s="22">
        <v>17</v>
      </c>
      <c r="B25" s="22">
        <v>3</v>
      </c>
      <c r="C25" s="1" t="s">
        <v>4</v>
      </c>
      <c r="D25" s="1">
        <v>3</v>
      </c>
      <c r="E25" s="1" t="s">
        <v>11</v>
      </c>
      <c r="F25" s="1" t="s">
        <v>5</v>
      </c>
      <c r="G25" s="1">
        <v>0.25059999999999999</v>
      </c>
      <c r="H25" s="1">
        <v>0.56399999999999995</v>
      </c>
      <c r="I25" s="18">
        <f>(1-(('Block I'!$H25-$Q$5)/($Q$4-$Q$5)))*100</f>
        <v>25.213675213675224</v>
      </c>
      <c r="J25" s="18"/>
      <c r="K25" s="17">
        <f>('Block I'!$I25+0.0111)/0.008</f>
        <v>3153.0969017094026</v>
      </c>
      <c r="L25" s="17"/>
      <c r="M25" s="17">
        <f t="shared" si="1"/>
        <v>314.55475874994045</v>
      </c>
      <c r="N25" s="17"/>
    </row>
    <row r="26" spans="1:14" x14ac:dyDescent="0.35">
      <c r="A26" s="22">
        <v>17</v>
      </c>
      <c r="B26" s="22">
        <v>3</v>
      </c>
      <c r="C26" s="1" t="s">
        <v>4</v>
      </c>
      <c r="D26" s="1">
        <v>3</v>
      </c>
      <c r="E26" s="1" t="s">
        <v>11</v>
      </c>
      <c r="F26" s="1" t="s">
        <v>5</v>
      </c>
      <c r="G26" s="1">
        <v>0.25059999999999999</v>
      </c>
      <c r="H26" s="1">
        <v>0.57699999999999996</v>
      </c>
      <c r="I26" s="18">
        <f>(1-(('Block I'!$H26-$Q$5)/($Q$4-$Q$5)))*100</f>
        <v>23.361823361823365</v>
      </c>
      <c r="J26" s="18">
        <f>AVERAGE(I25:I26)</f>
        <v>24.287749287749293</v>
      </c>
      <c r="K26" s="17">
        <f>('Block I'!$I26+0.0111)/0.008</f>
        <v>2921.6154202279204</v>
      </c>
      <c r="L26" s="17">
        <f>AVERAGE(K25:K26)</f>
        <v>3037.3561609686612</v>
      </c>
      <c r="M26" s="17">
        <f t="shared" si="1"/>
        <v>291.46203314324828</v>
      </c>
      <c r="N26" s="17">
        <f>AVERAGE(M25:M26)</f>
        <v>303.00839594659436</v>
      </c>
    </row>
    <row r="27" spans="1:14" x14ac:dyDescent="0.35">
      <c r="A27" s="22">
        <v>18</v>
      </c>
      <c r="B27" s="22">
        <v>3</v>
      </c>
      <c r="C27" s="1" t="s">
        <v>4</v>
      </c>
      <c r="D27" s="1">
        <v>3</v>
      </c>
      <c r="E27" s="1" t="s">
        <v>12</v>
      </c>
      <c r="F27" s="1" t="s">
        <v>5</v>
      </c>
      <c r="G27" s="1">
        <v>0.25009999999999999</v>
      </c>
      <c r="H27" s="1">
        <v>0.58599999999999997</v>
      </c>
      <c r="I27" s="18">
        <f>(1-(('Block I'!$H27-$Q$5)/($Q$4-$Q$5)))*100</f>
        <v>22.079772079772088</v>
      </c>
      <c r="J27" s="18"/>
      <c r="K27" s="17">
        <f>('Block I'!$I27+0.0111)/0.008</f>
        <v>2761.3590099715107</v>
      </c>
      <c r="L27" s="17"/>
      <c r="M27" s="17">
        <f t="shared" si="1"/>
        <v>276.02549080083077</v>
      </c>
      <c r="N27" s="17"/>
    </row>
    <row r="28" spans="1:14" x14ac:dyDescent="0.35">
      <c r="A28" s="22">
        <v>18</v>
      </c>
      <c r="B28" s="22">
        <v>3</v>
      </c>
      <c r="C28" s="1" t="s">
        <v>4</v>
      </c>
      <c r="D28" s="1">
        <v>3</v>
      </c>
      <c r="E28" s="1" t="s">
        <v>12</v>
      </c>
      <c r="F28" s="1" t="s">
        <v>5</v>
      </c>
      <c r="G28" s="1">
        <v>0.25009999999999999</v>
      </c>
      <c r="H28" s="1">
        <v>0.57399999999999995</v>
      </c>
      <c r="I28" s="18">
        <f>(1-(('Block I'!$H28-$Q$5)/($Q$4-$Q$5)))*100</f>
        <v>23.789173789173802</v>
      </c>
      <c r="J28" s="18">
        <f>AVERAGE(I27:I28)</f>
        <v>22.934472934472943</v>
      </c>
      <c r="K28" s="17">
        <f>('Block I'!$I28+0.0111)/0.008</f>
        <v>2975.034223646725</v>
      </c>
      <c r="L28" s="17">
        <f>AVERAGE(K27:K28)</f>
        <v>2868.1966168091176</v>
      </c>
      <c r="M28" s="17">
        <f t="shared" si="1"/>
        <v>297.38446857724165</v>
      </c>
      <c r="N28" s="17">
        <f>AVERAGE(M27:M28)</f>
        <v>286.70497968903624</v>
      </c>
    </row>
    <row r="29" spans="1:14" x14ac:dyDescent="0.35">
      <c r="A29" s="22">
        <v>19</v>
      </c>
      <c r="B29" s="22">
        <v>3</v>
      </c>
      <c r="C29" s="1" t="s">
        <v>4</v>
      </c>
      <c r="D29" s="1">
        <v>4</v>
      </c>
      <c r="E29" s="1" t="s">
        <v>10</v>
      </c>
      <c r="F29" s="1" t="s">
        <v>5</v>
      </c>
      <c r="G29" s="1">
        <v>0.25019999999999998</v>
      </c>
      <c r="H29" s="1">
        <v>0.501</v>
      </c>
      <c r="I29" s="18">
        <f>(1-(('Block I'!$H29-$Q$5)/($Q$4-$Q$5)))*100</f>
        <v>34.18803418803418</v>
      </c>
      <c r="J29" s="18"/>
      <c r="K29" s="17">
        <f>('Block I'!$I29+0.0111)/0.008</f>
        <v>4274.8917735042724</v>
      </c>
      <c r="L29" s="17"/>
      <c r="M29" s="17">
        <f t="shared" si="1"/>
        <v>427.14745938292094</v>
      </c>
      <c r="N29" s="17"/>
    </row>
    <row r="30" spans="1:14" x14ac:dyDescent="0.35">
      <c r="A30" s="22">
        <v>19</v>
      </c>
      <c r="B30" s="22">
        <v>3</v>
      </c>
      <c r="C30" s="1" t="s">
        <v>4</v>
      </c>
      <c r="D30" s="1">
        <v>4</v>
      </c>
      <c r="E30" s="1" t="s">
        <v>10</v>
      </c>
      <c r="F30" s="1" t="s">
        <v>5</v>
      </c>
      <c r="G30" s="1">
        <v>0.25019999999999998</v>
      </c>
      <c r="H30" s="1">
        <v>0.48</v>
      </c>
      <c r="I30" s="18">
        <f>(1-(('Block I'!$H30-$Q$5)/($Q$4-$Q$5)))*100</f>
        <v>37.179487179487182</v>
      </c>
      <c r="J30" s="18">
        <f>AVERAGE(I29:I30)</f>
        <v>35.683760683760681</v>
      </c>
      <c r="K30" s="17">
        <f>('Block I'!$I30+0.0111)/0.008</f>
        <v>4648.8233974358973</v>
      </c>
      <c r="L30" s="17">
        <f>AVERAGE(K29:K30)</f>
        <v>4461.8575854700848</v>
      </c>
      <c r="M30" s="17">
        <f t="shared" si="1"/>
        <v>464.51073115866285</v>
      </c>
      <c r="N30" s="17">
        <f>AVERAGE(M29:M30)</f>
        <v>445.82909527079187</v>
      </c>
    </row>
    <row r="31" spans="1:14" x14ac:dyDescent="0.35">
      <c r="A31" s="22">
        <v>20</v>
      </c>
      <c r="B31" s="22">
        <v>3</v>
      </c>
      <c r="C31" s="1" t="s">
        <v>4</v>
      </c>
      <c r="D31" s="1">
        <v>4</v>
      </c>
      <c r="E31" s="1" t="s">
        <v>11</v>
      </c>
      <c r="F31" s="1" t="s">
        <v>5</v>
      </c>
      <c r="G31" s="1">
        <v>0.25040000000000001</v>
      </c>
      <c r="H31" s="1">
        <v>0.55700000000000005</v>
      </c>
      <c r="I31" s="18">
        <f>(1-(('Block I'!$H31-$Q$5)/($Q$4-$Q$5)))*100</f>
        <v>26.210826210826198</v>
      </c>
      <c r="J31" s="18"/>
      <c r="K31" s="17">
        <f>('Block I'!$I31+0.0111)/0.008</f>
        <v>3277.7407763532747</v>
      </c>
      <c r="L31" s="17"/>
      <c r="M31" s="17">
        <f t="shared" si="1"/>
        <v>327.25047687233177</v>
      </c>
      <c r="N31" s="17"/>
    </row>
    <row r="32" spans="1:14" x14ac:dyDescent="0.35">
      <c r="A32" s="22">
        <v>20</v>
      </c>
      <c r="B32" s="22">
        <v>3</v>
      </c>
      <c r="C32" s="1" t="s">
        <v>4</v>
      </c>
      <c r="D32" s="1">
        <v>4</v>
      </c>
      <c r="E32" s="1" t="s">
        <v>11</v>
      </c>
      <c r="F32" s="1" t="s">
        <v>5</v>
      </c>
      <c r="G32" s="1">
        <v>0.25040000000000001</v>
      </c>
      <c r="H32" s="1">
        <v>0.52800000000000002</v>
      </c>
      <c r="I32" s="18">
        <f>(1-(('Block I'!$H32-$Q$5)/($Q$4-$Q$5)))*100</f>
        <v>30.341880341880334</v>
      </c>
      <c r="J32" s="18">
        <f>AVERAGE(I31:I32)</f>
        <v>28.276353276353266</v>
      </c>
      <c r="K32" s="17">
        <f>('Block I'!$I32+0.0111)/0.008</f>
        <v>3794.1225427350414</v>
      </c>
      <c r="L32" s="17">
        <f>AVERAGE(K31:K32)</f>
        <v>3535.9316595441578</v>
      </c>
      <c r="M32" s="17">
        <f t="shared" si="1"/>
        <v>378.80616441044742</v>
      </c>
      <c r="N32" s="17">
        <f>AVERAGE(M31:M32)</f>
        <v>353.0283206413896</v>
      </c>
    </row>
    <row r="33" spans="1:14" x14ac:dyDescent="0.35">
      <c r="A33" s="22">
        <v>21</v>
      </c>
      <c r="B33" s="22">
        <v>3</v>
      </c>
      <c r="C33" s="1" t="s">
        <v>4</v>
      </c>
      <c r="D33" s="1">
        <v>4</v>
      </c>
      <c r="E33" s="1" t="s">
        <v>12</v>
      </c>
      <c r="F33" s="1" t="s">
        <v>5</v>
      </c>
      <c r="G33" s="1">
        <v>0.25030000000000002</v>
      </c>
      <c r="H33" s="1">
        <v>0.58599999999999997</v>
      </c>
      <c r="I33" s="18">
        <f>(1-(('Block I'!$H33-$Q$5)/($Q$4-$Q$5)))*100</f>
        <v>22.079772079772088</v>
      </c>
      <c r="J33" s="18"/>
      <c r="K33" s="17">
        <f>('Block I'!$I33+0.0111)/0.008</f>
        <v>2761.3590099715107</v>
      </c>
      <c r="L33" s="17"/>
      <c r="M33" s="17">
        <f t="shared" si="1"/>
        <v>275.804935075061</v>
      </c>
      <c r="N33" s="17"/>
    </row>
    <row r="34" spans="1:14" x14ac:dyDescent="0.35">
      <c r="A34" s="22">
        <v>21</v>
      </c>
      <c r="B34" s="22">
        <v>3</v>
      </c>
      <c r="C34" s="1" t="s">
        <v>4</v>
      </c>
      <c r="D34" s="1">
        <v>4</v>
      </c>
      <c r="E34" s="1" t="s">
        <v>12</v>
      </c>
      <c r="F34" s="1" t="s">
        <v>5</v>
      </c>
      <c r="G34" s="1">
        <v>0.25030000000000002</v>
      </c>
      <c r="H34" s="1">
        <v>0.59899999999999998</v>
      </c>
      <c r="I34" s="18">
        <f>(1-(('Block I'!$H34-$Q$5)/($Q$4-$Q$5)))*100</f>
        <v>20.227920227920226</v>
      </c>
      <c r="J34" s="18">
        <f>AVERAGE(I33:I34)</f>
        <v>21.153846153846157</v>
      </c>
      <c r="K34" s="17">
        <f>('Block I'!$I34+0.0111)/0.008</f>
        <v>2529.877528490028</v>
      </c>
      <c r="L34" s="17">
        <f>AVERAGE(K33:K34)</f>
        <v>2645.6182692307693</v>
      </c>
      <c r="M34" s="17">
        <f t="shared" si="1"/>
        <v>252.68453141130922</v>
      </c>
      <c r="N34" s="17">
        <f>AVERAGE(M33:M34)</f>
        <v>264.24473324318512</v>
      </c>
    </row>
    <row r="35" spans="1:14" x14ac:dyDescent="0.35">
      <c r="A35" s="22">
        <v>22</v>
      </c>
      <c r="B35" s="22">
        <v>3</v>
      </c>
      <c r="C35" s="1" t="s">
        <v>4</v>
      </c>
      <c r="D35" s="1">
        <v>5</v>
      </c>
      <c r="E35" s="1" t="s">
        <v>10</v>
      </c>
      <c r="F35" s="1" t="s">
        <v>5</v>
      </c>
      <c r="G35" s="1">
        <v>0.25030000000000002</v>
      </c>
      <c r="H35" s="1">
        <v>0.46400000000000002</v>
      </c>
      <c r="I35" s="18">
        <f>(1-(('Block I'!$H35-$Q$5)/($Q$4-$Q$5)))*100</f>
        <v>39.458689458689442</v>
      </c>
      <c r="J35" s="18"/>
      <c r="K35" s="17">
        <f>('Block I'!$I35+0.0111)/0.008</f>
        <v>4933.72368233618</v>
      </c>
      <c r="L35" s="17"/>
      <c r="M35" s="17">
        <f t="shared" si="1"/>
        <v>492.78103099642226</v>
      </c>
      <c r="N35" s="17"/>
    </row>
    <row r="36" spans="1:14" x14ac:dyDescent="0.35">
      <c r="A36" s="22">
        <v>22</v>
      </c>
      <c r="B36" s="22">
        <v>3</v>
      </c>
      <c r="C36" s="1" t="s">
        <v>4</v>
      </c>
      <c r="D36" s="1">
        <v>5</v>
      </c>
      <c r="E36" s="1" t="s">
        <v>10</v>
      </c>
      <c r="F36" s="1" t="s">
        <v>5</v>
      </c>
      <c r="G36" s="1">
        <v>0.25030000000000002</v>
      </c>
      <c r="H36" s="1">
        <v>0.438</v>
      </c>
      <c r="I36" s="18">
        <f>(1-(('Block I'!$H36-$Q$5)/($Q$4-$Q$5)))*100</f>
        <v>43.162393162393151</v>
      </c>
      <c r="J36" s="18">
        <f>AVERAGE(I35:I36)</f>
        <v>41.310541310541296</v>
      </c>
      <c r="K36" s="17">
        <f>('Block I'!$I36+0.0111)/0.008</f>
        <v>5396.6866452991435</v>
      </c>
      <c r="L36" s="17">
        <f>AVERAGE(K35:K36)</f>
        <v>5165.2051638176617</v>
      </c>
      <c r="M36" s="17">
        <f t="shared" si="1"/>
        <v>539.02183832392564</v>
      </c>
      <c r="N36" s="17">
        <f>AVERAGE(M35:M36)</f>
        <v>515.90143466017389</v>
      </c>
    </row>
    <row r="37" spans="1:14" x14ac:dyDescent="0.35">
      <c r="A37" s="22">
        <v>23</v>
      </c>
      <c r="B37" s="22">
        <v>3</v>
      </c>
      <c r="C37" s="1" t="s">
        <v>4</v>
      </c>
      <c r="D37" s="1">
        <v>5</v>
      </c>
      <c r="E37" s="1" t="s">
        <v>11</v>
      </c>
      <c r="F37" s="1" t="s">
        <v>5</v>
      </c>
      <c r="G37" s="1">
        <v>0.25059999999999999</v>
      </c>
      <c r="H37" s="1">
        <v>0.57099999999999995</v>
      </c>
      <c r="I37" s="18">
        <f>(1-(('Block I'!$H37-$Q$5)/($Q$4-$Q$5)))*100</f>
        <v>24.216524216524228</v>
      </c>
      <c r="J37" s="18"/>
      <c r="K37" s="17">
        <f>('Block I'!$I37+0.0111)/0.008</f>
        <v>3028.4530270655282</v>
      </c>
      <c r="L37" s="17"/>
      <c r="M37" s="17">
        <f t="shared" si="1"/>
        <v>302.12021419249089</v>
      </c>
      <c r="N37" s="17"/>
    </row>
    <row r="38" spans="1:14" x14ac:dyDescent="0.35">
      <c r="A38" s="22">
        <v>23</v>
      </c>
      <c r="B38" s="22">
        <v>3</v>
      </c>
      <c r="C38" s="1" t="s">
        <v>4</v>
      </c>
      <c r="D38" s="1">
        <v>5</v>
      </c>
      <c r="E38" s="1" t="s">
        <v>11</v>
      </c>
      <c r="F38" s="1" t="s">
        <v>5</v>
      </c>
      <c r="G38" s="1">
        <v>0.25059999999999999</v>
      </c>
      <c r="H38" s="1">
        <v>0.56799999999999995</v>
      </c>
      <c r="I38" s="18">
        <f>(1-(('Block I'!$H38-$Q$5)/($Q$4-$Q$5)))*100</f>
        <v>24.643874643874653</v>
      </c>
      <c r="J38" s="18">
        <f>AVERAGE(I37:I38)</f>
        <v>24.430199430199441</v>
      </c>
      <c r="K38" s="17">
        <f>('Block I'!$I38+0.0111)/0.008</f>
        <v>3081.8718304843314</v>
      </c>
      <c r="L38" s="17">
        <f>AVERAGE(K37:K38)</f>
        <v>3055.16242877493</v>
      </c>
      <c r="M38" s="17">
        <f t="shared" si="1"/>
        <v>307.44930471711211</v>
      </c>
      <c r="N38" s="17">
        <f>AVERAGE(M37:M38)</f>
        <v>304.78475945480147</v>
      </c>
    </row>
    <row r="39" spans="1:14" x14ac:dyDescent="0.35">
      <c r="A39" s="22">
        <v>24</v>
      </c>
      <c r="B39" s="22">
        <v>3</v>
      </c>
      <c r="C39" s="1" t="s">
        <v>4</v>
      </c>
      <c r="D39" s="1">
        <v>5</v>
      </c>
      <c r="E39" s="1" t="s">
        <v>12</v>
      </c>
      <c r="F39" s="1" t="s">
        <v>5</v>
      </c>
      <c r="G39" s="1">
        <v>0.25019999999999998</v>
      </c>
      <c r="H39" s="1">
        <v>0.56299999999999994</v>
      </c>
      <c r="I39" s="18">
        <f>(1-(('Block I'!$H39-$Q$5)/($Q$4-$Q$5)))*100</f>
        <v>25.356125356125368</v>
      </c>
      <c r="J39" s="18"/>
      <c r="K39" s="17">
        <f>('Block I'!$I39+0.0111)/0.008</f>
        <v>3170.9031695156709</v>
      </c>
      <c r="L39" s="17"/>
      <c r="M39" s="17">
        <f t="shared" si="1"/>
        <v>316.83684747358825</v>
      </c>
      <c r="N39" s="17"/>
    </row>
    <row r="40" spans="1:14" x14ac:dyDescent="0.35">
      <c r="A40" s="22">
        <v>24</v>
      </c>
      <c r="B40" s="22">
        <v>3</v>
      </c>
      <c r="C40" s="1" t="s">
        <v>4</v>
      </c>
      <c r="D40" s="1">
        <v>5</v>
      </c>
      <c r="E40" s="1" t="s">
        <v>12</v>
      </c>
      <c r="F40" s="1" t="s">
        <v>5</v>
      </c>
      <c r="G40" s="1">
        <v>0.25019999999999998</v>
      </c>
      <c r="H40" s="1">
        <v>0.55600000000000005</v>
      </c>
      <c r="I40" s="18">
        <f>(1-(('Block I'!$H40-$Q$5)/($Q$4-$Q$5)))*100</f>
        <v>26.353276353276346</v>
      </c>
      <c r="J40" s="18">
        <f>AVERAGE(I39:I40)</f>
        <v>25.854700854700859</v>
      </c>
      <c r="K40" s="17">
        <f>('Block I'!$I40+0.0111)/0.008</f>
        <v>3295.547044159543</v>
      </c>
      <c r="L40" s="17">
        <f>AVERAGE(K39:K40)</f>
        <v>3233.2251068376072</v>
      </c>
      <c r="M40" s="17">
        <f t="shared" si="1"/>
        <v>329.29127139883525</v>
      </c>
      <c r="N40" s="17">
        <f>AVERAGE(M39:M40)</f>
        <v>323.06405943621178</v>
      </c>
    </row>
    <row r="41" spans="1:14" x14ac:dyDescent="0.35">
      <c r="A41" s="22"/>
      <c r="B41" s="22"/>
      <c r="G41" s="20" t="s">
        <v>17</v>
      </c>
      <c r="I41" s="18">
        <f>(1-(('Block I'!$H41-$Q$5)/($Q$4-$Q$5)))*100</f>
        <v>105.55555555555556</v>
      </c>
      <c r="J41" s="18"/>
      <c r="K41" s="17"/>
      <c r="L41" s="17"/>
      <c r="M41" s="17"/>
      <c r="N41" s="17"/>
    </row>
    <row r="42" spans="1:14" x14ac:dyDescent="0.35">
      <c r="A42" s="22">
        <v>55</v>
      </c>
      <c r="B42" s="22">
        <v>6</v>
      </c>
      <c r="C42" s="1" t="s">
        <v>4</v>
      </c>
      <c r="D42" s="1">
        <v>1</v>
      </c>
      <c r="E42" s="1" t="s">
        <v>10</v>
      </c>
      <c r="F42" s="1" t="s">
        <v>5</v>
      </c>
      <c r="G42" s="1">
        <v>0.25090000000000001</v>
      </c>
      <c r="H42" s="1">
        <v>0.52400000000000002</v>
      </c>
      <c r="I42" s="18">
        <f>(1-(('Block I'!$H42-$Q$5)/($Q$4-$Q$5)))*100</f>
        <v>30.911680911680904</v>
      </c>
      <c r="J42" s="18"/>
      <c r="K42" s="17">
        <f>('Block I'!$I42+0.0111)/0.008</f>
        <v>3865.3476139601125</v>
      </c>
      <c r="L42" s="17"/>
      <c r="M42" s="17">
        <f t="shared" ref="M42:M71" si="2">K42*($Q$6/G42)</f>
        <v>385.14822777601756</v>
      </c>
      <c r="N42" s="17"/>
    </row>
    <row r="43" spans="1:14" x14ac:dyDescent="0.35">
      <c r="A43" s="22">
        <v>55</v>
      </c>
      <c r="B43" s="22">
        <v>6</v>
      </c>
      <c r="C43" s="1" t="s">
        <v>4</v>
      </c>
      <c r="D43" s="1">
        <v>1</v>
      </c>
      <c r="E43" s="1" t="s">
        <v>10</v>
      </c>
      <c r="F43" s="1" t="s">
        <v>5</v>
      </c>
      <c r="G43" s="1">
        <v>0.25090000000000001</v>
      </c>
      <c r="H43" s="1">
        <v>0.501</v>
      </c>
      <c r="I43" s="18">
        <f>(1-(('Block I'!$H43-$Q$5)/($Q$4-$Q$5)))*100</f>
        <v>34.18803418803418</v>
      </c>
      <c r="J43" s="18">
        <f>AVERAGE(I42:I43)</f>
        <v>32.549857549857542</v>
      </c>
      <c r="K43" s="17">
        <f>('Block I'!$I43+0.0111)/0.008</f>
        <v>4274.8917735042724</v>
      </c>
      <c r="L43" s="17">
        <f>AVERAGE(K42:K43)</f>
        <v>4070.1196937321924</v>
      </c>
      <c r="M43" s="17">
        <f t="shared" si="2"/>
        <v>425.95573669831327</v>
      </c>
      <c r="N43" s="17">
        <f>AVERAGE(M42:M43)</f>
        <v>405.55198223716542</v>
      </c>
    </row>
    <row r="44" spans="1:14" x14ac:dyDescent="0.35">
      <c r="A44" s="22">
        <v>56</v>
      </c>
      <c r="B44" s="22">
        <v>6</v>
      </c>
      <c r="C44" s="1" t="s">
        <v>4</v>
      </c>
      <c r="D44" s="1">
        <v>1</v>
      </c>
      <c r="E44" s="1" t="s">
        <v>11</v>
      </c>
      <c r="F44" s="1" t="s">
        <v>5</v>
      </c>
      <c r="G44" s="1">
        <v>0.25080000000000002</v>
      </c>
      <c r="H44" s="1">
        <v>0.59299999999999997</v>
      </c>
      <c r="I44" s="18">
        <f>(1-(('Block I'!$H44-$Q$5)/($Q$4-$Q$5)))*100</f>
        <v>21.082621082621088</v>
      </c>
      <c r="J44" s="18"/>
      <c r="K44" s="17">
        <f>('Block I'!$I44+0.0111)/0.008</f>
        <v>2636.7151353276358</v>
      </c>
      <c r="L44" s="17"/>
      <c r="M44" s="17">
        <f t="shared" si="2"/>
        <v>262.83045607332895</v>
      </c>
      <c r="N44" s="17"/>
    </row>
    <row r="45" spans="1:14" x14ac:dyDescent="0.35">
      <c r="A45" s="22">
        <v>56</v>
      </c>
      <c r="B45" s="22">
        <v>6</v>
      </c>
      <c r="C45" s="1" t="s">
        <v>4</v>
      </c>
      <c r="D45" s="1">
        <v>1</v>
      </c>
      <c r="E45" s="1" t="s">
        <v>11</v>
      </c>
      <c r="F45" s="1" t="s">
        <v>5</v>
      </c>
      <c r="G45" s="1">
        <v>0.25080000000000002</v>
      </c>
      <c r="H45" s="1">
        <v>0.54400000000000004</v>
      </c>
      <c r="I45" s="18">
        <f>(1-(('Block I'!$H45-$Q$5)/($Q$4-$Q$5)))*100</f>
        <v>28.06267806267806</v>
      </c>
      <c r="J45" s="18">
        <f>AVERAGE(I44:I45)</f>
        <v>24.572649572649574</v>
      </c>
      <c r="K45" s="17">
        <f>('Block I'!$I45+0.0111)/0.008</f>
        <v>3509.2222578347573</v>
      </c>
      <c r="L45" s="17">
        <f>AVERAGE(K44:K45)</f>
        <v>3072.9686965811966</v>
      </c>
      <c r="M45" s="17">
        <f t="shared" si="2"/>
        <v>349.80285664222066</v>
      </c>
      <c r="N45" s="17">
        <f>AVERAGE(M44:M45)</f>
        <v>306.31665635777483</v>
      </c>
    </row>
    <row r="46" spans="1:14" x14ac:dyDescent="0.35">
      <c r="A46" s="22">
        <v>57</v>
      </c>
      <c r="B46" s="22">
        <v>6</v>
      </c>
      <c r="C46" s="1" t="s">
        <v>4</v>
      </c>
      <c r="D46" s="1">
        <v>1</v>
      </c>
      <c r="E46" s="1" t="s">
        <v>12</v>
      </c>
      <c r="F46" s="1" t="s">
        <v>5</v>
      </c>
      <c r="G46" s="1">
        <v>0.25040000000000001</v>
      </c>
      <c r="H46" s="1">
        <v>0.57799999999999996</v>
      </c>
      <c r="I46" s="18">
        <f>(1-(('Block I'!$H46-$Q$5)/($Q$4-$Q$5)))*100</f>
        <v>23.219373219373228</v>
      </c>
      <c r="J46" s="18"/>
      <c r="K46" s="17">
        <f>('Block I'!$I46+0.0111)/0.008</f>
        <v>2903.8091524216534</v>
      </c>
      <c r="L46" s="17"/>
      <c r="M46" s="17">
        <f t="shared" si="2"/>
        <v>289.91704796542069</v>
      </c>
      <c r="N46" s="17"/>
    </row>
    <row r="47" spans="1:14" x14ac:dyDescent="0.35">
      <c r="A47" s="22">
        <v>57</v>
      </c>
      <c r="B47" s="22">
        <v>6</v>
      </c>
      <c r="C47" s="1" t="s">
        <v>4</v>
      </c>
      <c r="D47" s="1">
        <v>1</v>
      </c>
      <c r="E47" s="1" t="s">
        <v>12</v>
      </c>
      <c r="F47" s="1" t="s">
        <v>5</v>
      </c>
      <c r="G47" s="1">
        <v>0.25040000000000001</v>
      </c>
      <c r="H47" s="1">
        <v>0.59599999999999997</v>
      </c>
      <c r="I47" s="18">
        <f>(1-(('Block I'!$H47-$Q$5)/($Q$4-$Q$5)))*100</f>
        <v>20.655270655270662</v>
      </c>
      <c r="J47" s="18">
        <f>AVERAGE(I46:I47)</f>
        <v>21.937321937321947</v>
      </c>
      <c r="K47" s="17">
        <f>('Block I'!$I47+0.0111)/0.008</f>
        <v>2583.2963319088326</v>
      </c>
      <c r="L47" s="17">
        <f>AVERAGE(K46:K47)</f>
        <v>2743.5527421652432</v>
      </c>
      <c r="M47" s="17">
        <f t="shared" si="2"/>
        <v>257.91696604521093</v>
      </c>
      <c r="N47" s="17">
        <f>AVERAGE(M46:M47)</f>
        <v>273.91700700531578</v>
      </c>
    </row>
    <row r="48" spans="1:14" x14ac:dyDescent="0.35">
      <c r="A48" s="22">
        <v>58</v>
      </c>
      <c r="B48" s="22">
        <v>6</v>
      </c>
      <c r="C48" s="1" t="s">
        <v>4</v>
      </c>
      <c r="D48" s="1">
        <v>2</v>
      </c>
      <c r="E48" s="1" t="s">
        <v>10</v>
      </c>
      <c r="F48" s="1" t="s">
        <v>5</v>
      </c>
      <c r="G48" s="1">
        <v>0.25019999999999998</v>
      </c>
      <c r="H48" s="1">
        <v>0.55100000000000005</v>
      </c>
      <c r="I48" s="18">
        <f>(1-(('Block I'!$H48-$Q$5)/($Q$4-$Q$5)))*100</f>
        <v>27.065527065527061</v>
      </c>
      <c r="J48" s="18"/>
      <c r="K48" s="17">
        <f>('Block I'!$I48+0.0111)/0.008</f>
        <v>3384.5783831908825</v>
      </c>
      <c r="L48" s="17"/>
      <c r="M48" s="17">
        <f t="shared" si="2"/>
        <v>338.18728848829767</v>
      </c>
      <c r="N48" s="17"/>
    </row>
    <row r="49" spans="1:14" x14ac:dyDescent="0.35">
      <c r="A49" s="22">
        <v>58</v>
      </c>
      <c r="B49" s="22">
        <v>6</v>
      </c>
      <c r="C49" s="1" t="s">
        <v>4</v>
      </c>
      <c r="D49" s="1">
        <v>2</v>
      </c>
      <c r="E49" s="1" t="s">
        <v>10</v>
      </c>
      <c r="F49" s="1" t="s">
        <v>5</v>
      </c>
      <c r="G49" s="1">
        <v>0.25019999999999998</v>
      </c>
      <c r="H49" s="1">
        <v>0.53</v>
      </c>
      <c r="I49" s="18">
        <f>(1-(('Block I'!$H49-$Q$5)/($Q$4-$Q$5)))*100</f>
        <v>30.056980056980041</v>
      </c>
      <c r="J49" s="18">
        <f>AVERAGE(I48:I49)</f>
        <v>28.561253561253551</v>
      </c>
      <c r="K49" s="17">
        <f>('Block I'!$I49+0.0111)/0.008</f>
        <v>3758.5100071225052</v>
      </c>
      <c r="L49" s="17">
        <f>AVERAGE(K48:K49)</f>
        <v>3571.5441951566936</v>
      </c>
      <c r="M49" s="17">
        <f t="shared" si="2"/>
        <v>375.55056026403935</v>
      </c>
      <c r="N49" s="17">
        <f>AVERAGE(M48:M49)</f>
        <v>356.86892437616848</v>
      </c>
    </row>
    <row r="50" spans="1:14" x14ac:dyDescent="0.35">
      <c r="A50" s="22">
        <v>59</v>
      </c>
      <c r="B50" s="22">
        <v>6</v>
      </c>
      <c r="C50" s="1" t="s">
        <v>4</v>
      </c>
      <c r="D50" s="1">
        <v>2</v>
      </c>
      <c r="E50" s="1" t="s">
        <v>11</v>
      </c>
      <c r="F50" s="1" t="s">
        <v>5</v>
      </c>
      <c r="G50" s="1">
        <v>0.25040000000000001</v>
      </c>
      <c r="H50" s="1">
        <v>0.58699999999999997</v>
      </c>
      <c r="I50" s="18">
        <f>(1-(('Block I'!$H50-$Q$5)/($Q$4-$Q$5)))*100</f>
        <v>21.93732193732194</v>
      </c>
      <c r="J50" s="18"/>
      <c r="K50" s="17">
        <f>('Block I'!$I50+0.0111)/0.008</f>
        <v>2743.5527421652423</v>
      </c>
      <c r="L50" s="17"/>
      <c r="M50" s="17">
        <f t="shared" si="2"/>
        <v>273.91700700531572</v>
      </c>
      <c r="N50" s="17"/>
    </row>
    <row r="51" spans="1:14" x14ac:dyDescent="0.35">
      <c r="A51" s="22">
        <v>59</v>
      </c>
      <c r="B51" s="22">
        <v>6</v>
      </c>
      <c r="C51" s="1" t="s">
        <v>4</v>
      </c>
      <c r="D51" s="1">
        <v>2</v>
      </c>
      <c r="E51" s="1" t="s">
        <v>11</v>
      </c>
      <c r="F51" s="1" t="s">
        <v>5</v>
      </c>
      <c r="G51" s="1">
        <v>0.25040000000000001</v>
      </c>
      <c r="H51" s="1">
        <v>0.59599999999999997</v>
      </c>
      <c r="I51" s="18">
        <f>(1-(('Block I'!$H51-$Q$5)/($Q$4-$Q$5)))*100</f>
        <v>20.655270655270662</v>
      </c>
      <c r="J51" s="18">
        <f>AVERAGE(I50:I51)</f>
        <v>21.296296296296301</v>
      </c>
      <c r="K51" s="17">
        <f>('Block I'!$I51+0.0111)/0.008</f>
        <v>2583.2963319088326</v>
      </c>
      <c r="L51" s="17">
        <f>AVERAGE(K50:K51)</f>
        <v>2663.4245370370372</v>
      </c>
      <c r="M51" s="17">
        <f t="shared" si="2"/>
        <v>257.91696604521093</v>
      </c>
      <c r="N51" s="17">
        <f>AVERAGE(M50:M51)</f>
        <v>265.91698652526333</v>
      </c>
    </row>
    <row r="52" spans="1:14" x14ac:dyDescent="0.35">
      <c r="A52" s="22">
        <v>60</v>
      </c>
      <c r="B52" s="22">
        <v>6</v>
      </c>
      <c r="C52" s="1" t="s">
        <v>4</v>
      </c>
      <c r="D52" s="1">
        <v>2</v>
      </c>
      <c r="E52" s="1" t="s">
        <v>12</v>
      </c>
      <c r="F52" s="1" t="s">
        <v>5</v>
      </c>
      <c r="G52" s="1">
        <v>0.25069999999999998</v>
      </c>
      <c r="H52" s="1">
        <v>0.6</v>
      </c>
      <c r="I52" s="18">
        <f>(1-(('Block I'!$H52-$Q$5)/($Q$4-$Q$5)))*100</f>
        <v>20.085470085470092</v>
      </c>
      <c r="J52" s="18"/>
      <c r="K52" s="17">
        <f>('Block I'!$I52+0.0111)/0.008</f>
        <v>2512.0712606837615</v>
      </c>
      <c r="L52" s="17"/>
      <c r="M52" s="17">
        <f t="shared" si="2"/>
        <v>250.50571008015177</v>
      </c>
      <c r="N52" s="17"/>
    </row>
    <row r="53" spans="1:14" x14ac:dyDescent="0.35">
      <c r="A53" s="22">
        <v>60</v>
      </c>
      <c r="B53" s="22">
        <v>6</v>
      </c>
      <c r="C53" s="1" t="s">
        <v>4</v>
      </c>
      <c r="D53" s="1">
        <v>2</v>
      </c>
      <c r="E53" s="1" t="s">
        <v>12</v>
      </c>
      <c r="F53" s="1" t="s">
        <v>5</v>
      </c>
      <c r="G53" s="1">
        <v>0.25069999999999998</v>
      </c>
      <c r="H53" s="1">
        <v>0.58599999999999997</v>
      </c>
      <c r="I53" s="18">
        <f>(1-(('Block I'!$H53-$Q$5)/($Q$4-$Q$5)))*100</f>
        <v>22.079772079772088</v>
      </c>
      <c r="J53" s="18">
        <f>AVERAGE(I52:I53)</f>
        <v>21.082621082621088</v>
      </c>
      <c r="K53" s="17">
        <f>('Block I'!$I53+0.0111)/0.008</f>
        <v>2761.3590099715107</v>
      </c>
      <c r="L53" s="17">
        <f>AVERAGE(K52:K53)</f>
        <v>2636.7151353276358</v>
      </c>
      <c r="M53" s="17">
        <f t="shared" si="2"/>
        <v>275.36487933501309</v>
      </c>
      <c r="N53" s="17">
        <f>AVERAGE(M52:M53)</f>
        <v>262.93529470758244</v>
      </c>
    </row>
    <row r="54" spans="1:14" x14ac:dyDescent="0.35">
      <c r="A54" s="22">
        <v>61</v>
      </c>
      <c r="B54" s="22">
        <v>6</v>
      </c>
      <c r="C54" s="1" t="s">
        <v>4</v>
      </c>
      <c r="D54" s="1">
        <v>3</v>
      </c>
      <c r="E54" s="1" t="s">
        <v>10</v>
      </c>
      <c r="F54" s="1" t="s">
        <v>5</v>
      </c>
      <c r="G54" s="1">
        <v>0.25040000000000001</v>
      </c>
      <c r="H54" s="1">
        <v>0.51900000000000002</v>
      </c>
      <c r="I54" s="18">
        <f>(1-(('Block I'!$H54-$Q$5)/($Q$4-$Q$5)))*100</f>
        <v>31.623931623931611</v>
      </c>
      <c r="J54" s="18"/>
      <c r="K54" s="17">
        <f>('Block I'!$I54+0.0111)/0.008</f>
        <v>3954.3789529914511</v>
      </c>
      <c r="L54" s="17"/>
      <c r="M54" s="17">
        <f t="shared" si="2"/>
        <v>394.80620537055228</v>
      </c>
      <c r="N54" s="17"/>
    </row>
    <row r="55" spans="1:14" x14ac:dyDescent="0.35">
      <c r="A55" s="22">
        <v>61</v>
      </c>
      <c r="B55" s="22">
        <v>6</v>
      </c>
      <c r="C55" s="1" t="s">
        <v>4</v>
      </c>
      <c r="D55" s="1">
        <v>3</v>
      </c>
      <c r="E55" s="1" t="s">
        <v>10</v>
      </c>
      <c r="F55" s="1" t="s">
        <v>5</v>
      </c>
      <c r="G55" s="1">
        <v>0.25040000000000001</v>
      </c>
      <c r="H55" s="1">
        <v>0.499</v>
      </c>
      <c r="I55" s="18">
        <f>(1-(('Block I'!$H55-$Q$5)/($Q$4-$Q$5)))*100</f>
        <v>34.472934472934469</v>
      </c>
      <c r="J55" s="18">
        <f>AVERAGE(I54:I55)</f>
        <v>33.04843304843304</v>
      </c>
      <c r="K55" s="17">
        <f>('Block I'!$I55+0.0111)/0.008</f>
        <v>4310.5043091168081</v>
      </c>
      <c r="L55" s="17">
        <f>AVERAGE(K54:K55)</f>
        <v>4132.4416310541292</v>
      </c>
      <c r="M55" s="17">
        <f t="shared" si="2"/>
        <v>430.36185194856313</v>
      </c>
      <c r="N55" s="17">
        <f>AVERAGE(M54:M55)</f>
        <v>412.5840286595577</v>
      </c>
    </row>
    <row r="56" spans="1:14" x14ac:dyDescent="0.35">
      <c r="A56" s="22">
        <v>62</v>
      </c>
      <c r="B56" s="22">
        <v>6</v>
      </c>
      <c r="C56" s="1" t="s">
        <v>4</v>
      </c>
      <c r="D56" s="1">
        <v>3</v>
      </c>
      <c r="E56" s="1" t="s">
        <v>11</v>
      </c>
      <c r="F56" s="1" t="s">
        <v>5</v>
      </c>
      <c r="G56" s="1" t="s">
        <v>32</v>
      </c>
      <c r="H56" s="1" t="s">
        <v>20</v>
      </c>
      <c r="I56" s="18" t="e">
        <f>(1-(('Block I'!$H56-$Q$5)/($Q$4-$Q$5)))*100</f>
        <v>#VALUE!</v>
      </c>
      <c r="J56" s="18"/>
      <c r="K56" s="17" t="e">
        <f>('Block I'!$I56+0.0111)/0.008</f>
        <v>#VALUE!</v>
      </c>
      <c r="L56" s="17"/>
      <c r="M56" s="17" t="e">
        <f t="shared" si="2"/>
        <v>#VALUE!</v>
      </c>
      <c r="N56" s="17"/>
    </row>
    <row r="57" spans="1:14" x14ac:dyDescent="0.35">
      <c r="A57" s="22">
        <v>62</v>
      </c>
      <c r="B57" s="22">
        <v>6</v>
      </c>
      <c r="C57" s="1" t="s">
        <v>4</v>
      </c>
      <c r="D57" s="1">
        <v>3</v>
      </c>
      <c r="E57" s="1" t="s">
        <v>11</v>
      </c>
      <c r="F57" s="1" t="s">
        <v>5</v>
      </c>
      <c r="G57" s="1" t="s">
        <v>32</v>
      </c>
      <c r="H57" s="1" t="s">
        <v>21</v>
      </c>
      <c r="I57" s="18" t="e">
        <f>(1-(('Block I'!$H57-$Q$5)/($Q$4-$Q$5)))*100</f>
        <v>#VALUE!</v>
      </c>
      <c r="J57" s="18"/>
      <c r="K57" s="17" t="e">
        <f>('Block I'!$I57+0.0111)/0.008</f>
        <v>#VALUE!</v>
      </c>
      <c r="L57" s="17"/>
      <c r="M57" s="17" t="e">
        <f t="shared" si="2"/>
        <v>#VALUE!</v>
      </c>
      <c r="N57" s="17"/>
    </row>
    <row r="58" spans="1:14" x14ac:dyDescent="0.35">
      <c r="A58" s="22">
        <v>63</v>
      </c>
      <c r="B58" s="22">
        <v>6</v>
      </c>
      <c r="C58" s="1" t="s">
        <v>4</v>
      </c>
      <c r="D58" s="1">
        <v>3</v>
      </c>
      <c r="E58" s="1" t="s">
        <v>12</v>
      </c>
      <c r="F58" s="1" t="s">
        <v>5</v>
      </c>
      <c r="G58" s="1">
        <v>0.25059999999999999</v>
      </c>
      <c r="H58" s="1">
        <v>0.58199999999999996</v>
      </c>
      <c r="I58" s="18">
        <f>(1-(('Block I'!$H58-$Q$5)/($Q$4-$Q$5)))*100</f>
        <v>22.649572649572658</v>
      </c>
      <c r="J58" s="18"/>
      <c r="K58" s="17">
        <f>('Block I'!$I58+0.0111)/0.008</f>
        <v>2832.5840811965822</v>
      </c>
      <c r="L58" s="17"/>
      <c r="M58" s="17">
        <f t="shared" si="2"/>
        <v>282.58021560221295</v>
      </c>
      <c r="N58" s="17"/>
    </row>
    <row r="59" spans="1:14" x14ac:dyDescent="0.35">
      <c r="A59" s="22">
        <v>63</v>
      </c>
      <c r="B59" s="22">
        <v>6</v>
      </c>
      <c r="C59" s="1" t="s">
        <v>4</v>
      </c>
      <c r="D59" s="1">
        <v>3</v>
      </c>
      <c r="E59" s="1" t="s">
        <v>12</v>
      </c>
      <c r="F59" s="1" t="s">
        <v>5</v>
      </c>
      <c r="G59" s="1">
        <v>0.25059999999999999</v>
      </c>
      <c r="H59" s="1">
        <v>0.53100000000000003</v>
      </c>
      <c r="I59" s="18">
        <f>(1-(('Block I'!$H59-$Q$5)/($Q$4-$Q$5)))*100</f>
        <v>29.914529914529908</v>
      </c>
      <c r="J59" s="18">
        <f>AVERAGE(I58:I59)</f>
        <v>26.282051282051285</v>
      </c>
      <c r="K59" s="17">
        <f>('Block I'!$I59+0.0111)/0.008</f>
        <v>3740.7037393162382</v>
      </c>
      <c r="L59" s="17">
        <f>AVERAGE(K58:K59)</f>
        <v>3286.64391025641</v>
      </c>
      <c r="M59" s="17">
        <f t="shared" si="2"/>
        <v>373.174754520774</v>
      </c>
      <c r="N59" s="17">
        <f>AVERAGE(M58:M59)</f>
        <v>327.87748506149347</v>
      </c>
    </row>
    <row r="60" spans="1:14" x14ac:dyDescent="0.35">
      <c r="A60" s="22">
        <v>64</v>
      </c>
      <c r="B60" s="22">
        <v>6</v>
      </c>
      <c r="C60" s="1" t="s">
        <v>4</v>
      </c>
      <c r="D60" s="1">
        <v>4</v>
      </c>
      <c r="E60" s="1" t="s">
        <v>10</v>
      </c>
      <c r="F60" s="1" t="s">
        <v>5</v>
      </c>
      <c r="G60" s="1">
        <v>0.25059999999999999</v>
      </c>
      <c r="H60" s="1">
        <v>0.52500000000000002</v>
      </c>
      <c r="I60" s="18">
        <f>(1-(('Block I'!$H60-$Q$5)/($Q$4-$Q$5)))*100</f>
        <v>30.769230769230759</v>
      </c>
      <c r="J60" s="18"/>
      <c r="K60" s="17">
        <f>('Block I'!$I60+0.0111)/0.008</f>
        <v>3847.5413461538446</v>
      </c>
      <c r="L60" s="17"/>
      <c r="M60" s="17">
        <f t="shared" si="2"/>
        <v>383.83293557001645</v>
      </c>
      <c r="N60" s="17"/>
    </row>
    <row r="61" spans="1:14" x14ac:dyDescent="0.35">
      <c r="A61" s="22">
        <v>64</v>
      </c>
      <c r="B61" s="22">
        <v>6</v>
      </c>
      <c r="C61" s="1" t="s">
        <v>4</v>
      </c>
      <c r="D61" s="1">
        <v>4</v>
      </c>
      <c r="E61" s="1" t="s">
        <v>10</v>
      </c>
      <c r="F61" s="1" t="s">
        <v>5</v>
      </c>
      <c r="G61" s="1">
        <v>0.25059999999999999</v>
      </c>
      <c r="H61" s="1">
        <v>0.61</v>
      </c>
      <c r="I61" s="18">
        <f>(1-(('Block I'!$H61-$Q$5)/($Q$4-$Q$5)))*100</f>
        <v>18.660968660968656</v>
      </c>
      <c r="J61" s="18">
        <f>AVERAGE(I60:I61)</f>
        <v>24.715099715099708</v>
      </c>
      <c r="K61" s="17">
        <f>('Block I'!$I61+0.0111)/0.008</f>
        <v>2334.008582621082</v>
      </c>
      <c r="L61" s="17">
        <f>AVERAGE(K60:K61)</f>
        <v>3090.7749643874631</v>
      </c>
      <c r="M61" s="17">
        <f t="shared" si="2"/>
        <v>232.84203737241444</v>
      </c>
      <c r="N61" s="17">
        <f>AVERAGE(M60:M61)</f>
        <v>308.33748647121547</v>
      </c>
    </row>
    <row r="62" spans="1:14" x14ac:dyDescent="0.35">
      <c r="A62" s="22">
        <v>65</v>
      </c>
      <c r="B62" s="22">
        <v>6</v>
      </c>
      <c r="C62" s="1" t="s">
        <v>4</v>
      </c>
      <c r="D62" s="1">
        <v>4</v>
      </c>
      <c r="E62" s="1" t="s">
        <v>11</v>
      </c>
      <c r="F62" s="1" t="s">
        <v>5</v>
      </c>
      <c r="G62" s="1">
        <v>0.25019999999999998</v>
      </c>
      <c r="H62" s="1">
        <v>0.60199999999999998</v>
      </c>
      <c r="I62" s="18">
        <f>(1-(('Block I'!$H62-$Q$5)/($Q$4-$Q$5)))*100</f>
        <v>19.8005698005698</v>
      </c>
      <c r="J62" s="18"/>
      <c r="K62" s="17">
        <f>('Block I'!$I62+0.0111)/0.008</f>
        <v>2476.4587250712248</v>
      </c>
      <c r="L62" s="17"/>
      <c r="M62" s="17">
        <f t="shared" si="2"/>
        <v>247.44791417578188</v>
      </c>
      <c r="N62" s="17"/>
    </row>
    <row r="63" spans="1:14" x14ac:dyDescent="0.35">
      <c r="A63" s="22">
        <v>65</v>
      </c>
      <c r="B63" s="22">
        <v>6</v>
      </c>
      <c r="C63" s="1" t="s">
        <v>4</v>
      </c>
      <c r="D63" s="1">
        <v>4</v>
      </c>
      <c r="E63" s="1" t="s">
        <v>11</v>
      </c>
      <c r="F63" s="1" t="s">
        <v>5</v>
      </c>
      <c r="G63" s="1">
        <v>0.25019999999999998</v>
      </c>
      <c r="H63" s="1">
        <v>0.55600000000000005</v>
      </c>
      <c r="I63" s="18">
        <f>(1-(('Block I'!$H63-$Q$5)/($Q$4-$Q$5)))*100</f>
        <v>26.353276353276346</v>
      </c>
      <c r="J63" s="18">
        <f>AVERAGE(I62:I63)</f>
        <v>23.076923076923073</v>
      </c>
      <c r="K63" s="17">
        <f>('Block I'!$I63+0.0111)/0.008</f>
        <v>3295.547044159543</v>
      </c>
      <c r="L63" s="17">
        <f>AVERAGE(K62:K63)</f>
        <v>2886.0028846153837</v>
      </c>
      <c r="M63" s="17">
        <f t="shared" si="2"/>
        <v>329.29127139883525</v>
      </c>
      <c r="N63" s="17">
        <f>AVERAGE(M62:M63)</f>
        <v>288.36959278730853</v>
      </c>
    </row>
    <row r="64" spans="1:14" x14ac:dyDescent="0.35">
      <c r="A64" s="22">
        <v>66</v>
      </c>
      <c r="B64" s="22">
        <v>6</v>
      </c>
      <c r="C64" s="1" t="s">
        <v>4</v>
      </c>
      <c r="D64" s="1">
        <v>4</v>
      </c>
      <c r="E64" s="1" t="s">
        <v>12</v>
      </c>
      <c r="F64" s="1" t="s">
        <v>5</v>
      </c>
      <c r="G64" s="1">
        <v>0.25009999999999999</v>
      </c>
      <c r="H64" s="1">
        <v>0.54700000000000004</v>
      </c>
      <c r="I64" s="18">
        <f>(1-(('Block I'!$H64-$Q$5)/($Q$4-$Q$5)))*100</f>
        <v>27.635327635327634</v>
      </c>
      <c r="J64" s="18"/>
      <c r="K64" s="17">
        <f>('Block I'!$I64+0.0111)/0.008</f>
        <v>3455.8034544159541</v>
      </c>
      <c r="L64" s="17"/>
      <c r="M64" s="17">
        <f t="shared" si="2"/>
        <v>345.44216857416581</v>
      </c>
      <c r="N64" s="17"/>
    </row>
    <row r="65" spans="1:14" x14ac:dyDescent="0.35">
      <c r="A65" s="22">
        <v>66</v>
      </c>
      <c r="B65" s="22">
        <v>6</v>
      </c>
      <c r="C65" s="1" t="s">
        <v>4</v>
      </c>
      <c r="D65" s="1">
        <v>4</v>
      </c>
      <c r="E65" s="1" t="s">
        <v>12</v>
      </c>
      <c r="F65" s="1" t="s">
        <v>5</v>
      </c>
      <c r="G65" s="1">
        <v>0.25009999999999999</v>
      </c>
      <c r="H65" s="1">
        <v>0.53300000000000003</v>
      </c>
      <c r="I65" s="18">
        <f>(1-(('Block I'!$H65-$Q$5)/($Q$4-$Q$5)))*100</f>
        <v>29.629629629629616</v>
      </c>
      <c r="J65" s="18">
        <f>AVERAGE(I64:I65)</f>
        <v>28.632478632478623</v>
      </c>
      <c r="K65" s="17">
        <f>('Block I'!$I65+0.0111)/0.008</f>
        <v>3705.0912037037019</v>
      </c>
      <c r="L65" s="17">
        <f>AVERAGE(K64:K65)</f>
        <v>3580.447329059828</v>
      </c>
      <c r="M65" s="17">
        <f t="shared" si="2"/>
        <v>370.36097597997826</v>
      </c>
      <c r="N65" s="17">
        <f>AVERAGE(M64:M65)</f>
        <v>357.90157227707203</v>
      </c>
    </row>
    <row r="66" spans="1:14" x14ac:dyDescent="0.35">
      <c r="A66" s="22">
        <v>67</v>
      </c>
      <c r="B66" s="22">
        <v>6</v>
      </c>
      <c r="C66" s="1" t="s">
        <v>4</v>
      </c>
      <c r="D66" s="1">
        <v>5</v>
      </c>
      <c r="E66" s="1" t="s">
        <v>10</v>
      </c>
      <c r="F66" s="1" t="s">
        <v>5</v>
      </c>
      <c r="G66" s="1">
        <v>0.2505</v>
      </c>
      <c r="H66" s="1">
        <v>0.53900000000000003</v>
      </c>
      <c r="I66" s="18">
        <f>(1-(('Block I'!$H66-$Q$5)/($Q$4-$Q$5)))*100</f>
        <v>28.774928774928764</v>
      </c>
      <c r="J66" s="18"/>
      <c r="K66" s="17">
        <f>('Block I'!$I66+0.0111)/0.008</f>
        <v>3598.2535968660954</v>
      </c>
      <c r="L66" s="17"/>
      <c r="M66" s="17">
        <f t="shared" si="2"/>
        <v>359.10714539581789</v>
      </c>
      <c r="N66" s="17"/>
    </row>
    <row r="67" spans="1:14" x14ac:dyDescent="0.35">
      <c r="A67" s="22">
        <v>67</v>
      </c>
      <c r="B67" s="22">
        <v>6</v>
      </c>
      <c r="C67" s="1" t="s">
        <v>4</v>
      </c>
      <c r="D67" s="1">
        <v>5</v>
      </c>
      <c r="E67" s="1" t="s">
        <v>10</v>
      </c>
      <c r="F67" s="1" t="s">
        <v>5</v>
      </c>
      <c r="G67" s="1">
        <v>0.2505</v>
      </c>
      <c r="H67" s="1">
        <v>0.49399999999999999</v>
      </c>
      <c r="I67" s="18">
        <f>(1-(('Block I'!$H67-$Q$5)/($Q$4-$Q$5)))*100</f>
        <v>35.185185185185176</v>
      </c>
      <c r="J67" s="18">
        <f>AVERAGE(I66:I67)</f>
        <v>31.980056980056972</v>
      </c>
      <c r="K67" s="17">
        <f>('Block I'!$I67+0.0111)/0.008</f>
        <v>4399.5356481481467</v>
      </c>
      <c r="L67" s="17">
        <f>AVERAGE(K66:K67)</f>
        <v>3998.8946225071213</v>
      </c>
      <c r="M67" s="17">
        <f t="shared" si="2"/>
        <v>439.075413986841</v>
      </c>
      <c r="N67" s="17">
        <f>AVERAGE(M66:M67)</f>
        <v>399.09127969132942</v>
      </c>
    </row>
    <row r="68" spans="1:14" x14ac:dyDescent="0.35">
      <c r="A68" s="22">
        <v>68</v>
      </c>
      <c r="B68" s="22">
        <v>6</v>
      </c>
      <c r="C68" s="1" t="s">
        <v>4</v>
      </c>
      <c r="D68" s="1">
        <v>5</v>
      </c>
      <c r="E68" s="1" t="s">
        <v>11</v>
      </c>
      <c r="F68" s="1" t="s">
        <v>5</v>
      </c>
      <c r="G68" s="1">
        <v>0.25090000000000001</v>
      </c>
      <c r="H68" s="1">
        <v>0.56699999999999995</v>
      </c>
      <c r="I68" s="18">
        <f>(1-(('Block I'!$H68-$Q$5)/($Q$4-$Q$5)))*100</f>
        <v>24.786324786324798</v>
      </c>
      <c r="J68" s="18"/>
      <c r="K68" s="17">
        <f>('Block I'!$I68+0.0111)/0.008</f>
        <v>3099.6780982905993</v>
      </c>
      <c r="L68" s="17"/>
      <c r="M68" s="17">
        <f t="shared" si="2"/>
        <v>308.8559284865085</v>
      </c>
      <c r="N68" s="17"/>
    </row>
    <row r="69" spans="1:14" x14ac:dyDescent="0.35">
      <c r="A69" s="22">
        <v>68</v>
      </c>
      <c r="B69" s="22">
        <v>6</v>
      </c>
      <c r="C69" s="1" t="s">
        <v>4</v>
      </c>
      <c r="D69" s="1">
        <v>5</v>
      </c>
      <c r="E69" s="1" t="s">
        <v>11</v>
      </c>
      <c r="F69" s="1" t="s">
        <v>5</v>
      </c>
      <c r="G69" s="1">
        <v>0.25090000000000001</v>
      </c>
      <c r="H69" s="1">
        <v>0.54800000000000004</v>
      </c>
      <c r="I69" s="18">
        <f>(1-(('Block I'!$H69-$Q$5)/($Q$4-$Q$5)))*100</f>
        <v>27.492877492877486</v>
      </c>
      <c r="J69" s="18">
        <f>AVERAGE(I68:I69)</f>
        <v>26.13960113960114</v>
      </c>
      <c r="K69" s="17">
        <f>('Block I'!$I69+0.0111)/0.008</f>
        <v>3437.9971866096857</v>
      </c>
      <c r="L69" s="17">
        <f>AVERAGE(K68:K69)</f>
        <v>3268.8376424501425</v>
      </c>
      <c r="M69" s="17">
        <f t="shared" si="2"/>
        <v>342.56647933536124</v>
      </c>
      <c r="N69" s="17">
        <f>AVERAGE(M68:M69)</f>
        <v>325.71120391093484</v>
      </c>
    </row>
    <row r="70" spans="1:14" x14ac:dyDescent="0.35">
      <c r="A70" s="22">
        <v>69</v>
      </c>
      <c r="B70" s="22">
        <v>6</v>
      </c>
      <c r="C70" s="1" t="s">
        <v>4</v>
      </c>
      <c r="D70" s="1">
        <v>5</v>
      </c>
      <c r="E70" s="1" t="s">
        <v>12</v>
      </c>
      <c r="F70" s="1" t="s">
        <v>5</v>
      </c>
      <c r="G70" s="1">
        <v>0.25030000000000002</v>
      </c>
      <c r="H70" s="1">
        <v>0.55400000000000005</v>
      </c>
      <c r="I70" s="18">
        <f>(1-(('Block I'!$H70-$Q$5)/($Q$4-$Q$5)))*100</f>
        <v>26.638176638176635</v>
      </c>
      <c r="J70" s="18"/>
      <c r="K70" s="17">
        <f>('Block I'!$I70+0.0111)/0.008</f>
        <v>3331.1595797720793</v>
      </c>
      <c r="L70" s="17"/>
      <c r="M70" s="17">
        <f t="shared" si="2"/>
        <v>332.71669793968027</v>
      </c>
      <c r="N70" s="17"/>
    </row>
    <row r="71" spans="1:14" x14ac:dyDescent="0.35">
      <c r="A71" s="22">
        <v>69</v>
      </c>
      <c r="B71" s="22">
        <v>6</v>
      </c>
      <c r="C71" s="1" t="s">
        <v>4</v>
      </c>
      <c r="D71" s="1">
        <v>5</v>
      </c>
      <c r="E71" s="1" t="s">
        <v>12</v>
      </c>
      <c r="F71" s="1" t="s">
        <v>5</v>
      </c>
      <c r="G71" s="1">
        <v>0.25030000000000002</v>
      </c>
      <c r="H71" s="1">
        <v>0.48299999999999998</v>
      </c>
      <c r="I71" s="18">
        <f>(1-(('Block I'!$H71-$Q$5)/($Q$4-$Q$5)))*100</f>
        <v>36.752136752136742</v>
      </c>
      <c r="J71" s="18">
        <f>AVERAGE(I70:I71)</f>
        <v>31.69515669515669</v>
      </c>
      <c r="K71" s="17">
        <f>('Block I'!$I71+0.0111)/0.008</f>
        <v>4595.4045940170927</v>
      </c>
      <c r="L71" s="17">
        <f>AVERAGE(K70:K71)</f>
        <v>3963.282086894586</v>
      </c>
      <c r="M71" s="17">
        <f t="shared" si="2"/>
        <v>458.98967179555456</v>
      </c>
      <c r="N71" s="17">
        <f>AVERAGE(M70:M71)</f>
        <v>395.85318486761741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BDD7D-B100-4A8E-AA20-6F96232E4E0F}">
  <dimension ref="A2:E9"/>
  <sheetViews>
    <sheetView zoomScale="95" zoomScaleNormal="70" workbookViewId="0">
      <selection activeCell="G23" sqref="G23"/>
    </sheetView>
  </sheetViews>
  <sheetFormatPr defaultColWidth="11.1640625" defaultRowHeight="15.5" x14ac:dyDescent="0.35"/>
  <cols>
    <col min="1" max="1" width="17.33203125" style="1" bestFit="1" customWidth="1"/>
    <col min="2" max="2" width="15.08203125" style="1" bestFit="1" customWidth="1"/>
    <col min="3" max="3" width="14.08203125" style="1" customWidth="1"/>
    <col min="4" max="4" width="15.08203125" style="1" customWidth="1"/>
    <col min="5" max="5" width="19.5" style="1" bestFit="1" customWidth="1"/>
    <col min="6" max="16384" width="11.1640625" style="1"/>
  </cols>
  <sheetData>
    <row r="2" spans="1:5" x14ac:dyDescent="0.35">
      <c r="A2" s="1" t="s">
        <v>0</v>
      </c>
      <c r="B2" s="1" t="s">
        <v>1</v>
      </c>
      <c r="C2" s="1" t="s">
        <v>26</v>
      </c>
      <c r="D2" s="1" t="s">
        <v>27</v>
      </c>
      <c r="E2" s="1" t="s">
        <v>2</v>
      </c>
    </row>
    <row r="3" spans="1:5" x14ac:dyDescent="0.35">
      <c r="A3" s="1">
        <v>100</v>
      </c>
      <c r="B3" s="1">
        <v>0.36599999999999999</v>
      </c>
      <c r="C3" s="16">
        <f>AVERAGE(0.592, 0.657, 0.598)</f>
        <v>0.6156666666666667</v>
      </c>
      <c r="D3" s="16">
        <f>AVERAGE(0.037, 0.037, 0.037)</f>
        <v>3.6999999999999998E-2</v>
      </c>
      <c r="E3" s="18">
        <f>(1-((Table175354457[[#This Row],[absorbance ]]-Table175354457[[#This Row],[blank average]])/(Table175354457[[#This Row],[control average ]]-Table175354457[[#This Row],[blank average]])))*100</f>
        <v>43.145161290322577</v>
      </c>
    </row>
    <row r="4" spans="1:5" x14ac:dyDescent="0.35">
      <c r="A4" s="1">
        <v>200</v>
      </c>
      <c r="B4" s="1">
        <v>0.315</v>
      </c>
      <c r="C4" s="16">
        <f>AVERAGE(0.592, 0.657, 0.598)</f>
        <v>0.6156666666666667</v>
      </c>
      <c r="D4" s="16">
        <f>AVERAGE(0.037, 0.037, 0.037)</f>
        <v>3.6999999999999998E-2</v>
      </c>
      <c r="E4" s="18">
        <f>(1-((Table175354457[[#This Row],[absorbance ]]-Table175354457[[#This Row],[blank average]])/(Table175354457[[#This Row],[control average ]]-Table175354457[[#This Row],[blank average]])))*100</f>
        <v>51.958525345622107</v>
      </c>
    </row>
    <row r="5" spans="1:5" x14ac:dyDescent="0.35">
      <c r="A5" s="1">
        <v>300</v>
      </c>
      <c r="B5" s="1">
        <v>0.218</v>
      </c>
      <c r="C5" s="16">
        <f>AVERAGE(0.592, 0.657, 0.598)</f>
        <v>0.6156666666666667</v>
      </c>
      <c r="D5" s="16">
        <f>AVERAGE(0.037, 0.037, 0.037)</f>
        <v>3.6999999999999998E-2</v>
      </c>
      <c r="E5" s="18">
        <f>(1-((Table175354457[[#This Row],[absorbance ]]-Table175354457[[#This Row],[blank average]])/(Table175354457[[#This Row],[control average ]]-Table175354457[[#This Row],[blank average]])))*100</f>
        <v>68.721198156682021</v>
      </c>
    </row>
    <row r="6" spans="1:5" x14ac:dyDescent="0.35">
      <c r="A6" s="1">
        <v>400</v>
      </c>
      <c r="B6" s="1">
        <v>7.9000000000000001E-2</v>
      </c>
      <c r="C6" s="16">
        <f>AVERAGE(0.592, 0.657, 0.598)</f>
        <v>0.6156666666666667</v>
      </c>
      <c r="D6" s="16">
        <f>AVERAGE(0.037, 0.037, 0.037)</f>
        <v>3.6999999999999998E-2</v>
      </c>
      <c r="E6" s="18">
        <f>(1-((Table175354457[[#This Row],[absorbance ]]-Table175354457[[#This Row],[blank average]])/(Table175354457[[#This Row],[control average ]]-Table175354457[[#This Row],[blank average]])))*100</f>
        <v>92.741935483870961</v>
      </c>
    </row>
    <row r="7" spans="1:5" x14ac:dyDescent="0.35">
      <c r="A7" s="1">
        <v>500</v>
      </c>
      <c r="B7" s="1">
        <v>5.7000000000000002E-2</v>
      </c>
      <c r="C7" s="16">
        <f>AVERAGE(0.592, 0.657, 0.598)</f>
        <v>0.6156666666666667</v>
      </c>
      <c r="D7" s="16">
        <f>AVERAGE(0.037, 0.037, 0.037)</f>
        <v>3.6999999999999998E-2</v>
      </c>
      <c r="E7" s="18">
        <f>(1-((Table175354457[[#This Row],[absorbance ]]-Table175354457[[#This Row],[blank average]])/(Table175354457[[#This Row],[control average ]]-Table175354457[[#This Row],[blank average]])))*100</f>
        <v>96.543778801843317</v>
      </c>
    </row>
    <row r="9" spans="1:5" x14ac:dyDescent="0.35">
      <c r="B9" s="12"/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9B838-A1D1-4FFB-9217-D475A3143E34}">
  <dimension ref="A2:Q70"/>
  <sheetViews>
    <sheetView zoomScale="60" zoomScaleNormal="60" workbookViewId="0">
      <selection activeCell="M3" sqref="M3"/>
    </sheetView>
  </sheetViews>
  <sheetFormatPr defaultColWidth="8.83203125" defaultRowHeight="15.5" x14ac:dyDescent="0.35"/>
  <cols>
    <col min="1" max="6" width="10.6640625" style="1" customWidth="1"/>
    <col min="7" max="14" width="20.6640625" style="1" customWidth="1"/>
    <col min="15" max="15" width="18.58203125" style="1" bestFit="1" customWidth="1"/>
    <col min="16" max="16" width="14.08203125" style="12" bestFit="1" customWidth="1"/>
    <col min="17" max="17" width="8.83203125" style="20"/>
    <col min="18" max="16384" width="8.83203125" style="1"/>
  </cols>
  <sheetData>
    <row r="2" spans="1:17" s="19" customFormat="1" ht="60.65" customHeight="1" x14ac:dyDescent="0.35">
      <c r="A2" s="19" t="s">
        <v>6</v>
      </c>
      <c r="B2" s="19" t="s">
        <v>18</v>
      </c>
      <c r="C2" s="19" t="s">
        <v>7</v>
      </c>
      <c r="D2" s="19" t="s">
        <v>22</v>
      </c>
      <c r="E2" s="19" t="s">
        <v>8</v>
      </c>
      <c r="F2" s="19" t="s">
        <v>9</v>
      </c>
      <c r="G2" s="19" t="s">
        <v>33</v>
      </c>
      <c r="H2" s="19" t="s">
        <v>23</v>
      </c>
      <c r="I2" s="19" t="s">
        <v>38</v>
      </c>
      <c r="J2" s="19" t="s">
        <v>37</v>
      </c>
      <c r="K2" s="19" t="s">
        <v>30</v>
      </c>
      <c r="L2" s="19" t="s">
        <v>34</v>
      </c>
      <c r="M2" s="19" t="s">
        <v>35</v>
      </c>
      <c r="N2" s="19" t="s">
        <v>36</v>
      </c>
      <c r="P2" s="28"/>
    </row>
    <row r="3" spans="1:17" x14ac:dyDescent="0.35">
      <c r="A3" s="1">
        <v>7</v>
      </c>
      <c r="B3" s="1">
        <v>0</v>
      </c>
      <c r="C3" s="1" t="s">
        <v>14</v>
      </c>
      <c r="D3" s="1">
        <v>0</v>
      </c>
      <c r="E3" s="1" t="s">
        <v>10</v>
      </c>
      <c r="F3" s="1" t="s">
        <v>5</v>
      </c>
      <c r="G3" s="1">
        <v>0.25090000000000001</v>
      </c>
      <c r="H3" s="1">
        <v>0.25</v>
      </c>
      <c r="I3" s="18">
        <f>(1-(('Block III'!$H3-$Q$4)/($Q$3-$Q$4)))*100</f>
        <v>65.645161290322591</v>
      </c>
      <c r="J3" s="18"/>
      <c r="K3" s="17">
        <f>('Block III'!$I3-26.348)/0.1476</f>
        <v>266.24093015123708</v>
      </c>
      <c r="L3" s="18"/>
      <c r="M3" s="1">
        <f>K3*($Q$5/G3)</f>
        <v>26.528590090796836</v>
      </c>
      <c r="P3" s="28" t="s">
        <v>24</v>
      </c>
      <c r="Q3" s="1">
        <v>0.65700000000000003</v>
      </c>
    </row>
    <row r="4" spans="1:17" x14ac:dyDescent="0.35">
      <c r="A4" s="1">
        <v>7</v>
      </c>
      <c r="B4" s="1">
        <v>0</v>
      </c>
      <c r="C4" s="1" t="s">
        <v>14</v>
      </c>
      <c r="D4" s="1">
        <v>0</v>
      </c>
      <c r="E4" s="1" t="s">
        <v>10</v>
      </c>
      <c r="F4" s="1" t="s">
        <v>5</v>
      </c>
      <c r="G4" s="1">
        <v>0.25090000000000001</v>
      </c>
      <c r="H4" s="1">
        <v>0.216</v>
      </c>
      <c r="I4" s="18">
        <f>(1-(('Block III'!$H4-$Q$4)/($Q$3-$Q$4)))*100</f>
        <v>71.129032258064512</v>
      </c>
      <c r="J4" s="18">
        <f>AVERAGE(I3:I4)</f>
        <v>68.387096774193552</v>
      </c>
      <c r="K4" s="17">
        <f>('Block III'!$I4-26.348)/0.1476</f>
        <v>303.394527493662</v>
      </c>
      <c r="L4" s="18">
        <f>AVERAGE(K3:K4)</f>
        <v>284.81772882244957</v>
      </c>
      <c r="M4" s="1">
        <f t="shared" ref="M4:M8" si="0">K4*($Q$5/G4)</f>
        <v>30.230622508336186</v>
      </c>
      <c r="N4" s="1">
        <f>AVERAGE(M3:M4)</f>
        <v>28.379606299566511</v>
      </c>
      <c r="P4" s="29" t="s">
        <v>28</v>
      </c>
      <c r="Q4" s="1">
        <v>3.6999999999999998E-2</v>
      </c>
    </row>
    <row r="5" spans="1:17" x14ac:dyDescent="0.35">
      <c r="A5" s="1">
        <v>8</v>
      </c>
      <c r="B5" s="1">
        <v>0</v>
      </c>
      <c r="C5" s="1" t="s">
        <v>14</v>
      </c>
      <c r="D5" s="1">
        <v>0</v>
      </c>
      <c r="E5" s="1" t="s">
        <v>11</v>
      </c>
      <c r="F5" s="1" t="s">
        <v>5</v>
      </c>
      <c r="G5" s="1">
        <v>0.25019999999999998</v>
      </c>
      <c r="H5" s="1">
        <v>0.39800000000000002</v>
      </c>
      <c r="I5" s="18">
        <f>(1-(('Block III'!$H5-$Q$4)/($Q$3-$Q$4)))*100</f>
        <v>41.774193548387082</v>
      </c>
      <c r="J5" s="18"/>
      <c r="K5" s="17">
        <f>('Block III'!$I5-26.348)/0.1476</f>
        <v>104.51350642538674</v>
      </c>
      <c r="L5" s="18"/>
      <c r="M5" s="1">
        <f t="shared" si="0"/>
        <v>10.442996245542242</v>
      </c>
      <c r="P5" s="29" t="s">
        <v>31</v>
      </c>
      <c r="Q5" s="1">
        <v>2.5000000000000001E-2</v>
      </c>
    </row>
    <row r="6" spans="1:17" x14ac:dyDescent="0.35">
      <c r="A6" s="1">
        <v>8</v>
      </c>
      <c r="B6" s="1">
        <v>0</v>
      </c>
      <c r="C6" s="1" t="s">
        <v>14</v>
      </c>
      <c r="D6" s="1">
        <v>0</v>
      </c>
      <c r="E6" s="1" t="s">
        <v>11</v>
      </c>
      <c r="F6" s="1" t="s">
        <v>5</v>
      </c>
      <c r="G6" s="1">
        <v>0.25019999999999998</v>
      </c>
      <c r="H6" s="1">
        <v>0.42</v>
      </c>
      <c r="I6" s="18">
        <f>(1-(('Block III'!$H6-$Q$4)/($Q$3-$Q$4)))*100</f>
        <v>38.225806451612897</v>
      </c>
      <c r="J6" s="18">
        <f>AVERAGE(I5:I6)</f>
        <v>39.999999999999986</v>
      </c>
      <c r="K6" s="17">
        <f>('Block III'!$I6-26.348)/0.1476</f>
        <v>80.472943439111774</v>
      </c>
      <c r="L6" s="18">
        <f>AVERAGE(K5:K6)</f>
        <v>92.493224932249262</v>
      </c>
      <c r="M6" s="1">
        <f t="shared" si="0"/>
        <v>8.0408616545875091</v>
      </c>
      <c r="N6" s="1">
        <f>AVERAGE(M5:M6)</f>
        <v>9.2419289500648745</v>
      </c>
      <c r="P6" s="29"/>
      <c r="Q6" s="1"/>
    </row>
    <row r="7" spans="1:17" x14ac:dyDescent="0.35">
      <c r="A7" s="1">
        <v>9</v>
      </c>
      <c r="B7" s="1">
        <v>0</v>
      </c>
      <c r="C7" s="1" t="s">
        <v>14</v>
      </c>
      <c r="D7" s="1">
        <v>0</v>
      </c>
      <c r="E7" s="1" t="s">
        <v>12</v>
      </c>
      <c r="F7" s="1" t="s">
        <v>5</v>
      </c>
      <c r="G7" s="1">
        <v>0.25080000000000002</v>
      </c>
      <c r="H7" s="1">
        <v>0.38800000000000001</v>
      </c>
      <c r="I7" s="18">
        <f>(1-(('Block III'!$H7-$Q$4)/($Q$3-$Q$4)))*100</f>
        <v>43.387096774193544</v>
      </c>
      <c r="J7" s="18"/>
      <c r="K7" s="17">
        <f>('Block III'!$I7-26.348)/0.1476</f>
        <v>115.44103505551182</v>
      </c>
      <c r="L7" s="18"/>
      <c r="M7" s="1">
        <f t="shared" si="0"/>
        <v>11.507280208882758</v>
      </c>
      <c r="P7" s="29"/>
      <c r="Q7" s="1"/>
    </row>
    <row r="8" spans="1:17" x14ac:dyDescent="0.35">
      <c r="A8" s="1">
        <v>9</v>
      </c>
      <c r="B8" s="1">
        <v>0</v>
      </c>
      <c r="C8" s="1" t="s">
        <v>14</v>
      </c>
      <c r="D8" s="1">
        <v>0</v>
      </c>
      <c r="E8" s="1" t="s">
        <v>12</v>
      </c>
      <c r="F8" s="1" t="s">
        <v>5</v>
      </c>
      <c r="G8" s="1">
        <v>0.25080000000000002</v>
      </c>
      <c r="H8" s="1">
        <v>0.34699999999999998</v>
      </c>
      <c r="I8" s="18">
        <f>(1-(('Block III'!$H8-$Q$4)/($Q$3-$Q$4)))*100</f>
        <v>50</v>
      </c>
      <c r="J8" s="18">
        <f>AVERAGE(I7:I8)</f>
        <v>46.693548387096769</v>
      </c>
      <c r="K8" s="17">
        <f>('Block III'!$I8-26.348)/0.1476</f>
        <v>160.2439024390244</v>
      </c>
      <c r="L8" s="18">
        <f>AVERAGE(K7:K8)</f>
        <v>137.8424687472681</v>
      </c>
      <c r="M8" s="1">
        <f t="shared" si="0"/>
        <v>15.97327576146575</v>
      </c>
      <c r="N8" s="1">
        <f>AVERAGE(M7:M8)</f>
        <v>13.740277985174254</v>
      </c>
      <c r="P8" s="29"/>
      <c r="Q8" s="1"/>
    </row>
    <row r="9" spans="1:17" x14ac:dyDescent="0.35">
      <c r="F9" s="1" t="s">
        <v>19</v>
      </c>
      <c r="I9" s="18"/>
      <c r="J9" s="18"/>
      <c r="K9" s="17"/>
      <c r="L9" s="18"/>
      <c r="P9" s="29"/>
      <c r="Q9" s="1"/>
    </row>
    <row r="10" spans="1:17" x14ac:dyDescent="0.35">
      <c r="A10" s="1">
        <v>40</v>
      </c>
      <c r="B10" s="1">
        <v>3</v>
      </c>
      <c r="C10" s="1" t="s">
        <v>14</v>
      </c>
      <c r="D10" s="1">
        <v>1</v>
      </c>
      <c r="E10" s="1" t="s">
        <v>10</v>
      </c>
      <c r="F10" s="1" t="s">
        <v>5</v>
      </c>
      <c r="G10" s="1">
        <v>0.25080000000000002</v>
      </c>
      <c r="H10" s="1">
        <v>0.307</v>
      </c>
      <c r="I10" s="18">
        <f>(1-(('Block III'!$H10-$Q$4)/($Q$3-$Q$4)))*100</f>
        <v>56.451612903225801</v>
      </c>
      <c r="J10" s="18"/>
      <c r="K10" s="17">
        <f>('Block III'!$I10-26.348)/0.1476</f>
        <v>203.95401695952438</v>
      </c>
      <c r="L10" s="18"/>
      <c r="M10" s="1">
        <f t="shared" ref="M10:M39" si="1">K10*($Q$5/G10)</f>
        <v>20.330344593254026</v>
      </c>
      <c r="P10" s="29"/>
      <c r="Q10" s="1"/>
    </row>
    <row r="11" spans="1:17" x14ac:dyDescent="0.35">
      <c r="A11" s="1">
        <v>40</v>
      </c>
      <c r="B11" s="1">
        <v>3</v>
      </c>
      <c r="C11" s="1" t="s">
        <v>14</v>
      </c>
      <c r="D11" s="1">
        <v>1</v>
      </c>
      <c r="E11" s="1" t="s">
        <v>10</v>
      </c>
      <c r="F11" s="1" t="s">
        <v>5</v>
      </c>
      <c r="G11" s="1">
        <v>0.25080000000000002</v>
      </c>
      <c r="H11" s="1">
        <v>0.31900000000000001</v>
      </c>
      <c r="I11" s="18">
        <f>(1-(('Block III'!$H11-$Q$4)/($Q$3-$Q$4)))*100</f>
        <v>54.516129032258064</v>
      </c>
      <c r="J11" s="18">
        <f>AVERAGE(I10:I11)</f>
        <v>55.483870967741936</v>
      </c>
      <c r="K11" s="17">
        <f>('Block III'!$I11-26.348)/0.1476</f>
        <v>190.84098260337441</v>
      </c>
      <c r="L11" s="18">
        <f>AVERAGE(K10:K11)</f>
        <v>197.3974997814494</v>
      </c>
      <c r="M11" s="1">
        <f t="shared" si="1"/>
        <v>19.023223943717547</v>
      </c>
      <c r="N11" s="1">
        <f>AVERAGE(M10:M11)</f>
        <v>19.676784268485786</v>
      </c>
      <c r="P11" s="29"/>
      <c r="Q11" s="1"/>
    </row>
    <row r="12" spans="1:17" x14ac:dyDescent="0.35">
      <c r="A12" s="1">
        <v>41</v>
      </c>
      <c r="B12" s="1">
        <v>3</v>
      </c>
      <c r="C12" s="1" t="s">
        <v>14</v>
      </c>
      <c r="D12" s="1">
        <v>1</v>
      </c>
      <c r="E12" s="1" t="s">
        <v>11</v>
      </c>
      <c r="F12" s="1" t="s">
        <v>5</v>
      </c>
      <c r="G12" s="1">
        <v>0.25030000000000002</v>
      </c>
      <c r="H12" s="1">
        <v>0.41699999999999998</v>
      </c>
      <c r="I12" s="18">
        <f>(1-(('Block III'!$H12-$Q$4)/($Q$3-$Q$4)))*100</f>
        <v>38.70967741935484</v>
      </c>
      <c r="J12" s="18"/>
      <c r="K12" s="17">
        <f>('Block III'!$I12-26.348)/0.1476</f>
        <v>83.751202028149322</v>
      </c>
      <c r="L12" s="18"/>
      <c r="M12" s="1">
        <f t="shared" si="1"/>
        <v>8.3650821042897832</v>
      </c>
      <c r="P12" s="29"/>
      <c r="Q12" s="1"/>
    </row>
    <row r="13" spans="1:17" x14ac:dyDescent="0.35">
      <c r="A13" s="1">
        <v>41</v>
      </c>
      <c r="B13" s="1">
        <v>3</v>
      </c>
      <c r="C13" s="1" t="s">
        <v>14</v>
      </c>
      <c r="D13" s="1">
        <v>1</v>
      </c>
      <c r="E13" s="1" t="s">
        <v>11</v>
      </c>
      <c r="F13" s="1" t="s">
        <v>5</v>
      </c>
      <c r="G13" s="1">
        <v>0.25030000000000002</v>
      </c>
      <c r="H13" s="1">
        <v>0.41899999999999998</v>
      </c>
      <c r="I13" s="18">
        <f>(1-(('Block III'!$H13-$Q$4)/($Q$3-$Q$4)))*100</f>
        <v>38.387096774193552</v>
      </c>
      <c r="J13" s="18">
        <f>AVERAGE(I12:I13)</f>
        <v>38.548387096774192</v>
      </c>
      <c r="K13" s="17">
        <f>('Block III'!$I13-26.348)/0.1476</f>
        <v>81.565696302124337</v>
      </c>
      <c r="L13" s="18">
        <f>AVERAGE(K12:K13)</f>
        <v>82.65844916513683</v>
      </c>
      <c r="M13" s="1">
        <f t="shared" si="1"/>
        <v>8.1467934780387861</v>
      </c>
      <c r="N13" s="1">
        <f>AVERAGE(M12:M13)</f>
        <v>8.2559377911642855</v>
      </c>
      <c r="P13" s="29"/>
      <c r="Q13" s="1"/>
    </row>
    <row r="14" spans="1:17" x14ac:dyDescent="0.35">
      <c r="A14" s="1">
        <v>42</v>
      </c>
      <c r="B14" s="1">
        <v>3</v>
      </c>
      <c r="C14" s="1" t="s">
        <v>14</v>
      </c>
      <c r="D14" s="1">
        <v>1</v>
      </c>
      <c r="E14" s="1" t="s">
        <v>12</v>
      </c>
      <c r="F14" s="1" t="s">
        <v>5</v>
      </c>
      <c r="G14" s="1">
        <v>0.25040000000000001</v>
      </c>
      <c r="H14" s="1">
        <v>0.45100000000000001</v>
      </c>
      <c r="I14" s="18">
        <f>(1-(('Block III'!$H14-$Q$4)/($Q$3-$Q$4)))*100</f>
        <v>33.225806451612897</v>
      </c>
      <c r="J14" s="18"/>
      <c r="K14" s="17">
        <f>('Block III'!$I14-26.348)/0.1476</f>
        <v>46.597604685724235</v>
      </c>
      <c r="L14" s="18"/>
      <c r="M14" s="1">
        <f t="shared" si="1"/>
        <v>4.6523167617536183</v>
      </c>
      <c r="P14" s="29"/>
      <c r="Q14" s="1"/>
    </row>
    <row r="15" spans="1:17" x14ac:dyDescent="0.35">
      <c r="A15" s="1">
        <v>42</v>
      </c>
      <c r="B15" s="1">
        <v>3</v>
      </c>
      <c r="C15" s="1" t="s">
        <v>14</v>
      </c>
      <c r="D15" s="1">
        <v>1</v>
      </c>
      <c r="E15" s="1" t="s">
        <v>12</v>
      </c>
      <c r="F15" s="1" t="s">
        <v>5</v>
      </c>
      <c r="G15" s="1">
        <v>0.25040000000000001</v>
      </c>
      <c r="H15" s="1">
        <v>0.47199999999999998</v>
      </c>
      <c r="I15" s="18">
        <f>(1-(('Block III'!$H15-$Q$4)/($Q$3-$Q$4)))*100</f>
        <v>29.838709677419352</v>
      </c>
      <c r="J15" s="18">
        <f>AVERAGE(I14:I15)</f>
        <v>31.532258064516125</v>
      </c>
      <c r="K15" s="17">
        <f>('Block III'!$I15-26.348)/0.1476</f>
        <v>23.649794562461743</v>
      </c>
      <c r="L15" s="18">
        <f>AVERAGE(K14:K15)</f>
        <v>35.123699624092993</v>
      </c>
      <c r="M15" s="1">
        <f t="shared" si="1"/>
        <v>2.3612015337921073</v>
      </c>
      <c r="N15" s="1">
        <f>AVERAGE(M14:M15)</f>
        <v>3.506759147772863</v>
      </c>
      <c r="P15" s="29"/>
      <c r="Q15" s="1"/>
    </row>
    <row r="16" spans="1:17" x14ac:dyDescent="0.35">
      <c r="A16" s="1">
        <v>43</v>
      </c>
      <c r="B16" s="1">
        <v>3</v>
      </c>
      <c r="C16" s="1" t="s">
        <v>14</v>
      </c>
      <c r="D16" s="1">
        <v>2</v>
      </c>
      <c r="E16" s="1" t="s">
        <v>10</v>
      </c>
      <c r="F16" s="1" t="s">
        <v>5</v>
      </c>
      <c r="G16" s="1">
        <v>0.25059999999999999</v>
      </c>
      <c r="H16" s="1">
        <v>0.23799999999999999</v>
      </c>
      <c r="I16" s="18">
        <f>(1-(('Block III'!$H16-$Q$4)/($Q$3-$Q$4)))*100</f>
        <v>67.58064516129032</v>
      </c>
      <c r="J16" s="18"/>
      <c r="K16" s="17">
        <f>('Block III'!$I16-26.348)/0.1476</f>
        <v>279.35396450738699</v>
      </c>
      <c r="L16" s="18"/>
      <c r="M16" s="1">
        <f t="shared" si="1"/>
        <v>27.868512021886175</v>
      </c>
      <c r="P16" s="29"/>
      <c r="Q16" s="1"/>
    </row>
    <row r="17" spans="1:17" x14ac:dyDescent="0.35">
      <c r="A17" s="1">
        <v>43</v>
      </c>
      <c r="B17" s="1">
        <v>3</v>
      </c>
      <c r="C17" s="1" t="s">
        <v>14</v>
      </c>
      <c r="D17" s="1">
        <v>2</v>
      </c>
      <c r="E17" s="1" t="s">
        <v>10</v>
      </c>
      <c r="F17" s="1" t="s">
        <v>5</v>
      </c>
      <c r="G17" s="1">
        <v>0.25059999999999999</v>
      </c>
      <c r="H17" s="1">
        <v>0.26200000000000001</v>
      </c>
      <c r="I17" s="18">
        <f>(1-(('Block III'!$H17-$Q$4)/($Q$3-$Q$4)))*100</f>
        <v>63.70967741935484</v>
      </c>
      <c r="J17" s="18">
        <f>AVERAGE(I16:I17)</f>
        <v>65.645161290322577</v>
      </c>
      <c r="K17" s="17">
        <f>('Block III'!$I17-26.348)/0.1476</f>
        <v>253.12789579508697</v>
      </c>
      <c r="L17" s="18">
        <f>AVERAGE(K16:K17)</f>
        <v>266.24093015123697</v>
      </c>
      <c r="M17" s="1">
        <f t="shared" si="1"/>
        <v>25.25218433709966</v>
      </c>
      <c r="N17" s="1">
        <f>AVERAGE(M16:M17)</f>
        <v>26.560348179492919</v>
      </c>
      <c r="P17" s="29"/>
      <c r="Q17" s="1"/>
    </row>
    <row r="18" spans="1:17" x14ac:dyDescent="0.35">
      <c r="A18" s="1">
        <v>44</v>
      </c>
      <c r="B18" s="1">
        <v>3</v>
      </c>
      <c r="C18" s="1" t="s">
        <v>14</v>
      </c>
      <c r="D18" s="1">
        <v>2</v>
      </c>
      <c r="E18" s="1" t="s">
        <v>11</v>
      </c>
      <c r="F18" s="1" t="s">
        <v>5</v>
      </c>
      <c r="G18" s="1">
        <v>0.25090000000000001</v>
      </c>
      <c r="H18" s="1">
        <v>0.439</v>
      </c>
      <c r="I18" s="18">
        <f>(1-(('Block III'!$H18-$Q$4)/($Q$3-$Q$4)))*100</f>
        <v>35.161290322580641</v>
      </c>
      <c r="J18" s="18"/>
      <c r="K18" s="17">
        <f>('Block III'!$I18-26.348)/0.1476</f>
        <v>59.710639041874259</v>
      </c>
      <c r="L18" s="18"/>
      <c r="M18" s="1">
        <f t="shared" si="1"/>
        <v>5.9496451815339038</v>
      </c>
      <c r="P18" s="29"/>
      <c r="Q18" s="1"/>
    </row>
    <row r="19" spans="1:17" x14ac:dyDescent="0.35">
      <c r="A19" s="1">
        <v>44</v>
      </c>
      <c r="B19" s="1">
        <v>3</v>
      </c>
      <c r="C19" s="1" t="s">
        <v>14</v>
      </c>
      <c r="D19" s="1">
        <v>2</v>
      </c>
      <c r="E19" s="1" t="s">
        <v>11</v>
      </c>
      <c r="F19" s="1" t="s">
        <v>5</v>
      </c>
      <c r="G19" s="1">
        <v>0.25090000000000001</v>
      </c>
      <c r="H19" s="1">
        <v>0.42699999999999999</v>
      </c>
      <c r="I19" s="18">
        <f>(1-(('Block III'!$H19-$Q$4)/($Q$3-$Q$4)))*100</f>
        <v>37.096774193548384</v>
      </c>
      <c r="J19" s="18">
        <f>AVERAGE(I18:I19)</f>
        <v>36.129032258064512</v>
      </c>
      <c r="K19" s="17">
        <f>('Block III'!$I19-26.348)/0.1476</f>
        <v>72.823673398024283</v>
      </c>
      <c r="L19" s="18">
        <f>AVERAGE(K18:K19)</f>
        <v>66.267156219949271</v>
      </c>
      <c r="M19" s="1">
        <f t="shared" si="1"/>
        <v>7.2562448583125025</v>
      </c>
      <c r="N19" s="1">
        <f>AVERAGE(M18:M19)</f>
        <v>6.6029450199232027</v>
      </c>
      <c r="P19" s="29"/>
      <c r="Q19" s="1"/>
    </row>
    <row r="20" spans="1:17" x14ac:dyDescent="0.35">
      <c r="A20" s="1">
        <v>45</v>
      </c>
      <c r="B20" s="1">
        <v>3</v>
      </c>
      <c r="C20" s="1" t="s">
        <v>14</v>
      </c>
      <c r="D20" s="1">
        <v>2</v>
      </c>
      <c r="E20" s="1" t="s">
        <v>12</v>
      </c>
      <c r="F20" s="1" t="s">
        <v>5</v>
      </c>
      <c r="G20" s="1">
        <v>0.25090000000000001</v>
      </c>
      <c r="H20" s="1">
        <v>0.438</v>
      </c>
      <c r="I20" s="18">
        <f>(1-(('Block III'!$H20-$Q$4)/($Q$3-$Q$4)))*100</f>
        <v>35.322580645161281</v>
      </c>
      <c r="J20" s="18"/>
      <c r="K20" s="17">
        <f>('Block III'!$I20-26.348)/0.1476</f>
        <v>60.80339190488673</v>
      </c>
      <c r="L20" s="18"/>
      <c r="M20" s="1">
        <f t="shared" si="1"/>
        <v>6.0585284879321168</v>
      </c>
      <c r="P20" s="29"/>
      <c r="Q20" s="1"/>
    </row>
    <row r="21" spans="1:17" x14ac:dyDescent="0.35">
      <c r="A21" s="1">
        <v>45</v>
      </c>
      <c r="B21" s="1">
        <v>3</v>
      </c>
      <c r="C21" s="1" t="s">
        <v>14</v>
      </c>
      <c r="D21" s="1">
        <v>2</v>
      </c>
      <c r="E21" s="1" t="s">
        <v>12</v>
      </c>
      <c r="F21" s="1" t="s">
        <v>5</v>
      </c>
      <c r="G21" s="1">
        <v>0.25090000000000001</v>
      </c>
      <c r="H21" s="1">
        <v>0.41899999999999998</v>
      </c>
      <c r="I21" s="18">
        <f>(1-(('Block III'!$H21-$Q$4)/($Q$3-$Q$4)))*100</f>
        <v>38.387096774193552</v>
      </c>
      <c r="J21" s="18">
        <f>AVERAGE(I20:I21)</f>
        <v>36.854838709677416</v>
      </c>
      <c r="K21" s="17">
        <f>('Block III'!$I21-26.348)/0.1476</f>
        <v>81.565696302124337</v>
      </c>
      <c r="L21" s="18">
        <f>AVERAGE(K20:K21)</f>
        <v>71.18454410350553</v>
      </c>
      <c r="M21" s="1">
        <f t="shared" si="1"/>
        <v>8.1273113094982392</v>
      </c>
      <c r="N21" s="1">
        <f>AVERAGE(M20:M21)</f>
        <v>7.092919898715178</v>
      </c>
      <c r="P21" s="29"/>
      <c r="Q21" s="1"/>
    </row>
    <row r="22" spans="1:17" x14ac:dyDescent="0.35">
      <c r="A22" s="1">
        <v>46</v>
      </c>
      <c r="B22" s="1">
        <v>3</v>
      </c>
      <c r="C22" s="1" t="s">
        <v>14</v>
      </c>
      <c r="D22" s="1">
        <v>3</v>
      </c>
      <c r="E22" s="1" t="s">
        <v>10</v>
      </c>
      <c r="F22" s="1" t="s">
        <v>5</v>
      </c>
      <c r="G22" s="1">
        <v>0.25019999999999998</v>
      </c>
      <c r="H22" s="1">
        <v>0.36</v>
      </c>
      <c r="I22" s="18">
        <f>(1-(('Block III'!$H22-$Q$4)/($Q$3-$Q$4)))*100</f>
        <v>47.903225806451609</v>
      </c>
      <c r="J22" s="18"/>
      <c r="K22" s="17">
        <f>('Block III'!$I22-26.348)/0.1476</f>
        <v>146.03811521986185</v>
      </c>
      <c r="L22" s="18"/>
      <c r="M22" s="1">
        <f t="shared" si="1"/>
        <v>14.592137811736798</v>
      </c>
      <c r="P22" s="29"/>
      <c r="Q22" s="1"/>
    </row>
    <row r="23" spans="1:17" x14ac:dyDescent="0.35">
      <c r="A23" s="1">
        <v>46</v>
      </c>
      <c r="B23" s="1">
        <v>3</v>
      </c>
      <c r="C23" s="1" t="s">
        <v>14</v>
      </c>
      <c r="D23" s="1">
        <v>3</v>
      </c>
      <c r="E23" s="1" t="s">
        <v>10</v>
      </c>
      <c r="F23" s="1" t="s">
        <v>5</v>
      </c>
      <c r="G23" s="1">
        <v>0.25019999999999998</v>
      </c>
      <c r="H23" s="1">
        <v>0.33400000000000002</v>
      </c>
      <c r="I23" s="18">
        <f>(1-(('Block III'!$H23-$Q$4)/($Q$3-$Q$4)))*100</f>
        <v>52.096774193548377</v>
      </c>
      <c r="J23" s="18">
        <f>AVERAGE(I22:I23)</f>
        <v>49.999999999999993</v>
      </c>
      <c r="K23" s="17">
        <f>('Block III'!$I23-26.348)/0.1476</f>
        <v>174.44968965818683</v>
      </c>
      <c r="L23" s="18">
        <f>AVERAGE(K22:K23)</f>
        <v>160.24390243902434</v>
      </c>
      <c r="M23" s="1">
        <f t="shared" si="1"/>
        <v>17.431024146501485</v>
      </c>
      <c r="N23" s="1">
        <f>AVERAGE(M22:M23)</f>
        <v>16.011580979119142</v>
      </c>
      <c r="P23" s="29"/>
      <c r="Q23" s="1"/>
    </row>
    <row r="24" spans="1:17" x14ac:dyDescent="0.35">
      <c r="A24" s="1">
        <v>47</v>
      </c>
      <c r="B24" s="1">
        <v>3</v>
      </c>
      <c r="C24" s="1" t="s">
        <v>14</v>
      </c>
      <c r="D24" s="1">
        <v>3</v>
      </c>
      <c r="E24" s="1" t="s">
        <v>11</v>
      </c>
      <c r="F24" s="1" t="s">
        <v>5</v>
      </c>
      <c r="G24" s="1">
        <v>0.25040000000000001</v>
      </c>
      <c r="H24" s="1">
        <v>0.442</v>
      </c>
      <c r="I24" s="18">
        <f>(1-(('Block III'!$H24-$Q$4)/($Q$3-$Q$4)))*100</f>
        <v>34.677419354838705</v>
      </c>
      <c r="J24" s="18"/>
      <c r="K24" s="17">
        <f>('Block III'!$I24-26.348)/0.1476</f>
        <v>56.432380452836753</v>
      </c>
      <c r="L24" s="18"/>
      <c r="M24" s="1">
        <f t="shared" si="1"/>
        <v>5.6342232880228389</v>
      </c>
      <c r="P24" s="29"/>
      <c r="Q24" s="1"/>
    </row>
    <row r="25" spans="1:17" x14ac:dyDescent="0.35">
      <c r="A25" s="1">
        <v>47</v>
      </c>
      <c r="B25" s="1">
        <v>3</v>
      </c>
      <c r="C25" s="1" t="s">
        <v>14</v>
      </c>
      <c r="D25" s="1">
        <v>3</v>
      </c>
      <c r="E25" s="1" t="s">
        <v>11</v>
      </c>
      <c r="F25" s="1" t="s">
        <v>5</v>
      </c>
      <c r="G25" s="1">
        <v>0.25040000000000001</v>
      </c>
      <c r="H25" s="1">
        <v>0.4</v>
      </c>
      <c r="I25" s="18">
        <f>(1-(('Block III'!$H25-$Q$4)/($Q$3-$Q$4)))*100</f>
        <v>41.451612903225801</v>
      </c>
      <c r="J25" s="18">
        <f>AVERAGE(I24:I25)</f>
        <v>38.064516129032256</v>
      </c>
      <c r="K25" s="17">
        <f>('Block III'!$I25-26.348)/0.1476</f>
        <v>102.32800069936179</v>
      </c>
      <c r="L25" s="18">
        <f>AVERAGE(K24:K25)</f>
        <v>79.380190576099267</v>
      </c>
      <c r="M25" s="1">
        <f t="shared" si="1"/>
        <v>10.216453743945866</v>
      </c>
      <c r="N25" s="1">
        <f>AVERAGE(M24:M25)</f>
        <v>7.9253385159843521</v>
      </c>
      <c r="P25" s="29"/>
      <c r="Q25" s="1"/>
    </row>
    <row r="26" spans="1:17" x14ac:dyDescent="0.35">
      <c r="A26" s="1">
        <v>48</v>
      </c>
      <c r="B26" s="1">
        <v>3</v>
      </c>
      <c r="C26" s="1" t="s">
        <v>14</v>
      </c>
      <c r="D26" s="1">
        <v>3</v>
      </c>
      <c r="E26" s="1" t="s">
        <v>12</v>
      </c>
      <c r="F26" s="1" t="s">
        <v>5</v>
      </c>
      <c r="G26" s="1">
        <v>0.25019999999999998</v>
      </c>
      <c r="H26" s="1">
        <v>0.44400000000000001</v>
      </c>
      <c r="I26" s="18">
        <f>(1-(('Block III'!$H26-$Q$4)/($Q$3-$Q$4)))*100</f>
        <v>34.354838709677416</v>
      </c>
      <c r="J26" s="18"/>
      <c r="K26" s="17">
        <f>('Block III'!$I26-26.348)/0.1476</f>
        <v>54.246874726811768</v>
      </c>
      <c r="L26" s="18"/>
      <c r="M26" s="1">
        <f t="shared" si="1"/>
        <v>5.4203511917277956</v>
      </c>
      <c r="P26" s="29"/>
      <c r="Q26" s="1"/>
    </row>
    <row r="27" spans="1:17" x14ac:dyDescent="0.35">
      <c r="A27" s="1">
        <v>48</v>
      </c>
      <c r="B27" s="1">
        <v>3</v>
      </c>
      <c r="C27" s="1" t="s">
        <v>14</v>
      </c>
      <c r="D27" s="1">
        <v>3</v>
      </c>
      <c r="E27" s="1" t="s">
        <v>12</v>
      </c>
      <c r="F27" s="1" t="s">
        <v>5</v>
      </c>
      <c r="G27" s="1">
        <v>0.25019999999999998</v>
      </c>
      <c r="H27" s="1">
        <v>0.49399999999999999</v>
      </c>
      <c r="I27" s="18">
        <f>(1-(('Block III'!$H27-$Q$4)/($Q$3-$Q$4)))*100</f>
        <v>26.290322580645153</v>
      </c>
      <c r="J27" s="18">
        <f>AVERAGE(I26:I27)</f>
        <v>30.322580645161285</v>
      </c>
      <c r="K27" s="17">
        <f>('Block III'!$I27-26.348)/0.1476</f>
        <v>-0.39076842381331933</v>
      </c>
      <c r="L27" s="18">
        <f>AVERAGE(K26)</f>
        <v>54.246874726811768</v>
      </c>
      <c r="M27" s="1">
        <f t="shared" si="1"/>
        <v>-3.9045605896614648E-2</v>
      </c>
      <c r="N27" s="1">
        <f>AVERAGE(M26:M27)</f>
        <v>2.6906527929155906</v>
      </c>
      <c r="P27" s="29"/>
      <c r="Q27" s="1"/>
    </row>
    <row r="28" spans="1:17" x14ac:dyDescent="0.35">
      <c r="A28" s="1">
        <v>49</v>
      </c>
      <c r="B28" s="1">
        <v>3</v>
      </c>
      <c r="C28" s="1" t="s">
        <v>14</v>
      </c>
      <c r="D28" s="1">
        <v>4</v>
      </c>
      <c r="E28" s="1" t="s">
        <v>10</v>
      </c>
      <c r="F28" s="1" t="s">
        <v>5</v>
      </c>
      <c r="G28" s="1">
        <v>0.25040000000000001</v>
      </c>
      <c r="H28" s="1">
        <v>0.32400000000000001</v>
      </c>
      <c r="I28" s="18">
        <f>(1-(('Block III'!$H28-$Q$4)/($Q$3-$Q$4)))*100</f>
        <v>53.70967741935484</v>
      </c>
      <c r="J28" s="18"/>
      <c r="K28" s="17">
        <f>('Block III'!$I28-26.348)/0.1476</f>
        <v>185.37721828831192</v>
      </c>
      <c r="L28" s="18"/>
      <c r="M28" s="1">
        <f t="shared" si="1"/>
        <v>18.508108854663732</v>
      </c>
      <c r="P28" s="29"/>
      <c r="Q28" s="1"/>
    </row>
    <row r="29" spans="1:17" x14ac:dyDescent="0.35">
      <c r="A29" s="1">
        <v>49</v>
      </c>
      <c r="B29" s="1">
        <v>3</v>
      </c>
      <c r="C29" s="1" t="s">
        <v>14</v>
      </c>
      <c r="D29" s="1">
        <v>4</v>
      </c>
      <c r="E29" s="1" t="s">
        <v>10</v>
      </c>
      <c r="F29" s="1" t="s">
        <v>5</v>
      </c>
      <c r="G29" s="1">
        <v>0.25040000000000001</v>
      </c>
      <c r="H29" s="1">
        <v>0.33400000000000002</v>
      </c>
      <c r="I29" s="18">
        <f>(1-(('Block III'!$H29-$Q$4)/($Q$3-$Q$4)))*100</f>
        <v>52.096774193548377</v>
      </c>
      <c r="J29" s="18">
        <f>AVERAGE(I28:I29)</f>
        <v>52.903225806451609</v>
      </c>
      <c r="K29" s="17">
        <f>('Block III'!$I29-26.348)/0.1476</f>
        <v>174.44968965818683</v>
      </c>
      <c r="L29" s="18">
        <f>AVERAGE(K28:K29)</f>
        <v>179.91345397324937</v>
      </c>
      <c r="M29" s="1">
        <f t="shared" si="1"/>
        <v>17.417101603253478</v>
      </c>
      <c r="N29" s="1">
        <f>AVERAGE(M28:M29)</f>
        <v>17.962605228958605</v>
      </c>
      <c r="P29" s="29"/>
      <c r="Q29" s="1"/>
    </row>
    <row r="30" spans="1:17" x14ac:dyDescent="0.35">
      <c r="A30" s="1">
        <v>50</v>
      </c>
      <c r="B30" s="1">
        <v>3</v>
      </c>
      <c r="C30" s="1" t="s">
        <v>14</v>
      </c>
      <c r="D30" s="1">
        <v>4</v>
      </c>
      <c r="E30" s="1" t="s">
        <v>11</v>
      </c>
      <c r="F30" s="1" t="s">
        <v>5</v>
      </c>
      <c r="G30" s="1">
        <v>0.25069999999999998</v>
      </c>
      <c r="H30" s="1">
        <v>0.39</v>
      </c>
      <c r="I30" s="18">
        <f>(1-(('Block III'!$H30-$Q$4)/($Q$3-$Q$4)))*100</f>
        <v>43.064516129032249</v>
      </c>
      <c r="J30" s="18"/>
      <c r="K30" s="17">
        <f>('Block III'!$I30-26.348)/0.1476</f>
        <v>113.25552932948678</v>
      </c>
      <c r="L30" s="18"/>
      <c r="M30" s="1">
        <f t="shared" si="1"/>
        <v>11.293929929147067</v>
      </c>
      <c r="P30" s="29"/>
      <c r="Q30" s="1"/>
    </row>
    <row r="31" spans="1:17" x14ac:dyDescent="0.35">
      <c r="A31" s="1">
        <v>50</v>
      </c>
      <c r="B31" s="1">
        <v>3</v>
      </c>
      <c r="C31" s="1" t="s">
        <v>14</v>
      </c>
      <c r="D31" s="1">
        <v>4</v>
      </c>
      <c r="E31" s="1" t="s">
        <v>11</v>
      </c>
      <c r="F31" s="1" t="s">
        <v>5</v>
      </c>
      <c r="G31" s="1">
        <v>0.25069999999999998</v>
      </c>
      <c r="H31" s="1">
        <v>0.4</v>
      </c>
      <c r="I31" s="18">
        <f>(1-(('Block III'!$H31-$Q$4)/($Q$3-$Q$4)))*100</f>
        <v>41.451612903225801</v>
      </c>
      <c r="J31" s="18">
        <f>AVERAGE(I30:I31)</f>
        <v>42.258064516129025</v>
      </c>
      <c r="K31" s="17">
        <f>('Block III'!$I31-26.348)/0.1476</f>
        <v>102.32800069936179</v>
      </c>
      <c r="L31" s="18">
        <f>AVERAGE(K30:K31)</f>
        <v>107.79176501442429</v>
      </c>
      <c r="M31" s="1">
        <f t="shared" si="1"/>
        <v>10.20422823088969</v>
      </c>
      <c r="N31" s="1">
        <f>AVERAGE(M30:M31)</f>
        <v>10.74907908001838</v>
      </c>
      <c r="P31" s="29"/>
      <c r="Q31" s="1"/>
    </row>
    <row r="32" spans="1:17" x14ac:dyDescent="0.35">
      <c r="A32" s="1">
        <v>51</v>
      </c>
      <c r="B32" s="1">
        <v>3</v>
      </c>
      <c r="C32" s="1" t="s">
        <v>14</v>
      </c>
      <c r="D32" s="1">
        <v>4</v>
      </c>
      <c r="E32" s="1" t="s">
        <v>12</v>
      </c>
      <c r="F32" s="1" t="s">
        <v>5</v>
      </c>
      <c r="G32" s="1">
        <v>0.2505</v>
      </c>
      <c r="H32" s="1">
        <v>0.438</v>
      </c>
      <c r="I32" s="18">
        <f>(1-(('Block III'!$H32-$Q$4)/($Q$3-$Q$4)))*100</f>
        <v>35.322580645161281</v>
      </c>
      <c r="J32" s="18"/>
      <c r="K32" s="17">
        <f>('Block III'!$I32-26.348)/0.1476</f>
        <v>60.80339190488673</v>
      </c>
      <c r="L32" s="18"/>
      <c r="M32" s="1">
        <f t="shared" si="1"/>
        <v>6.0682027849188351</v>
      </c>
      <c r="P32" s="29"/>
      <c r="Q32" s="1"/>
    </row>
    <row r="33" spans="1:17" x14ac:dyDescent="0.35">
      <c r="A33" s="1">
        <v>51</v>
      </c>
      <c r="B33" s="1">
        <v>3</v>
      </c>
      <c r="C33" s="1" t="s">
        <v>14</v>
      </c>
      <c r="D33" s="1">
        <v>4</v>
      </c>
      <c r="E33" s="1" t="s">
        <v>12</v>
      </c>
      <c r="F33" s="1" t="s">
        <v>5</v>
      </c>
      <c r="G33" s="1">
        <v>0.2505</v>
      </c>
      <c r="H33" s="1">
        <v>0.44</v>
      </c>
      <c r="I33" s="18">
        <f>(1-(('Block III'!$H33-$Q$4)/($Q$3-$Q$4)))*100</f>
        <v>35</v>
      </c>
      <c r="J33" s="18">
        <f>AVERAGE(I32:I33)</f>
        <v>35.161290322580641</v>
      </c>
      <c r="K33" s="17">
        <f>('Block III'!$I33-26.348)/0.1476</f>
        <v>58.617886178861795</v>
      </c>
      <c r="L33" s="18">
        <f>AVERAGE(K32:K33)</f>
        <v>59.710639041874259</v>
      </c>
      <c r="M33" s="1">
        <f t="shared" si="1"/>
        <v>5.8500884410041714</v>
      </c>
      <c r="N33" s="1">
        <f>AVERAGE(M32:M33)</f>
        <v>5.9591456129615032</v>
      </c>
      <c r="P33" s="29"/>
      <c r="Q33" s="1"/>
    </row>
    <row r="34" spans="1:17" x14ac:dyDescent="0.35">
      <c r="A34" s="1">
        <v>52</v>
      </c>
      <c r="B34" s="1">
        <v>3</v>
      </c>
      <c r="C34" s="1" t="s">
        <v>14</v>
      </c>
      <c r="D34" s="1">
        <v>5</v>
      </c>
      <c r="E34" s="1" t="s">
        <v>10</v>
      </c>
      <c r="F34" s="1" t="s">
        <v>5</v>
      </c>
      <c r="G34" s="1">
        <v>0.25</v>
      </c>
      <c r="H34" s="1">
        <v>0.33900000000000002</v>
      </c>
      <c r="I34" s="18">
        <f>(1-(('Block III'!$H34-$Q$4)/($Q$3-$Q$4)))*100</f>
        <v>51.290322580645153</v>
      </c>
      <c r="J34" s="18"/>
      <c r="K34" s="17">
        <f>('Block III'!$I34-26.348)/0.1476</f>
        <v>168.98592534312434</v>
      </c>
      <c r="L34" s="18"/>
      <c r="M34" s="1">
        <f t="shared" si="1"/>
        <v>16.898592534312435</v>
      </c>
      <c r="P34" s="29"/>
      <c r="Q34" s="1"/>
    </row>
    <row r="35" spans="1:17" x14ac:dyDescent="0.35">
      <c r="A35" s="1">
        <v>52</v>
      </c>
      <c r="B35" s="1">
        <v>3</v>
      </c>
      <c r="C35" s="1" t="s">
        <v>14</v>
      </c>
      <c r="D35" s="1">
        <v>5</v>
      </c>
      <c r="E35" s="1" t="s">
        <v>10</v>
      </c>
      <c r="F35" s="1" t="s">
        <v>5</v>
      </c>
      <c r="G35" s="1">
        <v>0.25</v>
      </c>
      <c r="H35" s="1">
        <v>0.32400000000000001</v>
      </c>
      <c r="I35" s="18">
        <f>(1-(('Block III'!$H35-$Q$4)/($Q$3-$Q$4)))*100</f>
        <v>53.70967741935484</v>
      </c>
      <c r="J35" s="18">
        <f>AVERAGE(I34:I35)</f>
        <v>52.5</v>
      </c>
      <c r="K35" s="17">
        <f>('Block III'!$I35-26.348)/0.1476</f>
        <v>185.37721828831192</v>
      </c>
      <c r="L35" s="18">
        <f>AVERAGE(K34:K35)</f>
        <v>177.18157181571814</v>
      </c>
      <c r="M35" s="1">
        <f t="shared" si="1"/>
        <v>18.537721828831192</v>
      </c>
      <c r="N35" s="1">
        <f>AVERAGE(M34:M35)</f>
        <v>17.718157181571812</v>
      </c>
      <c r="P35" s="29"/>
      <c r="Q35" s="1"/>
    </row>
    <row r="36" spans="1:17" x14ac:dyDescent="0.35">
      <c r="A36" s="1">
        <v>53</v>
      </c>
      <c r="B36" s="1">
        <v>3</v>
      </c>
      <c r="C36" s="1" t="s">
        <v>14</v>
      </c>
      <c r="D36" s="1">
        <v>5</v>
      </c>
      <c r="E36" s="1" t="s">
        <v>11</v>
      </c>
      <c r="F36" s="1" t="s">
        <v>5</v>
      </c>
      <c r="G36" s="1">
        <v>0.2505</v>
      </c>
      <c r="H36" s="1">
        <v>0.439</v>
      </c>
      <c r="I36" s="18">
        <f>(1-(('Block III'!$H36-$Q$4)/($Q$3-$Q$4)))*100</f>
        <v>35.161290322580641</v>
      </c>
      <c r="J36" s="18"/>
      <c r="K36" s="17">
        <f>('Block III'!$I36-26.348)/0.1476</f>
        <v>59.710639041874259</v>
      </c>
      <c r="L36" s="18"/>
      <c r="M36" s="1">
        <f t="shared" si="1"/>
        <v>5.9591456129615032</v>
      </c>
      <c r="P36" s="29"/>
      <c r="Q36" s="1"/>
    </row>
    <row r="37" spans="1:17" x14ac:dyDescent="0.35">
      <c r="A37" s="1">
        <v>53</v>
      </c>
      <c r="B37" s="1">
        <v>3</v>
      </c>
      <c r="C37" s="1" t="s">
        <v>14</v>
      </c>
      <c r="D37" s="1">
        <v>5</v>
      </c>
      <c r="E37" s="1" t="s">
        <v>11</v>
      </c>
      <c r="F37" s="1" t="s">
        <v>5</v>
      </c>
      <c r="G37" s="1">
        <v>0.2505</v>
      </c>
      <c r="H37" s="1">
        <v>0.434</v>
      </c>
      <c r="I37" s="18">
        <f>(1-(('Block III'!$H37-$Q$4)/($Q$3-$Q$4)))*100</f>
        <v>35.967741935483865</v>
      </c>
      <c r="J37" s="18">
        <f>AVERAGE(I36:I37)</f>
        <v>35.564516129032256</v>
      </c>
      <c r="K37" s="17">
        <f>('Block III'!$I37-26.348)/0.1476</f>
        <v>65.17440335693675</v>
      </c>
      <c r="L37" s="18">
        <f>AVERAGE(K36:K37)</f>
        <v>62.442521199405505</v>
      </c>
      <c r="M37" s="1">
        <f t="shared" si="1"/>
        <v>6.5044314727481787</v>
      </c>
      <c r="N37" s="1">
        <f>AVERAGE(M36:M37)</f>
        <v>6.231788542854841</v>
      </c>
      <c r="P37" s="29"/>
      <c r="Q37" s="1"/>
    </row>
    <row r="38" spans="1:17" x14ac:dyDescent="0.35">
      <c r="A38" s="1">
        <v>54</v>
      </c>
      <c r="B38" s="1">
        <v>3</v>
      </c>
      <c r="C38" s="1" t="s">
        <v>14</v>
      </c>
      <c r="D38" s="1">
        <v>5</v>
      </c>
      <c r="E38" s="1" t="s">
        <v>12</v>
      </c>
      <c r="F38" s="1" t="s">
        <v>5</v>
      </c>
      <c r="G38" s="1">
        <v>0.25059999999999999</v>
      </c>
      <c r="H38" s="1">
        <v>0.434</v>
      </c>
      <c r="I38" s="18">
        <f>(1-(('Block III'!$H38-$Q$4)/($Q$3-$Q$4)))*100</f>
        <v>35.967741935483865</v>
      </c>
      <c r="J38" s="18"/>
      <c r="K38" s="17">
        <f>('Block III'!$I38-26.348)/0.1476</f>
        <v>65.17440335693675</v>
      </c>
      <c r="L38" s="18"/>
      <c r="M38" s="1">
        <f t="shared" si="1"/>
        <v>6.5018359294629651</v>
      </c>
      <c r="P38" s="29"/>
      <c r="Q38" s="1"/>
    </row>
    <row r="39" spans="1:17" x14ac:dyDescent="0.35">
      <c r="A39" s="1">
        <v>54</v>
      </c>
      <c r="B39" s="1">
        <v>3</v>
      </c>
      <c r="C39" s="1" t="s">
        <v>14</v>
      </c>
      <c r="D39" s="1">
        <v>5</v>
      </c>
      <c r="E39" s="1" t="s">
        <v>12</v>
      </c>
      <c r="F39" s="1" t="s">
        <v>5</v>
      </c>
      <c r="G39" s="1">
        <v>0.25059999999999999</v>
      </c>
      <c r="H39" s="1">
        <v>0.44500000000000001</v>
      </c>
      <c r="I39" s="18">
        <f>(1-(('Block III'!$H39-$Q$4)/($Q$3-$Q$4)))*100</f>
        <v>34.193548387096776</v>
      </c>
      <c r="J39" s="18">
        <f>AVERAGE(I38:I39)</f>
        <v>35.08064516129032</v>
      </c>
      <c r="K39" s="17">
        <f>('Block III'!$I39-26.348)/0.1476</f>
        <v>53.154121863799297</v>
      </c>
      <c r="L39" s="18">
        <f>AVERAGE(K38:K39)</f>
        <v>59.164262610368027</v>
      </c>
      <c r="M39" s="1">
        <f t="shared" si="1"/>
        <v>5.3026857406024845</v>
      </c>
      <c r="N39" s="1">
        <f>AVERAGE(M38:M39)</f>
        <v>5.9022608350327248</v>
      </c>
      <c r="P39" s="29"/>
      <c r="Q39" s="1"/>
    </row>
    <row r="40" spans="1:17" x14ac:dyDescent="0.35">
      <c r="E40" s="1" t="s">
        <v>17</v>
      </c>
      <c r="I40" s="18">
        <f>(1-(('Block III'!$H40-$Q$4)/($Q$3-$Q$4)))*100</f>
        <v>105.96774193548386</v>
      </c>
      <c r="J40" s="18"/>
      <c r="K40" s="17">
        <f>('Block III'!$I40-26.348)/0.1476</f>
        <v>539.42914590436214</v>
      </c>
      <c r="L40" s="18"/>
      <c r="P40" s="29"/>
      <c r="Q40" s="1"/>
    </row>
    <row r="41" spans="1:17" x14ac:dyDescent="0.35">
      <c r="A41" s="1">
        <v>85</v>
      </c>
      <c r="B41" s="1">
        <v>6</v>
      </c>
      <c r="C41" s="1" t="s">
        <v>14</v>
      </c>
      <c r="D41" s="1">
        <v>1</v>
      </c>
      <c r="E41" s="1" t="s">
        <v>10</v>
      </c>
      <c r="F41" s="1" t="s">
        <v>5</v>
      </c>
      <c r="G41" s="1">
        <v>0.25090000000000001</v>
      </c>
      <c r="H41" s="1">
        <v>0.35</v>
      </c>
      <c r="I41" s="18">
        <f>(1-(('Block III'!$H41-$Q$4)/($Q$3-$Q$4)))*100</f>
        <v>49.516129032258064</v>
      </c>
      <c r="J41" s="18"/>
      <c r="K41" s="17">
        <f>('Block III'!$I41-26.348)/0.1476</f>
        <v>156.96564384998689</v>
      </c>
      <c r="L41" s="18"/>
      <c r="M41" s="1">
        <f t="shared" ref="M41:M70" si="2">K41*($Q$5/G41)</f>
        <v>15.640259450975178</v>
      </c>
      <c r="P41" s="29"/>
      <c r="Q41" s="1"/>
    </row>
    <row r="42" spans="1:17" x14ac:dyDescent="0.35">
      <c r="A42" s="1">
        <v>85</v>
      </c>
      <c r="B42" s="1">
        <v>6</v>
      </c>
      <c r="C42" s="1" t="s">
        <v>14</v>
      </c>
      <c r="D42" s="1">
        <v>1</v>
      </c>
      <c r="E42" s="1" t="s">
        <v>10</v>
      </c>
      <c r="F42" s="1" t="s">
        <v>5</v>
      </c>
      <c r="G42" s="1">
        <v>0.25090000000000001</v>
      </c>
      <c r="H42" s="1">
        <v>0.35299999999999998</v>
      </c>
      <c r="I42" s="18">
        <f>(1-(('Block III'!$H42-$Q$4)/($Q$3-$Q$4)))*100</f>
        <v>49.032258064516135</v>
      </c>
      <c r="J42" s="18">
        <f>AVERAGE(I41:I42)</f>
        <v>49.274193548387103</v>
      </c>
      <c r="K42" s="17">
        <f>('Block III'!$I42-26.348)/0.1476</f>
        <v>153.68738526094941</v>
      </c>
      <c r="L42" s="18">
        <f>AVERAGE(K41:K42)</f>
        <v>155.32651455546815</v>
      </c>
      <c r="M42" s="1">
        <f t="shared" si="2"/>
        <v>15.31360953178053</v>
      </c>
      <c r="N42" s="1">
        <f>AVERAGE(M41:M42)</f>
        <v>15.476934491377854</v>
      </c>
      <c r="P42" s="29"/>
      <c r="Q42" s="1"/>
    </row>
    <row r="43" spans="1:17" x14ac:dyDescent="0.35">
      <c r="A43" s="1">
        <v>86</v>
      </c>
      <c r="B43" s="1">
        <v>6</v>
      </c>
      <c r="C43" s="1" t="s">
        <v>14</v>
      </c>
      <c r="D43" s="1">
        <v>1</v>
      </c>
      <c r="E43" s="1" t="s">
        <v>11</v>
      </c>
      <c r="F43" s="1" t="s">
        <v>5</v>
      </c>
      <c r="G43" s="1">
        <v>0.25040000000000001</v>
      </c>
      <c r="H43" s="1">
        <v>0.46100000000000002</v>
      </c>
      <c r="I43" s="18">
        <f>(1-(('Block III'!$H43-$Q$4)/($Q$3-$Q$4)))*100</f>
        <v>31.612903225806445</v>
      </c>
      <c r="J43" s="18"/>
      <c r="K43" s="17">
        <f>('Block III'!$I43-26.348)/0.1476</f>
        <v>35.670076055599225</v>
      </c>
      <c r="L43" s="18"/>
      <c r="M43" s="1">
        <f t="shared" si="2"/>
        <v>3.5613095103433734</v>
      </c>
      <c r="P43" s="29"/>
      <c r="Q43" s="1"/>
    </row>
    <row r="44" spans="1:17" x14ac:dyDescent="0.35">
      <c r="A44" s="1">
        <v>86</v>
      </c>
      <c r="B44" s="1">
        <v>6</v>
      </c>
      <c r="C44" s="1" t="s">
        <v>14</v>
      </c>
      <c r="D44" s="1">
        <v>1</v>
      </c>
      <c r="E44" s="1" t="s">
        <v>11</v>
      </c>
      <c r="F44" s="1" t="s">
        <v>5</v>
      </c>
      <c r="G44" s="1">
        <v>0.25040000000000001</v>
      </c>
      <c r="H44" s="1">
        <v>0.45800000000000002</v>
      </c>
      <c r="I44" s="18">
        <f>(1-(('Block III'!$H44-$Q$4)/($Q$3-$Q$4)))*100</f>
        <v>32.096774193548384</v>
      </c>
      <c r="J44" s="18">
        <f>AVERAGE(I43:I44)</f>
        <v>31.854838709677416</v>
      </c>
      <c r="K44" s="17">
        <f>('Block III'!$I44-26.348)/0.1476</f>
        <v>38.948334644636752</v>
      </c>
      <c r="L44" s="18">
        <f>AVERAGE(K43:K44)</f>
        <v>37.309205350117992</v>
      </c>
      <c r="M44" s="1">
        <f t="shared" si="2"/>
        <v>3.888611685766449</v>
      </c>
      <c r="N44" s="1">
        <f>AVERAGE(M43:M44)</f>
        <v>3.7249605980549112</v>
      </c>
      <c r="P44" s="29"/>
      <c r="Q44" s="1"/>
    </row>
    <row r="45" spans="1:17" x14ac:dyDescent="0.35">
      <c r="A45" s="1">
        <v>87</v>
      </c>
      <c r="B45" s="1">
        <v>6</v>
      </c>
      <c r="C45" s="1" t="s">
        <v>14</v>
      </c>
      <c r="D45" s="1">
        <v>1</v>
      </c>
      <c r="E45" s="1" t="s">
        <v>12</v>
      </c>
      <c r="F45" s="1" t="s">
        <v>5</v>
      </c>
      <c r="G45" s="1">
        <v>0.25069999999999998</v>
      </c>
      <c r="H45" s="1">
        <v>0.47299999999999998</v>
      </c>
      <c r="I45" s="18">
        <f>(1-(('Block III'!$H45-$Q$4)/($Q$3-$Q$4)))*100</f>
        <v>29.677419354838708</v>
      </c>
      <c r="J45" s="18"/>
      <c r="K45" s="17">
        <f>('Block III'!$I45-26.348)/0.1476</f>
        <v>22.557041699449247</v>
      </c>
      <c r="L45" s="18"/>
      <c r="M45" s="1">
        <f t="shared" si="2"/>
        <v>2.2494058336108149</v>
      </c>
      <c r="P45" s="29"/>
      <c r="Q45" s="1"/>
    </row>
    <row r="46" spans="1:17" x14ac:dyDescent="0.35">
      <c r="A46" s="1">
        <v>87</v>
      </c>
      <c r="B46" s="1">
        <v>6</v>
      </c>
      <c r="C46" s="1" t="s">
        <v>14</v>
      </c>
      <c r="D46" s="1">
        <v>1</v>
      </c>
      <c r="E46" s="1" t="s">
        <v>12</v>
      </c>
      <c r="F46" s="1" t="s">
        <v>5</v>
      </c>
      <c r="G46" s="1">
        <v>0.25069999999999998</v>
      </c>
      <c r="H46" s="1">
        <v>0.46400000000000002</v>
      </c>
      <c r="I46" s="18">
        <f>(1-(('Block III'!$H46-$Q$4)/($Q$3-$Q$4)))*100</f>
        <v>31.129032258064505</v>
      </c>
      <c r="J46" s="18">
        <f>AVERAGE(I45:I46)</f>
        <v>30.403225806451609</v>
      </c>
      <c r="K46" s="17">
        <f>('Block III'!$I46-26.348)/0.1476</f>
        <v>32.391817466561697</v>
      </c>
      <c r="L46" s="18">
        <f>AVERAGE(K45:K46)</f>
        <v>27.474429583005474</v>
      </c>
      <c r="M46" s="1">
        <f t="shared" si="2"/>
        <v>3.2301373620424516</v>
      </c>
      <c r="N46" s="1">
        <f>AVERAGE(M45:M46)</f>
        <v>2.7397715978266333</v>
      </c>
      <c r="P46" s="29"/>
      <c r="Q46" s="1"/>
    </row>
    <row r="47" spans="1:17" x14ac:dyDescent="0.35">
      <c r="A47" s="1">
        <v>88</v>
      </c>
      <c r="B47" s="1">
        <v>6</v>
      </c>
      <c r="C47" s="1" t="s">
        <v>14</v>
      </c>
      <c r="D47" s="1">
        <v>2</v>
      </c>
      <c r="E47" s="1" t="s">
        <v>10</v>
      </c>
      <c r="F47" s="1" t="s">
        <v>5</v>
      </c>
      <c r="G47" s="1">
        <v>0.25019999999999998</v>
      </c>
      <c r="H47" s="1">
        <v>0.374</v>
      </c>
      <c r="I47" s="18">
        <f>(1-(('Block III'!$H47-$Q$4)/($Q$3-$Q$4)))*100</f>
        <v>45.645161290322577</v>
      </c>
      <c r="J47" s="18"/>
      <c r="K47" s="17">
        <f>('Block III'!$I47-26.348)/0.1476</f>
        <v>130.73957513768684</v>
      </c>
      <c r="L47" s="18"/>
      <c r="M47" s="1">
        <f t="shared" si="2"/>
        <v>13.063506708401965</v>
      </c>
      <c r="P47" s="29"/>
      <c r="Q47" s="1"/>
    </row>
    <row r="48" spans="1:17" x14ac:dyDescent="0.35">
      <c r="A48" s="1">
        <v>88</v>
      </c>
      <c r="B48" s="1">
        <v>6</v>
      </c>
      <c r="C48" s="1" t="s">
        <v>14</v>
      </c>
      <c r="D48" s="1">
        <v>2</v>
      </c>
      <c r="E48" s="1" t="s">
        <v>10</v>
      </c>
      <c r="F48" s="1" t="s">
        <v>5</v>
      </c>
      <c r="G48" s="1">
        <v>0.25019999999999998</v>
      </c>
      <c r="H48" s="1">
        <v>0.40500000000000003</v>
      </c>
      <c r="I48" s="18">
        <f>(1-(('Block III'!$H48-$Q$4)/($Q$3-$Q$4)))*100</f>
        <v>40.645161290322577</v>
      </c>
      <c r="J48" s="18">
        <f>AVERAGE(I47:I48)</f>
        <v>43.145161290322577</v>
      </c>
      <c r="K48" s="17">
        <f>('Block III'!$I48-26.348)/0.1476</f>
        <v>96.864236384299303</v>
      </c>
      <c r="L48" s="18">
        <f>AVERAGE(K47:K48)</f>
        <v>113.80190576099307</v>
      </c>
      <c r="M48" s="1">
        <f t="shared" si="2"/>
        <v>9.6786806938748313</v>
      </c>
      <c r="N48" s="1">
        <f>AVERAGE(M47:M48)</f>
        <v>11.371093701138399</v>
      </c>
      <c r="P48" s="29"/>
      <c r="Q48" s="1"/>
    </row>
    <row r="49" spans="1:17" x14ac:dyDescent="0.35">
      <c r="A49" s="1">
        <v>89</v>
      </c>
      <c r="B49" s="1">
        <v>6</v>
      </c>
      <c r="C49" s="1" t="s">
        <v>14</v>
      </c>
      <c r="D49" s="1">
        <v>2</v>
      </c>
      <c r="E49" s="1" t="s">
        <v>11</v>
      </c>
      <c r="F49" s="1" t="s">
        <v>5</v>
      </c>
      <c r="G49" s="1">
        <v>0.2505</v>
      </c>
      <c r="H49" s="1">
        <v>0.46700000000000003</v>
      </c>
      <c r="I49" s="18">
        <f>(1-(('Block III'!$H49-$Q$4)/($Q$3-$Q$4)))*100</f>
        <v>30.645161290322577</v>
      </c>
      <c r="J49" s="18"/>
      <c r="K49" s="17">
        <f>('Block III'!$I49-26.348)/0.1476</f>
        <v>29.113558877524238</v>
      </c>
      <c r="L49" s="18"/>
      <c r="M49" s="1">
        <f t="shared" si="2"/>
        <v>2.9055447981561113</v>
      </c>
      <c r="P49" s="29"/>
      <c r="Q49" s="1"/>
    </row>
    <row r="50" spans="1:17" x14ac:dyDescent="0.35">
      <c r="A50" s="1">
        <v>89</v>
      </c>
      <c r="B50" s="1">
        <v>6</v>
      </c>
      <c r="C50" s="1" t="s">
        <v>14</v>
      </c>
      <c r="D50" s="1">
        <v>2</v>
      </c>
      <c r="E50" s="1" t="s">
        <v>11</v>
      </c>
      <c r="F50" s="1" t="s">
        <v>5</v>
      </c>
      <c r="G50" s="1">
        <v>0.2505</v>
      </c>
      <c r="H50" s="1">
        <v>0.439</v>
      </c>
      <c r="I50" s="18">
        <f>(1-(('Block III'!$H50-$Q$4)/($Q$3-$Q$4)))*100</f>
        <v>35.161290322580641</v>
      </c>
      <c r="J50" s="18">
        <f>AVERAGE(I49:I50)</f>
        <v>32.903225806451609</v>
      </c>
      <c r="K50" s="17">
        <f>('Block III'!$I50-26.348)/0.1476</f>
        <v>59.710639041874259</v>
      </c>
      <c r="L50" s="18">
        <f>AVERAGE(K49:K50)</f>
        <v>44.41209895969925</v>
      </c>
      <c r="M50" s="1">
        <f t="shared" si="2"/>
        <v>5.9591456129615032</v>
      </c>
      <c r="N50" s="1">
        <f>AVERAGE(M49:M50)</f>
        <v>4.4323452055588071</v>
      </c>
      <c r="P50" s="29"/>
      <c r="Q50" s="1"/>
    </row>
    <row r="51" spans="1:17" x14ac:dyDescent="0.35">
      <c r="A51" s="1">
        <v>90</v>
      </c>
      <c r="B51" s="1">
        <v>6</v>
      </c>
      <c r="C51" s="1" t="s">
        <v>14</v>
      </c>
      <c r="D51" s="1">
        <v>2</v>
      </c>
      <c r="E51" s="1" t="s">
        <v>12</v>
      </c>
      <c r="F51" s="1" t="s">
        <v>5</v>
      </c>
      <c r="G51" s="1">
        <v>0.25030000000000002</v>
      </c>
      <c r="H51" s="1">
        <v>0.441</v>
      </c>
      <c r="I51" s="18">
        <f>(1-(('Block III'!$H51-$Q$4)/($Q$3-$Q$4)))*100</f>
        <v>34.838709677419352</v>
      </c>
      <c r="J51" s="18"/>
      <c r="K51" s="17">
        <f>('Block III'!$I51-26.348)/0.1476</f>
        <v>57.525133315849274</v>
      </c>
      <c r="L51" s="18"/>
      <c r="M51" s="1">
        <f t="shared" si="2"/>
        <v>5.745618589277794</v>
      </c>
      <c r="P51" s="29"/>
      <c r="Q51" s="1"/>
    </row>
    <row r="52" spans="1:17" x14ac:dyDescent="0.35">
      <c r="A52" s="1">
        <v>90</v>
      </c>
      <c r="B52" s="1">
        <v>6</v>
      </c>
      <c r="C52" s="1" t="s">
        <v>14</v>
      </c>
      <c r="D52" s="1">
        <v>2</v>
      </c>
      <c r="E52" s="1" t="s">
        <v>12</v>
      </c>
      <c r="F52" s="1" t="s">
        <v>5</v>
      </c>
      <c r="G52" s="1">
        <v>0.25030000000000002</v>
      </c>
      <c r="H52" s="1">
        <v>0.505</v>
      </c>
      <c r="I52" s="18">
        <f>(1-(('Block III'!$H52-$Q$4)/($Q$3-$Q$4)))*100</f>
        <v>24.516129032258061</v>
      </c>
      <c r="J52" s="18">
        <f>AVERAGE(I51:I52)</f>
        <v>29.677419354838705</v>
      </c>
      <c r="K52" s="17">
        <f>('Block III'!$I52-26.348)/0.1476</f>
        <v>-12.411049916950802</v>
      </c>
      <c r="L52" s="18">
        <f>AVERAGE(K51)</f>
        <v>57.525133315849274</v>
      </c>
      <c r="M52" s="1">
        <f t="shared" si="2"/>
        <v>-1.2396174507541751</v>
      </c>
      <c r="N52" s="1">
        <f>AVERAGE(M51:M52)</f>
        <v>2.2530005692618094</v>
      </c>
      <c r="P52" s="29"/>
      <c r="Q52" s="1"/>
    </row>
    <row r="53" spans="1:17" x14ac:dyDescent="0.35">
      <c r="A53" s="1">
        <v>91</v>
      </c>
      <c r="B53" s="1">
        <v>6</v>
      </c>
      <c r="C53" s="1" t="s">
        <v>14</v>
      </c>
      <c r="D53" s="1">
        <v>3</v>
      </c>
      <c r="E53" s="1" t="s">
        <v>10</v>
      </c>
      <c r="F53" s="1" t="s">
        <v>5</v>
      </c>
      <c r="G53" s="1">
        <v>0.25019999999999998</v>
      </c>
      <c r="H53" s="1">
        <v>0.35399999999999998</v>
      </c>
      <c r="I53" s="18">
        <f>(1-(('Block III'!$H53-$Q$4)/($Q$3-$Q$4)))*100</f>
        <v>48.87096774193548</v>
      </c>
      <c r="J53" s="18"/>
      <c r="K53" s="17">
        <f>('Block III'!$I53-26.348)/0.1476</f>
        <v>152.59463239793686</v>
      </c>
      <c r="L53" s="18"/>
      <c r="M53" s="1">
        <f t="shared" si="2"/>
        <v>15.247265427451726</v>
      </c>
      <c r="P53" s="29"/>
      <c r="Q53" s="1"/>
    </row>
    <row r="54" spans="1:17" x14ac:dyDescent="0.35">
      <c r="A54" s="1">
        <v>91</v>
      </c>
      <c r="B54" s="1">
        <v>6</v>
      </c>
      <c r="C54" s="1" t="s">
        <v>14</v>
      </c>
      <c r="D54" s="1">
        <v>3</v>
      </c>
      <c r="E54" s="1" t="s">
        <v>10</v>
      </c>
      <c r="F54" s="1" t="s">
        <v>5</v>
      </c>
      <c r="G54" s="1">
        <v>0.25019999999999998</v>
      </c>
      <c r="H54" s="1">
        <v>0.313</v>
      </c>
      <c r="I54" s="18">
        <f>(1-(('Block III'!$H54-$Q$4)/($Q$3-$Q$4)))*100</f>
        <v>55.483870967741936</v>
      </c>
      <c r="J54" s="18">
        <f>AVERAGE(I53:I54)</f>
        <v>52.177419354838705</v>
      </c>
      <c r="K54" s="17">
        <f>('Block III'!$I54-26.348)/0.1476</f>
        <v>197.39749978144943</v>
      </c>
      <c r="L54" s="18">
        <f>AVERAGE(K53:K54)</f>
        <v>174.99606608969316</v>
      </c>
      <c r="M54" s="1">
        <f t="shared" si="2"/>
        <v>19.723970801503743</v>
      </c>
      <c r="N54" s="1">
        <f>AVERAGE(M53:M54)</f>
        <v>17.485618114477735</v>
      </c>
      <c r="P54" s="29"/>
      <c r="Q54" s="1"/>
    </row>
    <row r="55" spans="1:17" x14ac:dyDescent="0.35">
      <c r="A55" s="1">
        <v>92</v>
      </c>
      <c r="B55" s="1">
        <v>6</v>
      </c>
      <c r="C55" s="1" t="s">
        <v>14</v>
      </c>
      <c r="D55" s="1">
        <v>3</v>
      </c>
      <c r="E55" s="1" t="s">
        <v>11</v>
      </c>
      <c r="F55" s="1" t="s">
        <v>5</v>
      </c>
      <c r="G55" s="1">
        <v>0.25059999999999999</v>
      </c>
      <c r="H55" s="1">
        <v>0.42099999999999999</v>
      </c>
      <c r="I55" s="18">
        <f>(1-(('Block III'!$H55-$Q$4)/($Q$3-$Q$4)))*100</f>
        <v>38.064516129032256</v>
      </c>
      <c r="J55" s="18"/>
      <c r="K55" s="17">
        <f>('Block III'!$I55-26.348)/0.1476</f>
        <v>79.380190576099295</v>
      </c>
      <c r="L55" s="18"/>
      <c r="M55" s="1">
        <f t="shared" si="2"/>
        <v>7.9190134253889966</v>
      </c>
      <c r="P55" s="29"/>
      <c r="Q55" s="1"/>
    </row>
    <row r="56" spans="1:17" x14ac:dyDescent="0.35">
      <c r="A56" s="1">
        <v>92</v>
      </c>
      <c r="B56" s="1">
        <v>6</v>
      </c>
      <c r="C56" s="1" t="s">
        <v>14</v>
      </c>
      <c r="D56" s="1">
        <v>3</v>
      </c>
      <c r="E56" s="1" t="s">
        <v>11</v>
      </c>
      <c r="F56" s="1" t="s">
        <v>5</v>
      </c>
      <c r="G56" s="1">
        <v>0.25059999999999999</v>
      </c>
      <c r="H56" s="1">
        <v>0.40699999999999997</v>
      </c>
      <c r="I56" s="18">
        <f>(1-(('Block III'!$H56-$Q$4)/($Q$3-$Q$4)))*100</f>
        <v>40.322580645161288</v>
      </c>
      <c r="J56" s="18">
        <f>AVERAGE(I55:I56)</f>
        <v>39.193548387096769</v>
      </c>
      <c r="K56" s="17">
        <f>('Block III'!$I56-26.348)/0.1476</f>
        <v>94.678730658274318</v>
      </c>
      <c r="L56" s="18">
        <f>AVERAGE(K55:K56)</f>
        <v>87.0294606171868</v>
      </c>
      <c r="M56" s="1">
        <f t="shared" si="2"/>
        <v>9.4452045748477982</v>
      </c>
      <c r="N56" s="1">
        <f>AVERAGE(M55:M56)</f>
        <v>8.6821090001183983</v>
      </c>
      <c r="P56" s="29"/>
      <c r="Q56" s="1"/>
    </row>
    <row r="57" spans="1:17" x14ac:dyDescent="0.35">
      <c r="A57" s="1">
        <v>93</v>
      </c>
      <c r="B57" s="1">
        <v>6</v>
      </c>
      <c r="C57" s="1" t="s">
        <v>14</v>
      </c>
      <c r="D57" s="1">
        <v>3</v>
      </c>
      <c r="E57" s="1" t="s">
        <v>12</v>
      </c>
      <c r="F57" s="1" t="s">
        <v>5</v>
      </c>
      <c r="G57" s="1">
        <v>0.25009999999999999</v>
      </c>
      <c r="H57" s="1">
        <v>0.442</v>
      </c>
      <c r="I57" s="18">
        <f>(1-(('Block III'!$H57-$Q$4)/($Q$3-$Q$4)))*100</f>
        <v>34.677419354838705</v>
      </c>
      <c r="J57" s="18"/>
      <c r="K57" s="17">
        <f>('Block III'!$I57-26.348)/0.1476</f>
        <v>56.432380452836753</v>
      </c>
      <c r="L57" s="18"/>
      <c r="M57" s="1">
        <f t="shared" si="2"/>
        <v>5.6409816526226271</v>
      </c>
      <c r="P57" s="29"/>
      <c r="Q57" s="1"/>
    </row>
    <row r="58" spans="1:17" x14ac:dyDescent="0.35">
      <c r="A58" s="1">
        <v>93</v>
      </c>
      <c r="B58" s="1">
        <v>6</v>
      </c>
      <c r="C58" s="1" t="s">
        <v>14</v>
      </c>
      <c r="D58" s="1">
        <v>3</v>
      </c>
      <c r="E58" s="1" t="s">
        <v>12</v>
      </c>
      <c r="F58" s="1" t="s">
        <v>5</v>
      </c>
      <c r="G58" s="1">
        <v>0.25009999999999999</v>
      </c>
      <c r="H58" s="1">
        <v>0.42799999999999999</v>
      </c>
      <c r="I58" s="18">
        <f>(1-(('Block III'!$H58-$Q$4)/($Q$3-$Q$4)))*100</f>
        <v>36.935483870967744</v>
      </c>
      <c r="J58" s="18">
        <f>AVERAGE(I57:I58)</f>
        <v>35.806451612903224</v>
      </c>
      <c r="K58" s="17">
        <f>('Block III'!$I58-26.348)/0.1476</f>
        <v>71.730920535011819</v>
      </c>
      <c r="L58" s="18">
        <f>AVERAGE(K57:K58)</f>
        <v>64.081650493924286</v>
      </c>
      <c r="M58" s="1">
        <f t="shared" si="2"/>
        <v>7.1702239639156167</v>
      </c>
      <c r="N58" s="1">
        <f>AVERAGE(M57:M58)</f>
        <v>6.4056028082691219</v>
      </c>
      <c r="P58" s="29"/>
      <c r="Q58" s="1"/>
    </row>
    <row r="59" spans="1:17" x14ac:dyDescent="0.35">
      <c r="A59" s="1">
        <v>94</v>
      </c>
      <c r="B59" s="1">
        <v>6</v>
      </c>
      <c r="C59" s="1" t="s">
        <v>14</v>
      </c>
      <c r="D59" s="1">
        <v>4</v>
      </c>
      <c r="E59" s="1" t="s">
        <v>10</v>
      </c>
      <c r="F59" s="1" t="s">
        <v>5</v>
      </c>
      <c r="G59" s="1">
        <v>0.25019999999999998</v>
      </c>
      <c r="H59" s="1">
        <v>0.372</v>
      </c>
      <c r="I59" s="18">
        <f>(1-(('Block III'!$H59-$Q$4)/($Q$3-$Q$4)))*100</f>
        <v>45.967741935483865</v>
      </c>
      <c r="J59" s="18"/>
      <c r="K59" s="17">
        <f>('Block III'!$I59-26.348)/0.1476</f>
        <v>132.92508086371183</v>
      </c>
      <c r="L59" s="18"/>
      <c r="M59" s="1">
        <f t="shared" si="2"/>
        <v>13.281882580306938</v>
      </c>
      <c r="P59" s="29"/>
      <c r="Q59" s="1"/>
    </row>
    <row r="60" spans="1:17" x14ac:dyDescent="0.35">
      <c r="A60" s="1">
        <v>94</v>
      </c>
      <c r="B60" s="1">
        <v>6</v>
      </c>
      <c r="C60" s="1" t="s">
        <v>14</v>
      </c>
      <c r="D60" s="1">
        <v>4</v>
      </c>
      <c r="E60" s="1" t="s">
        <v>10</v>
      </c>
      <c r="F60" s="1" t="s">
        <v>5</v>
      </c>
      <c r="G60" s="1">
        <v>0.25019999999999998</v>
      </c>
      <c r="H60" s="1">
        <v>0.36599999999999999</v>
      </c>
      <c r="I60" s="18">
        <f>(1-(('Block III'!$H60-$Q$4)/($Q$3-$Q$4)))*100</f>
        <v>46.935483870967744</v>
      </c>
      <c r="J60" s="18">
        <f>AVERAGE(I59:I60)</f>
        <v>46.451612903225808</v>
      </c>
      <c r="K60" s="17">
        <f>('Block III'!$I60-26.348)/0.1476</f>
        <v>139.48159804178687</v>
      </c>
      <c r="L60" s="18">
        <f>AVERAGE(K59:K60)</f>
        <v>136.20333945274933</v>
      </c>
      <c r="M60" s="1">
        <f t="shared" si="2"/>
        <v>13.937010196021872</v>
      </c>
      <c r="N60" s="1">
        <f>AVERAGE(M59:M60)</f>
        <v>13.609446388164404</v>
      </c>
      <c r="P60" s="29"/>
      <c r="Q60" s="1"/>
    </row>
    <row r="61" spans="1:17" x14ac:dyDescent="0.35">
      <c r="A61" s="1">
        <v>95</v>
      </c>
      <c r="B61" s="1">
        <v>6</v>
      </c>
      <c r="C61" s="1" t="s">
        <v>14</v>
      </c>
      <c r="D61" s="1">
        <v>4</v>
      </c>
      <c r="E61" s="1" t="s">
        <v>11</v>
      </c>
      <c r="F61" s="1" t="s">
        <v>5</v>
      </c>
      <c r="G61" s="1">
        <v>0.25019999999999998</v>
      </c>
      <c r="H61" s="1">
        <v>0.52800000000000002</v>
      </c>
      <c r="I61" s="18">
        <f>(1-(('Block III'!$H61-$Q$4)/($Q$3-$Q$4)))*100</f>
        <v>20.806451612903221</v>
      </c>
      <c r="J61" s="18"/>
      <c r="K61" s="17">
        <f>('Block III'!$I61-26.348)/0.1476</f>
        <v>-37.544365766238336</v>
      </c>
      <c r="L61" s="18"/>
      <c r="M61" s="1">
        <f t="shared" si="2"/>
        <v>-3.751435428281209</v>
      </c>
      <c r="P61" s="29"/>
      <c r="Q61" s="1"/>
    </row>
    <row r="62" spans="1:17" x14ac:dyDescent="0.35">
      <c r="A62" s="1">
        <v>95</v>
      </c>
      <c r="B62" s="1">
        <v>6</v>
      </c>
      <c r="C62" s="1" t="s">
        <v>14</v>
      </c>
      <c r="D62" s="1">
        <v>4</v>
      </c>
      <c r="E62" s="1" t="s">
        <v>11</v>
      </c>
      <c r="F62" s="1" t="s">
        <v>5</v>
      </c>
      <c r="G62" s="1">
        <v>0.25019999999999998</v>
      </c>
      <c r="H62" s="1">
        <v>0.49099999999999999</v>
      </c>
      <c r="I62" s="18">
        <f>(1-(('Block III'!$H62-$Q$4)/($Q$3-$Q$4)))*100</f>
        <v>26.774193548387093</v>
      </c>
      <c r="J62" s="18">
        <f>AVERAGE(I61:I62)</f>
        <v>23.790322580645157</v>
      </c>
      <c r="K62" s="17">
        <f>('Block III'!$I62-26.348)/0.1476</f>
        <v>2.8874901652242109</v>
      </c>
      <c r="L62" s="18">
        <f>AVERAGE(K62)</f>
        <v>2.8874901652242109</v>
      </c>
      <c r="M62" s="1">
        <f t="shared" si="2"/>
        <v>0.28851820196085243</v>
      </c>
      <c r="N62" s="1">
        <f>AVERAGE(M62)</f>
        <v>0.28851820196085243</v>
      </c>
      <c r="P62" s="29"/>
      <c r="Q62" s="1"/>
    </row>
    <row r="63" spans="1:17" x14ac:dyDescent="0.35">
      <c r="A63" s="1">
        <v>96</v>
      </c>
      <c r="B63" s="1">
        <v>6</v>
      </c>
      <c r="C63" s="1" t="s">
        <v>14</v>
      </c>
      <c r="D63" s="1">
        <v>4</v>
      </c>
      <c r="E63" s="1" t="s">
        <v>12</v>
      </c>
      <c r="F63" s="1" t="s">
        <v>5</v>
      </c>
      <c r="G63" s="1">
        <v>0.25040000000000001</v>
      </c>
      <c r="H63" s="1">
        <v>0.48699999999999999</v>
      </c>
      <c r="I63" s="18">
        <f>(1-(('Block III'!$H63-$Q$4)/($Q$3-$Q$4)))*100</f>
        <v>27.419354838709676</v>
      </c>
      <c r="J63" s="18"/>
      <c r="K63" s="17">
        <f>('Block III'!$I63-26.348)/0.1476</f>
        <v>7.2585016172742352</v>
      </c>
      <c r="L63" s="18"/>
      <c r="M63" s="1">
        <f t="shared" si="2"/>
        <v>0.72469065667674082</v>
      </c>
      <c r="P63" s="29"/>
      <c r="Q63" s="1"/>
    </row>
    <row r="64" spans="1:17" x14ac:dyDescent="0.35">
      <c r="A64" s="1">
        <v>96</v>
      </c>
      <c r="B64" s="1">
        <v>6</v>
      </c>
      <c r="C64" s="1" t="s">
        <v>14</v>
      </c>
      <c r="D64" s="1">
        <v>4</v>
      </c>
      <c r="E64" s="1" t="s">
        <v>12</v>
      </c>
      <c r="F64" s="1" t="s">
        <v>5</v>
      </c>
      <c r="G64" s="1">
        <v>0.25040000000000001</v>
      </c>
      <c r="H64" s="1">
        <v>0.499</v>
      </c>
      <c r="I64" s="18">
        <f>(1-(('Block III'!$H64-$Q$4)/($Q$3-$Q$4)))*100</f>
        <v>25.483870967741929</v>
      </c>
      <c r="J64" s="18">
        <f>AVERAGE(I63:I64)</f>
        <v>26.451612903225801</v>
      </c>
      <c r="K64" s="17">
        <f>('Block III'!$I64-26.348)/0.1476</f>
        <v>-5.8545327388758137</v>
      </c>
      <c r="L64" s="18">
        <f>AVERAGE(K63)</f>
        <v>7.2585016172742352</v>
      </c>
      <c r="M64" s="1">
        <f t="shared" si="2"/>
        <v>-0.58451804501555649</v>
      </c>
      <c r="N64" s="1">
        <f>AVERAGE(M63)</f>
        <v>0.72469065667674082</v>
      </c>
      <c r="P64" s="29"/>
      <c r="Q64" s="1"/>
    </row>
    <row r="65" spans="1:17" x14ac:dyDescent="0.35">
      <c r="A65" s="1">
        <v>97</v>
      </c>
      <c r="B65" s="1">
        <v>6</v>
      </c>
      <c r="C65" s="1" t="s">
        <v>14</v>
      </c>
      <c r="D65" s="1">
        <v>5</v>
      </c>
      <c r="E65" s="1" t="s">
        <v>10</v>
      </c>
      <c r="F65" s="1" t="s">
        <v>5</v>
      </c>
      <c r="G65" s="1">
        <v>0.25019999999999998</v>
      </c>
      <c r="H65" s="1">
        <v>0.314</v>
      </c>
      <c r="I65" s="18">
        <f>(1-(('Block III'!$H65-$Q$4)/($Q$3-$Q$4)))*100</f>
        <v>55.322580645161288</v>
      </c>
      <c r="J65" s="18"/>
      <c r="K65" s="17">
        <f>('Block III'!$I65-26.348)/0.1476</f>
        <v>196.3047469184369</v>
      </c>
      <c r="L65" s="18"/>
      <c r="M65" s="1">
        <f t="shared" si="2"/>
        <v>19.614782865551252</v>
      </c>
      <c r="P65" s="29"/>
      <c r="Q65" s="1"/>
    </row>
    <row r="66" spans="1:17" x14ac:dyDescent="0.35">
      <c r="A66" s="1">
        <v>97</v>
      </c>
      <c r="B66" s="1">
        <v>6</v>
      </c>
      <c r="C66" s="1" t="s">
        <v>14</v>
      </c>
      <c r="D66" s="1">
        <v>5</v>
      </c>
      <c r="E66" s="1" t="s">
        <v>10</v>
      </c>
      <c r="F66" s="1" t="s">
        <v>5</v>
      </c>
      <c r="G66" s="1">
        <v>0.25019999999999998</v>
      </c>
      <c r="H66" s="1">
        <v>0.29599999999999999</v>
      </c>
      <c r="I66" s="18">
        <f>(1-(('Block III'!$H66-$Q$4)/($Q$3-$Q$4)))*100</f>
        <v>58.225806451612904</v>
      </c>
      <c r="J66" s="18">
        <f>AVERAGE(I65:I66)</f>
        <v>56.774193548387096</v>
      </c>
      <c r="K66" s="17">
        <f>('Block III'!$I66-26.348)/0.1476</f>
        <v>215.97429845266194</v>
      </c>
      <c r="L66" s="18">
        <f>AVERAGE(K65:K66)</f>
        <v>206.13952268554942</v>
      </c>
      <c r="M66" s="1">
        <f t="shared" si="2"/>
        <v>21.58016571269604</v>
      </c>
      <c r="N66" s="1">
        <f>AVERAGE(M65:M66)</f>
        <v>20.597474289123646</v>
      </c>
      <c r="P66" s="29"/>
      <c r="Q66" s="1"/>
    </row>
    <row r="67" spans="1:17" x14ac:dyDescent="0.35">
      <c r="A67" s="1">
        <v>98</v>
      </c>
      <c r="B67" s="1">
        <v>6</v>
      </c>
      <c r="C67" s="1" t="s">
        <v>14</v>
      </c>
      <c r="D67" s="1">
        <v>5</v>
      </c>
      <c r="E67" s="1" t="s">
        <v>11</v>
      </c>
      <c r="F67" s="1" t="s">
        <v>5</v>
      </c>
      <c r="G67" s="1">
        <v>0.25</v>
      </c>
      <c r="H67" s="1">
        <v>0.44800000000000001</v>
      </c>
      <c r="I67" s="18">
        <f>(1-(('Block III'!$H67-$Q$4)/($Q$3-$Q$4)))*100</f>
        <v>33.709677419354833</v>
      </c>
      <c r="J67" s="18"/>
      <c r="K67" s="17">
        <f>('Block III'!$I67-26.348)/0.1476</f>
        <v>49.875863274761741</v>
      </c>
      <c r="L67" s="18"/>
      <c r="M67" s="1">
        <f t="shared" si="2"/>
        <v>4.9875863274761745</v>
      </c>
      <c r="P67" s="29"/>
      <c r="Q67" s="1"/>
    </row>
    <row r="68" spans="1:17" x14ac:dyDescent="0.35">
      <c r="A68" s="1">
        <v>98</v>
      </c>
      <c r="B68" s="1">
        <v>6</v>
      </c>
      <c r="C68" s="1" t="s">
        <v>14</v>
      </c>
      <c r="D68" s="1">
        <v>5</v>
      </c>
      <c r="E68" s="1" t="s">
        <v>11</v>
      </c>
      <c r="F68" s="1" t="s">
        <v>5</v>
      </c>
      <c r="G68" s="1">
        <v>0.25</v>
      </c>
      <c r="H68" s="1">
        <v>0.44500000000000001</v>
      </c>
      <c r="I68" s="18">
        <f>(1-(('Block III'!$H68-$Q$4)/($Q$3-$Q$4)))*100</f>
        <v>34.193548387096776</v>
      </c>
      <c r="J68" s="18">
        <f>AVERAGE(I67:I68)</f>
        <v>33.951612903225808</v>
      </c>
      <c r="K68" s="17">
        <f>('Block III'!$I68-26.348)/0.1476</f>
        <v>53.154121863799297</v>
      </c>
      <c r="L68" s="18">
        <f>AVERAGE(K67:K68)</f>
        <v>51.514992569280523</v>
      </c>
      <c r="M68" s="1">
        <f t="shared" si="2"/>
        <v>5.3154121863799304</v>
      </c>
      <c r="N68" s="1">
        <f>AVERAGE(M67:M68)</f>
        <v>5.1514992569280524</v>
      </c>
      <c r="P68" s="29"/>
      <c r="Q68" s="1"/>
    </row>
    <row r="69" spans="1:17" x14ac:dyDescent="0.35">
      <c r="A69" s="1">
        <v>99</v>
      </c>
      <c r="B69" s="1">
        <v>6</v>
      </c>
      <c r="C69" s="1" t="s">
        <v>14</v>
      </c>
      <c r="D69" s="1">
        <v>5</v>
      </c>
      <c r="E69" s="1" t="s">
        <v>12</v>
      </c>
      <c r="F69" s="1" t="s">
        <v>5</v>
      </c>
      <c r="G69" s="1">
        <v>0.2505</v>
      </c>
      <c r="H69" s="1">
        <v>0.42899999999999999</v>
      </c>
      <c r="I69" s="18">
        <f>(1-(('Block III'!$H69-$Q$4)/($Q$3-$Q$4)))*100</f>
        <v>36.774193548387089</v>
      </c>
      <c r="J69" s="18"/>
      <c r="K69" s="17">
        <f>('Block III'!$I69-26.348)/0.1476</f>
        <v>70.638167671999256</v>
      </c>
      <c r="L69" s="18"/>
      <c r="M69" s="1">
        <f t="shared" si="2"/>
        <v>7.0497173325348559</v>
      </c>
      <c r="P69" s="29"/>
      <c r="Q69" s="1"/>
    </row>
    <row r="70" spans="1:17" x14ac:dyDescent="0.35">
      <c r="A70" s="1">
        <v>99</v>
      </c>
      <c r="B70" s="1">
        <v>6</v>
      </c>
      <c r="C70" s="1" t="s">
        <v>14</v>
      </c>
      <c r="D70" s="1">
        <v>5</v>
      </c>
      <c r="E70" s="1" t="s">
        <v>12</v>
      </c>
      <c r="F70" s="1" t="s">
        <v>5</v>
      </c>
      <c r="G70" s="1">
        <v>0.2505</v>
      </c>
      <c r="H70" s="1">
        <v>0.44500000000000001</v>
      </c>
      <c r="I70" s="18">
        <f>(1-(('Block III'!$H70-$Q$4)/($Q$3-$Q$4)))*100</f>
        <v>34.193548387096776</v>
      </c>
      <c r="J70" s="18">
        <f>AVERAGE(I69:I70)</f>
        <v>35.483870967741936</v>
      </c>
      <c r="K70" s="17">
        <f>('Block III'!$I70-26.348)/0.1476</f>
        <v>53.154121863799297</v>
      </c>
      <c r="L70" s="18">
        <f>AVERAGE(K69:K70)</f>
        <v>61.896144767899273</v>
      </c>
      <c r="M70" s="1">
        <f t="shared" si="2"/>
        <v>5.304802581217495</v>
      </c>
      <c r="N70" s="1">
        <f>AVERAGE(M69:M70)</f>
        <v>6.1772599568761759</v>
      </c>
      <c r="P70" s="29"/>
      <c r="Q70" s="1"/>
    </row>
  </sheetData>
  <phoneticPr fontId="9" type="noConversion"/>
  <conditionalFormatting sqref="L71:L1048576 L1 K2">
    <cfRule type="cellIs" dxfId="39" priority="3" operator="lessThan">
      <formula>0</formula>
    </cfRule>
  </conditionalFormatting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F9FB4C-37F6-41D4-8165-5583AD27FAF8}">
  <dimension ref="A2:E7"/>
  <sheetViews>
    <sheetView zoomScaleNormal="100" workbookViewId="0">
      <selection activeCell="F14" sqref="F14"/>
    </sheetView>
  </sheetViews>
  <sheetFormatPr defaultColWidth="11.1640625" defaultRowHeight="15.5" x14ac:dyDescent="0.35"/>
  <cols>
    <col min="1" max="1" width="17.33203125" style="2" bestFit="1" customWidth="1"/>
    <col min="2" max="2" width="15.08203125" style="2" bestFit="1" customWidth="1"/>
    <col min="3" max="4" width="15.08203125" style="2" customWidth="1"/>
    <col min="5" max="5" width="19.5" style="2" bestFit="1" customWidth="1"/>
    <col min="6" max="16384" width="11.1640625" style="2"/>
  </cols>
  <sheetData>
    <row r="2" spans="1:5" x14ac:dyDescent="0.35">
      <c r="A2" s="2" t="s">
        <v>0</v>
      </c>
      <c r="B2" s="2" t="s">
        <v>1</v>
      </c>
      <c r="C2" s="2" t="s">
        <v>3</v>
      </c>
      <c r="D2" s="2" t="s">
        <v>25</v>
      </c>
      <c r="E2" s="2" t="s">
        <v>2</v>
      </c>
    </row>
    <row r="3" spans="1:5" x14ac:dyDescent="0.35">
      <c r="A3" s="2">
        <v>100</v>
      </c>
      <c r="B3" s="2">
        <v>0.6</v>
      </c>
      <c r="C3" s="21">
        <f>AVERAGE(0.61, 0.606, 0.607)</f>
        <v>0.60766666666666669</v>
      </c>
      <c r="D3" s="21">
        <f>AVERAGE(0.037, 0.039, 0.036)</f>
        <v>3.7333333333333329E-2</v>
      </c>
      <c r="E3" s="13">
        <f>(1-((Table1753544[[#This Row],[absorbance ]]-Table1753544[[#This Row],[blank]])/(Table1753544[[#This Row],[control]]-Table1753544[[#This Row],[blank]])))*100</f>
        <v>1.3442431326709636</v>
      </c>
    </row>
    <row r="4" spans="1:5" x14ac:dyDescent="0.35">
      <c r="A4" s="2">
        <v>200</v>
      </c>
      <c r="B4" s="2">
        <v>0.42699999999999999</v>
      </c>
      <c r="C4" s="21">
        <f>AVERAGE(0.61, 0.606, 0.607)</f>
        <v>0.60766666666666669</v>
      </c>
      <c r="D4" s="21">
        <f>AVERAGE(0.037, 0.039, 0.036)</f>
        <v>3.7333333333333329E-2</v>
      </c>
      <c r="E4" s="13">
        <f>(1-((Table1753544[[#This Row],[absorbance ]]-Table1753544[[#This Row],[blank]])/(Table1753544[[#This Row],[control]]-Table1753544[[#This Row],[blank]])))*100</f>
        <v>31.677381648158974</v>
      </c>
    </row>
    <row r="5" spans="1:5" x14ac:dyDescent="0.35">
      <c r="A5" s="2">
        <v>300</v>
      </c>
      <c r="B5" s="2">
        <v>0.20799999999999999</v>
      </c>
      <c r="C5" s="21">
        <f>AVERAGE(0.61, 0.606, 0.607)</f>
        <v>0.60766666666666669</v>
      </c>
      <c r="D5" s="21">
        <f>AVERAGE(0.037, 0.039, 0.036)</f>
        <v>3.7333333333333329E-2</v>
      </c>
      <c r="E5" s="13">
        <f>(1-((Table1753544[[#This Row],[absorbance ]]-Table1753544[[#This Row],[blank]])/(Table1753544[[#This Row],[control]]-Table1753544[[#This Row],[blank]])))*100</f>
        <v>70.075978959672696</v>
      </c>
    </row>
    <row r="6" spans="1:5" x14ac:dyDescent="0.35">
      <c r="A6" s="2">
        <v>400</v>
      </c>
      <c r="B6" s="2">
        <v>0.115</v>
      </c>
      <c r="C6" s="21">
        <f>AVERAGE(0.61, 0.606, 0.607)</f>
        <v>0.60766666666666669</v>
      </c>
      <c r="D6" s="21">
        <f>AVERAGE(0.037, 0.039, 0.036)</f>
        <v>3.7333333333333329E-2</v>
      </c>
      <c r="E6" s="13">
        <f>(1-((Table1753544[[#This Row],[absorbance ]]-Table1753544[[#This Row],[blank]])/(Table1753544[[#This Row],[control]]-Table1753544[[#This Row],[blank]])))*100</f>
        <v>86.382232612507309</v>
      </c>
    </row>
    <row r="7" spans="1:5" x14ac:dyDescent="0.35">
      <c r="A7" s="2">
        <v>500</v>
      </c>
      <c r="B7" s="2">
        <v>5.8000000000000003E-2</v>
      </c>
      <c r="C7" s="21">
        <f>AVERAGE(0.61, 0.606, 0.607)</f>
        <v>0.60766666666666669</v>
      </c>
      <c r="D7" s="21">
        <f>AVERAGE(0.037, 0.039, 0.036)</f>
        <v>3.7333333333333329E-2</v>
      </c>
      <c r="E7" s="13">
        <f>(1-((Table1753544[[#This Row],[absorbance ]]-Table1753544[[#This Row],[blank]])/(Table1753544[[#This Row],[control]]-Table1753544[[#This Row],[blank]])))*100</f>
        <v>96.376388077147865</v>
      </c>
    </row>
  </sheetData>
  <pageMargins left="0.75" right="0.75" top="1" bottom="1" header="0.5" footer="0.5"/>
  <pageSetup orientation="portrait" horizontalDpi="4294967292" verticalDpi="4294967292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4A0C4-8C71-41A7-8914-921C09024110}">
  <dimension ref="A1:Q76"/>
  <sheetViews>
    <sheetView topLeftCell="C1" zoomScale="62" zoomScaleNormal="62" workbookViewId="0">
      <selection activeCell="Q29" sqref="Q29"/>
    </sheetView>
  </sheetViews>
  <sheetFormatPr defaultColWidth="11.1640625" defaultRowHeight="15.5" x14ac:dyDescent="0.35"/>
  <cols>
    <col min="1" max="5" width="10.6640625" style="2" customWidth="1"/>
    <col min="6" max="6" width="10.6640625" style="11" customWidth="1"/>
    <col min="7" max="8" width="20.6640625" style="11" customWidth="1"/>
    <col min="9" max="14" width="20.6640625" style="2" customWidth="1"/>
    <col min="15" max="15" width="11.1640625" style="2"/>
    <col min="16" max="16" width="13.58203125" style="2" bestFit="1" customWidth="1"/>
    <col min="17" max="16384" width="11.1640625" style="2"/>
  </cols>
  <sheetData>
    <row r="1" spans="1:17" x14ac:dyDescent="0.35">
      <c r="B1" s="3"/>
      <c r="C1" s="3"/>
      <c r="D1" s="3"/>
      <c r="E1" s="3"/>
      <c r="F1" s="4"/>
      <c r="G1" s="4"/>
      <c r="H1" s="5"/>
    </row>
    <row r="2" spans="1:17" x14ac:dyDescent="0.35">
      <c r="B2" s="6"/>
      <c r="C2" s="7"/>
      <c r="D2" s="7"/>
      <c r="E2" s="7"/>
      <c r="F2" s="4"/>
      <c r="G2" s="4"/>
      <c r="H2" s="5"/>
      <c r="J2" s="2" t="s">
        <v>29</v>
      </c>
    </row>
    <row r="3" spans="1:17" s="9" customFormat="1" ht="64.75" customHeight="1" x14ac:dyDescent="0.35">
      <c r="A3" s="19" t="s">
        <v>6</v>
      </c>
      <c r="B3" s="19" t="s">
        <v>18</v>
      </c>
      <c r="C3" s="19" t="s">
        <v>7</v>
      </c>
      <c r="D3" s="19" t="s">
        <v>22</v>
      </c>
      <c r="E3" s="19" t="s">
        <v>8</v>
      </c>
      <c r="F3" s="19" t="s">
        <v>9</v>
      </c>
      <c r="G3" s="19" t="s">
        <v>33</v>
      </c>
      <c r="H3" s="19" t="s">
        <v>23</v>
      </c>
      <c r="I3" s="19" t="s">
        <v>38</v>
      </c>
      <c r="J3" s="19" t="s">
        <v>37</v>
      </c>
      <c r="K3" s="19" t="s">
        <v>30</v>
      </c>
      <c r="L3" s="19" t="s">
        <v>34</v>
      </c>
      <c r="M3" s="19" t="s">
        <v>35</v>
      </c>
      <c r="N3" s="19" t="s">
        <v>36</v>
      </c>
      <c r="O3" s="19"/>
    </row>
    <row r="4" spans="1:17" s="9" customFormat="1" ht="15.65" customHeight="1" x14ac:dyDescent="0.35">
      <c r="A4" s="14"/>
      <c r="B4" s="14"/>
      <c r="C4" s="14"/>
      <c r="D4" s="14"/>
      <c r="E4" s="14"/>
      <c r="F4" s="14"/>
      <c r="G4" s="14" t="s">
        <v>42</v>
      </c>
      <c r="H4" s="14"/>
      <c r="I4" s="26"/>
      <c r="J4" s="26"/>
      <c r="K4" s="27"/>
      <c r="L4" s="27"/>
      <c r="M4" s="27"/>
      <c r="N4" s="27"/>
      <c r="O4" s="19"/>
      <c r="P4" s="28" t="s">
        <v>24</v>
      </c>
      <c r="Q4" s="21">
        <v>0.60766666666666669</v>
      </c>
    </row>
    <row r="5" spans="1:17" x14ac:dyDescent="0.35">
      <c r="A5" s="2">
        <v>4</v>
      </c>
      <c r="B5" s="2">
        <v>0</v>
      </c>
      <c r="C5" s="2" t="s">
        <v>13</v>
      </c>
      <c r="D5" s="2">
        <v>0</v>
      </c>
      <c r="E5" s="2" t="s">
        <v>10</v>
      </c>
      <c r="F5" s="2" t="s">
        <v>5</v>
      </c>
      <c r="G5" s="2">
        <v>0.25080000000000002</v>
      </c>
      <c r="H5" s="2">
        <v>0.24399999999999999</v>
      </c>
      <c r="I5" s="13">
        <f>(1-(('Block II'!$H5-$Q$5)/($Q$4-$Q$5)))*100</f>
        <v>63.689433741973154</v>
      </c>
      <c r="J5" s="13"/>
      <c r="K5" s="11">
        <f>('Block II'!$I5+16.24)/0.2445</f>
        <v>326.90974945592296</v>
      </c>
      <c r="L5" s="11"/>
      <c r="M5" s="11">
        <f t="shared" ref="M5:M10" si="0">K5*($Q$5/G5)</f>
        <v>47.793823019871766</v>
      </c>
      <c r="N5" s="11"/>
      <c r="P5" s="30" t="s">
        <v>43</v>
      </c>
      <c r="Q5" s="21">
        <v>3.666666666666666E-2</v>
      </c>
    </row>
    <row r="6" spans="1:17" x14ac:dyDescent="0.35">
      <c r="A6" s="2">
        <v>4</v>
      </c>
      <c r="B6" s="2">
        <v>0</v>
      </c>
      <c r="C6" s="2" t="s">
        <v>13</v>
      </c>
      <c r="D6" s="2">
        <v>0</v>
      </c>
      <c r="E6" s="2" t="s">
        <v>10</v>
      </c>
      <c r="F6" s="2" t="s">
        <v>5</v>
      </c>
      <c r="G6" s="2">
        <v>0.25080000000000002</v>
      </c>
      <c r="H6" s="2">
        <v>0.28100000000000003</v>
      </c>
      <c r="I6" s="13">
        <f>(1-(('Block II'!$H6-$Q$5)/($Q$4-$Q$5)))*100</f>
        <v>57.209573847051956</v>
      </c>
      <c r="J6" s="13">
        <f>AVERAGE(I5:I6)</f>
        <v>60.449503794512552</v>
      </c>
      <c r="K6" s="11">
        <f>('Block II'!$I6+16.24)/0.2445</f>
        <v>300.4072549981675</v>
      </c>
      <c r="L6" s="11">
        <f>AVERAGE(K5:K6)</f>
        <v>313.65850222704523</v>
      </c>
      <c r="M6" s="11">
        <f t="shared" si="0"/>
        <v>43.91918932721746</v>
      </c>
      <c r="N6" s="11">
        <f>AVERAGE(M5:M6)</f>
        <v>45.856506173544616</v>
      </c>
      <c r="P6" s="30" t="s">
        <v>31</v>
      </c>
      <c r="Q6" s="21">
        <v>2.5000000000000001E-2</v>
      </c>
    </row>
    <row r="7" spans="1:17" x14ac:dyDescent="0.35">
      <c r="A7" s="2">
        <v>5</v>
      </c>
      <c r="B7" s="2">
        <v>0</v>
      </c>
      <c r="C7" s="2" t="s">
        <v>13</v>
      </c>
      <c r="D7" s="2">
        <v>0</v>
      </c>
      <c r="E7" s="2" t="s">
        <v>11</v>
      </c>
      <c r="F7" s="2" t="s">
        <v>5</v>
      </c>
      <c r="G7" s="2">
        <v>0.2515</v>
      </c>
      <c r="H7" s="2">
        <v>0.45800000000000002</v>
      </c>
      <c r="I7" s="13">
        <f>(1-(('Block II'!$H7-$Q$5)/($Q$4-$Q$5)))*100</f>
        <v>26.211325160537079</v>
      </c>
      <c r="J7" s="13"/>
      <c r="K7" s="11">
        <f>('Block II'!$I7+16.24)/0.2445</f>
        <v>173.62505178133776</v>
      </c>
      <c r="L7" s="11"/>
      <c r="M7" s="11">
        <f t="shared" si="0"/>
        <v>25.313128821666204</v>
      </c>
      <c r="N7" s="11"/>
    </row>
    <row r="8" spans="1:17" x14ac:dyDescent="0.35">
      <c r="A8" s="2">
        <v>5</v>
      </c>
      <c r="B8" s="2">
        <v>0</v>
      </c>
      <c r="C8" s="2" t="s">
        <v>13</v>
      </c>
      <c r="D8" s="2">
        <v>0</v>
      </c>
      <c r="E8" s="2" t="s">
        <v>11</v>
      </c>
      <c r="F8" s="2" t="s">
        <v>5</v>
      </c>
      <c r="G8" s="2">
        <v>0.2515</v>
      </c>
      <c r="H8" s="2">
        <v>0.42199999999999999</v>
      </c>
      <c r="I8" s="13">
        <f>(1-(('Block II'!$H8-$Q$5)/($Q$4-$Q$5)))*100</f>
        <v>32.516053706946892</v>
      </c>
      <c r="J8" s="13">
        <f>AVERAGE(I7:I8)</f>
        <v>29.363689433741985</v>
      </c>
      <c r="K8" s="11">
        <f>('Block II'!$I8+16.24)/0.2445</f>
        <v>199.41126260509975</v>
      </c>
      <c r="L8" s="11">
        <f t="shared" ref="L8:L70" si="1">AVERAGE(K7:K8)</f>
        <v>186.51815719321877</v>
      </c>
      <c r="M8" s="11">
        <f t="shared" si="0"/>
        <v>29.072549882784585</v>
      </c>
      <c r="N8" s="11">
        <f>AVERAGE(M7:M8)</f>
        <v>27.192839352225395</v>
      </c>
    </row>
    <row r="9" spans="1:17" x14ac:dyDescent="0.35">
      <c r="A9" s="2">
        <v>6</v>
      </c>
      <c r="B9" s="2">
        <v>0</v>
      </c>
      <c r="C9" s="2" t="s">
        <v>13</v>
      </c>
      <c r="D9" s="2">
        <v>0</v>
      </c>
      <c r="E9" s="2" t="s">
        <v>12</v>
      </c>
      <c r="F9" s="2" t="s">
        <v>5</v>
      </c>
      <c r="G9" s="2">
        <v>0.25030000000000002</v>
      </c>
      <c r="H9" s="2">
        <v>0.4</v>
      </c>
      <c r="I9" s="13">
        <f>(1-(('Block II'!$H9-$Q$5)/($Q$4-$Q$5)))*100</f>
        <v>36.368943374197315</v>
      </c>
      <c r="J9" s="13"/>
      <c r="K9" s="11">
        <f>('Block II'!$I9+16.24)/0.2445</f>
        <v>215.16950255295424</v>
      </c>
      <c r="L9" s="11"/>
      <c r="M9" s="11">
        <f t="shared" si="0"/>
        <v>31.520369264649034</v>
      </c>
      <c r="N9" s="11"/>
    </row>
    <row r="10" spans="1:17" x14ac:dyDescent="0.35">
      <c r="A10" s="2">
        <v>6</v>
      </c>
      <c r="B10" s="2">
        <v>0</v>
      </c>
      <c r="C10" s="2" t="s">
        <v>13</v>
      </c>
      <c r="D10" s="2">
        <v>0</v>
      </c>
      <c r="E10" s="2" t="s">
        <v>12</v>
      </c>
      <c r="F10" s="2" t="s">
        <v>5</v>
      </c>
      <c r="G10" s="2">
        <v>0.25030000000000002</v>
      </c>
      <c r="H10" s="2">
        <v>0.36299999999999999</v>
      </c>
      <c r="I10" s="13">
        <f>(1-(('Block II'!$H10-$Q$5)/($Q$4-$Q$5)))*100</f>
        <v>42.84880326911852</v>
      </c>
      <c r="J10" s="13">
        <f>AVERAGE(I9:I10)</f>
        <v>39.608873321657917</v>
      </c>
      <c r="K10" s="11">
        <f>('Block II'!$I10+16.24)/0.2445</f>
        <v>241.67199701070967</v>
      </c>
      <c r="L10" s="11">
        <f t="shared" si="1"/>
        <v>228.42074978183194</v>
      </c>
      <c r="M10" s="11">
        <f t="shared" si="0"/>
        <v>35.402742936713352</v>
      </c>
      <c r="N10" s="11">
        <f>AVERAGE(M9:M10)</f>
        <v>33.461556100681193</v>
      </c>
    </row>
    <row r="11" spans="1:17" x14ac:dyDescent="0.35">
      <c r="G11" s="14" t="s">
        <v>19</v>
      </c>
      <c r="H11" s="2"/>
      <c r="I11" s="13"/>
      <c r="J11" s="13"/>
      <c r="K11" s="11"/>
      <c r="L11" s="11"/>
      <c r="M11" s="11"/>
      <c r="N11" s="11"/>
    </row>
    <row r="12" spans="1:17" x14ac:dyDescent="0.35">
      <c r="A12" s="2">
        <v>25</v>
      </c>
      <c r="B12" s="2">
        <v>3</v>
      </c>
      <c r="C12" s="2" t="s">
        <v>13</v>
      </c>
      <c r="D12" s="2">
        <v>1</v>
      </c>
      <c r="E12" s="2" t="s">
        <v>10</v>
      </c>
      <c r="F12" s="2" t="s">
        <v>5</v>
      </c>
      <c r="G12" s="2">
        <v>0.25059999999999999</v>
      </c>
      <c r="H12" s="2">
        <v>0.41199999999999998</v>
      </c>
      <c r="I12" s="13">
        <f>(1-(('Block II'!$H12-$Q$5)/($Q$4-$Q$5)))*100</f>
        <v>34.267367192060725</v>
      </c>
      <c r="J12" s="13"/>
      <c r="K12" s="11">
        <f>('Block II'!$I12+16.24)/0.2445</f>
        <v>206.57409894503365</v>
      </c>
      <c r="L12" s="11"/>
      <c r="M12" s="11">
        <f t="shared" ref="M12:M41" si="2">K12*($Q$5/G12)</f>
        <v>30.224994525078078</v>
      </c>
      <c r="N12" s="11"/>
    </row>
    <row r="13" spans="1:17" x14ac:dyDescent="0.35">
      <c r="A13" s="2">
        <v>25</v>
      </c>
      <c r="B13" s="2">
        <v>3</v>
      </c>
      <c r="C13" s="2" t="s">
        <v>13</v>
      </c>
      <c r="D13" s="2">
        <v>1</v>
      </c>
      <c r="E13" s="2" t="s">
        <v>10</v>
      </c>
      <c r="F13" s="2" t="s">
        <v>5</v>
      </c>
      <c r="G13" s="2">
        <v>0.25059999999999999</v>
      </c>
      <c r="H13" s="2">
        <v>0.39900000000000002</v>
      </c>
      <c r="I13" s="13">
        <f>(1-(('Block II'!$H13-$Q$5)/($Q$4-$Q$5)))*100</f>
        <v>36.544074722708707</v>
      </c>
      <c r="J13" s="13">
        <f>AVERAGE(I12:I13)</f>
        <v>35.405720957384716</v>
      </c>
      <c r="K13" s="11">
        <f>('Block II'!$I13+16.24)/0.2445</f>
        <v>215.88578618694768</v>
      </c>
      <c r="L13" s="11">
        <f t="shared" si="1"/>
        <v>211.22994256599065</v>
      </c>
      <c r="M13" s="11">
        <f t="shared" si="2"/>
        <v>31.587438787661934</v>
      </c>
      <c r="N13" s="11">
        <f>AVERAGE(M12:M13)</f>
        <v>30.906216656370006</v>
      </c>
    </row>
    <row r="14" spans="1:17" x14ac:dyDescent="0.35">
      <c r="A14" s="2">
        <v>26</v>
      </c>
      <c r="B14" s="2">
        <v>3</v>
      </c>
      <c r="C14" s="2" t="s">
        <v>13</v>
      </c>
      <c r="D14" s="2">
        <v>1</v>
      </c>
      <c r="E14" s="2" t="s">
        <v>11</v>
      </c>
      <c r="F14" s="2" t="s">
        <v>5</v>
      </c>
      <c r="G14" s="2">
        <v>0.25080000000000002</v>
      </c>
      <c r="H14" s="2">
        <v>0.45600000000000002</v>
      </c>
      <c r="I14" s="13">
        <f>(1-(('Block II'!$H14-$Q$5)/($Q$4-$Q$5)))*100</f>
        <v>26.561587857559843</v>
      </c>
      <c r="J14" s="13"/>
      <c r="K14" s="11">
        <f>('Block II'!$I14+16.24)/0.2445</f>
        <v>175.0576190493245</v>
      </c>
      <c r="L14" s="11"/>
      <c r="M14" s="11">
        <f t="shared" si="2"/>
        <v>25.593219159257963</v>
      </c>
      <c r="N14" s="11"/>
    </row>
    <row r="15" spans="1:17" x14ac:dyDescent="0.35">
      <c r="A15" s="2">
        <v>26</v>
      </c>
      <c r="B15" s="2">
        <v>3</v>
      </c>
      <c r="C15" s="2" t="s">
        <v>13</v>
      </c>
      <c r="D15" s="2">
        <v>1</v>
      </c>
      <c r="E15" s="2" t="s">
        <v>11</v>
      </c>
      <c r="F15" s="2" t="s">
        <v>5</v>
      </c>
      <c r="G15" s="2">
        <v>0.25080000000000002</v>
      </c>
      <c r="H15" s="2">
        <v>0.45900000000000002</v>
      </c>
      <c r="I15" s="13">
        <f>(1-(('Block II'!$H15-$Q$5)/($Q$4-$Q$5)))*100</f>
        <v>26.036193812025697</v>
      </c>
      <c r="J15" s="13">
        <f>AVERAGE(I14:I15)</f>
        <v>26.298890834792772</v>
      </c>
      <c r="K15" s="11">
        <f>('Block II'!$I15+16.24)/0.2445</f>
        <v>172.90876814734438</v>
      </c>
      <c r="L15" s="11">
        <f t="shared" si="1"/>
        <v>173.98319359833442</v>
      </c>
      <c r="M15" s="11">
        <f t="shared" si="2"/>
        <v>25.279059670664378</v>
      </c>
      <c r="N15" s="11">
        <f>AVERAGE(M14:M15)</f>
        <v>25.436139414961168</v>
      </c>
    </row>
    <row r="16" spans="1:17" x14ac:dyDescent="0.35">
      <c r="A16" s="2">
        <v>27</v>
      </c>
      <c r="B16" s="2">
        <v>3</v>
      </c>
      <c r="C16" s="2" t="s">
        <v>13</v>
      </c>
      <c r="D16" s="2">
        <v>1</v>
      </c>
      <c r="E16" s="2" t="s">
        <v>12</v>
      </c>
      <c r="F16" s="2" t="s">
        <v>5</v>
      </c>
      <c r="G16" s="2">
        <v>0.25090000000000001</v>
      </c>
      <c r="H16" s="2">
        <v>0.46200000000000002</v>
      </c>
      <c r="I16" s="13">
        <f>(1-(('Block II'!$H16-$Q$5)/($Q$4-$Q$5)))*100</f>
        <v>25.510799766491544</v>
      </c>
      <c r="J16" s="13"/>
      <c r="K16" s="11">
        <f>('Block II'!$I16+16.24)/0.2445</f>
        <v>170.75991724536416</v>
      </c>
      <c r="L16" s="11"/>
      <c r="M16" s="11">
        <f t="shared" si="2"/>
        <v>24.954950042500403</v>
      </c>
      <c r="N16" s="11"/>
    </row>
    <row r="17" spans="1:15" x14ac:dyDescent="0.35">
      <c r="A17" s="2">
        <v>27</v>
      </c>
      <c r="B17" s="2">
        <v>3</v>
      </c>
      <c r="C17" s="2" t="s">
        <v>13</v>
      </c>
      <c r="D17" s="2">
        <v>1</v>
      </c>
      <c r="E17" s="2" t="s">
        <v>12</v>
      </c>
      <c r="F17" s="2" t="s">
        <v>5</v>
      </c>
      <c r="G17" s="2">
        <v>0.25090000000000001</v>
      </c>
      <c r="H17" s="2">
        <v>0.46</v>
      </c>
      <c r="I17" s="13">
        <f>(1-(('Block II'!$H17-$Q$5)/($Q$4-$Q$5)))*100</f>
        <v>25.861062463514305</v>
      </c>
      <c r="J17" s="13">
        <f>AVERAGE(I16:I17)</f>
        <v>25.685931115002923</v>
      </c>
      <c r="K17" s="11">
        <f>('Block II'!$I17+16.24)/0.2445</f>
        <v>172.19248451335093</v>
      </c>
      <c r="L17" s="11">
        <f t="shared" si="1"/>
        <v>171.47620087935755</v>
      </c>
      <c r="M17" s="11">
        <f t="shared" si="2"/>
        <v>25.164306226210442</v>
      </c>
      <c r="N17" s="11">
        <f>AVERAGE(M16:M17)</f>
        <v>25.059628134355421</v>
      </c>
    </row>
    <row r="18" spans="1:15" x14ac:dyDescent="0.35">
      <c r="A18" s="2">
        <v>28</v>
      </c>
      <c r="B18" s="2">
        <v>3</v>
      </c>
      <c r="C18" s="2" t="s">
        <v>13</v>
      </c>
      <c r="D18" s="2">
        <v>2</v>
      </c>
      <c r="E18" s="2" t="s">
        <v>10</v>
      </c>
      <c r="F18" s="2" t="s">
        <v>5</v>
      </c>
      <c r="G18" s="2">
        <v>0.25040000000000001</v>
      </c>
      <c r="H18" s="2">
        <v>0.317</v>
      </c>
      <c r="I18" s="13">
        <f>(1-(('Block II'!$H18-$Q$5)/($Q$4-$Q$5)))*100</f>
        <v>50.904845300642151</v>
      </c>
      <c r="J18" s="13"/>
      <c r="K18" s="11">
        <f>('Block II'!$I18+16.24)/0.2445</f>
        <v>274.62104417440548</v>
      </c>
      <c r="L18" s="11"/>
      <c r="M18" s="11">
        <f t="shared" si="2"/>
        <v>40.213411686880455</v>
      </c>
      <c r="N18" s="11"/>
    </row>
    <row r="19" spans="1:15" x14ac:dyDescent="0.35">
      <c r="A19" s="2">
        <v>28</v>
      </c>
      <c r="B19" s="2">
        <v>3</v>
      </c>
      <c r="C19" s="2" t="s">
        <v>13</v>
      </c>
      <c r="D19" s="2">
        <v>2</v>
      </c>
      <c r="E19" s="2" t="s">
        <v>10</v>
      </c>
      <c r="F19" s="2" t="s">
        <v>5</v>
      </c>
      <c r="G19" s="2">
        <v>0.25040000000000001</v>
      </c>
      <c r="H19" s="2">
        <v>0.33</v>
      </c>
      <c r="I19" s="13">
        <f>(1-(('Block II'!$H19-$Q$5)/($Q$4-$Q$5)))*100</f>
        <v>48.628137769994176</v>
      </c>
      <c r="J19" s="13">
        <f>AVERAGE(I18:I19)</f>
        <v>49.766491535318167</v>
      </c>
      <c r="K19" s="11">
        <f>('Block II'!$I19+16.24)/0.2445</f>
        <v>265.30935693249154</v>
      </c>
      <c r="L19" s="11">
        <f t="shared" si="1"/>
        <v>269.96520055344854</v>
      </c>
      <c r="M19" s="11">
        <f t="shared" si="2"/>
        <v>38.849879210029371</v>
      </c>
      <c r="N19" s="11">
        <f>AVERAGE(M18:M19)</f>
        <v>39.53164544845491</v>
      </c>
      <c r="O19" s="13"/>
    </row>
    <row r="20" spans="1:15" x14ac:dyDescent="0.35">
      <c r="A20" s="2">
        <v>29</v>
      </c>
      <c r="B20" s="2">
        <v>3</v>
      </c>
      <c r="C20" s="2" t="s">
        <v>13</v>
      </c>
      <c r="D20" s="2">
        <v>2</v>
      </c>
      <c r="E20" s="2" t="s">
        <v>11</v>
      </c>
      <c r="F20" s="2" t="s">
        <v>5</v>
      </c>
      <c r="G20" s="2">
        <v>0.25069999999999998</v>
      </c>
      <c r="H20" s="2">
        <v>0.47199999999999998</v>
      </c>
      <c r="I20" s="13">
        <f>(1-(('Block II'!$H20-$Q$5)/($Q$4-$Q$5)))*100</f>
        <v>23.759486281377718</v>
      </c>
      <c r="J20" s="13"/>
      <c r="K20" s="11">
        <f>('Block II'!$I20+16.24)/0.2445</f>
        <v>163.59708090543032</v>
      </c>
      <c r="L20" s="11"/>
      <c r="M20" s="11">
        <f t="shared" si="2"/>
        <v>23.92724225448389</v>
      </c>
      <c r="N20" s="11"/>
      <c r="O20" s="13"/>
    </row>
    <row r="21" spans="1:15" x14ac:dyDescent="0.35">
      <c r="A21" s="2">
        <v>29</v>
      </c>
      <c r="B21" s="2">
        <v>3</v>
      </c>
      <c r="C21" s="2" t="s">
        <v>13</v>
      </c>
      <c r="D21" s="2">
        <v>2</v>
      </c>
      <c r="E21" s="2" t="s">
        <v>11</v>
      </c>
      <c r="F21" s="2" t="s">
        <v>5</v>
      </c>
      <c r="G21" s="2">
        <v>0.25069999999999998</v>
      </c>
      <c r="H21" s="2">
        <v>0.38700000000000001</v>
      </c>
      <c r="I21" s="13">
        <f>(1-(('Block II'!$H21-$Q$5)/($Q$4-$Q$5)))*100</f>
        <v>38.645650904845311</v>
      </c>
      <c r="J21" s="13">
        <f>AVERAGE(I20:I21)</f>
        <v>31.202568593111515</v>
      </c>
      <c r="K21" s="11">
        <f>('Block II'!$I21+16.24)/0.2445</f>
        <v>224.48118979486833</v>
      </c>
      <c r="L21" s="11">
        <f t="shared" si="1"/>
        <v>194.03913535014931</v>
      </c>
      <c r="M21" s="11">
        <f t="shared" si="2"/>
        <v>32.831978297348108</v>
      </c>
      <c r="N21" s="11">
        <f>AVERAGE(M20:M21)</f>
        <v>28.379610275916001</v>
      </c>
      <c r="O21" s="13"/>
    </row>
    <row r="22" spans="1:15" x14ac:dyDescent="0.35">
      <c r="A22" s="2">
        <v>30</v>
      </c>
      <c r="B22" s="2">
        <v>3</v>
      </c>
      <c r="C22" s="2" t="s">
        <v>13</v>
      </c>
      <c r="D22" s="2">
        <v>2</v>
      </c>
      <c r="E22" s="2" t="s">
        <v>12</v>
      </c>
      <c r="F22" s="2" t="s">
        <v>5</v>
      </c>
      <c r="G22" s="2">
        <v>0.25069999999999998</v>
      </c>
      <c r="H22" s="2">
        <v>0.45900000000000002</v>
      </c>
      <c r="I22" s="13">
        <f>(1-(('Block II'!$H22-$Q$5)/($Q$4-$Q$5)))*100</f>
        <v>26.036193812025697</v>
      </c>
      <c r="J22" s="13"/>
      <c r="K22" s="11">
        <f>('Block II'!$I22+16.24)/0.2445</f>
        <v>172.90876814734438</v>
      </c>
      <c r="L22" s="11"/>
      <c r="M22" s="11">
        <f t="shared" si="2"/>
        <v>25.289143061039592</v>
      </c>
      <c r="N22" s="11"/>
      <c r="O22" s="13"/>
    </row>
    <row r="23" spans="1:15" x14ac:dyDescent="0.35">
      <c r="A23" s="2">
        <v>30</v>
      </c>
      <c r="B23" s="2">
        <v>3</v>
      </c>
      <c r="C23" s="2" t="s">
        <v>13</v>
      </c>
      <c r="D23" s="2">
        <v>2</v>
      </c>
      <c r="E23" s="2" t="s">
        <v>12</v>
      </c>
      <c r="F23" s="2" t="s">
        <v>5</v>
      </c>
      <c r="G23" s="2">
        <v>0.25069999999999998</v>
      </c>
      <c r="H23" s="2">
        <v>0.36899999999999999</v>
      </c>
      <c r="I23" s="13">
        <f>(1-(('Block II'!$H23-$Q$5)/($Q$4-$Q$5)))*100</f>
        <v>41.798015178050221</v>
      </c>
      <c r="J23" s="13">
        <f>AVERAGE(I22:I23)</f>
        <v>33.917104495037961</v>
      </c>
      <c r="K23" s="11">
        <f>('Block II'!$I23+16.24)/0.2445</f>
        <v>237.37429520674937</v>
      </c>
      <c r="L23" s="11">
        <f t="shared" si="1"/>
        <v>205.14153167704688</v>
      </c>
      <c r="M23" s="11">
        <f t="shared" si="2"/>
        <v>34.717687106425245</v>
      </c>
      <c r="N23" s="11">
        <f>AVERAGE(M22:M23)</f>
        <v>30.00341508373242</v>
      </c>
      <c r="O23" s="13"/>
    </row>
    <row r="24" spans="1:15" x14ac:dyDescent="0.35">
      <c r="A24" s="2">
        <v>31</v>
      </c>
      <c r="B24" s="2">
        <v>3</v>
      </c>
      <c r="C24" s="2" t="s">
        <v>13</v>
      </c>
      <c r="D24" s="2">
        <v>3</v>
      </c>
      <c r="E24" s="2" t="s">
        <v>10</v>
      </c>
      <c r="F24" s="2" t="s">
        <v>5</v>
      </c>
      <c r="G24" s="2">
        <v>0.25019999999999998</v>
      </c>
      <c r="H24" s="2">
        <v>0.41199999999999998</v>
      </c>
      <c r="I24" s="13">
        <f>(1-(('Block II'!$H24-$Q$5)/($Q$4-$Q$5)))*100</f>
        <v>34.267367192060725</v>
      </c>
      <c r="J24" s="13"/>
      <c r="K24" s="11">
        <f>('Block II'!$I24+16.24)/0.2445</f>
        <v>206.57409894503365</v>
      </c>
      <c r="L24" s="11"/>
      <c r="M24" s="11">
        <f t="shared" si="2"/>
        <v>30.273315859250868</v>
      </c>
      <c r="N24" s="11"/>
      <c r="O24" s="13"/>
    </row>
    <row r="25" spans="1:15" x14ac:dyDescent="0.35">
      <c r="A25" s="2">
        <v>31</v>
      </c>
      <c r="B25" s="2">
        <v>3</v>
      </c>
      <c r="C25" s="2" t="s">
        <v>13</v>
      </c>
      <c r="D25" s="2">
        <v>3</v>
      </c>
      <c r="E25" s="2" t="s">
        <v>10</v>
      </c>
      <c r="F25" s="2" t="s">
        <v>5</v>
      </c>
      <c r="G25" s="2">
        <v>0.25019999999999998</v>
      </c>
      <c r="H25" s="2">
        <v>0.432</v>
      </c>
      <c r="I25" s="13">
        <f>(1-(('Block II'!$H25-$Q$5)/($Q$4-$Q$5)))*100</f>
        <v>30.764740221833055</v>
      </c>
      <c r="J25" s="13">
        <f>AVERAGE(I24:I25)</f>
        <v>32.516053706946892</v>
      </c>
      <c r="K25" s="11">
        <f>('Block II'!$I25+16.24)/0.2445</f>
        <v>192.24842626516588</v>
      </c>
      <c r="L25" s="11">
        <f t="shared" si="1"/>
        <v>199.41126260509975</v>
      </c>
      <c r="M25" s="11">
        <f t="shared" si="2"/>
        <v>28.173896734836458</v>
      </c>
      <c r="N25" s="11">
        <f>AVERAGE(M24:M25)</f>
        <v>29.223606297043663</v>
      </c>
      <c r="O25" s="13"/>
    </row>
    <row r="26" spans="1:15" x14ac:dyDescent="0.35">
      <c r="A26" s="2">
        <v>32</v>
      </c>
      <c r="B26" s="2">
        <v>3</v>
      </c>
      <c r="C26" s="2" t="s">
        <v>13</v>
      </c>
      <c r="D26" s="2">
        <v>3</v>
      </c>
      <c r="E26" s="2" t="s">
        <v>11</v>
      </c>
      <c r="F26" s="2" t="s">
        <v>5</v>
      </c>
      <c r="G26" s="2">
        <v>0.25040000000000001</v>
      </c>
      <c r="H26" s="2">
        <v>0.443</v>
      </c>
      <c r="I26" s="13">
        <f>(1-(('Block II'!$H26-$Q$5)/($Q$4-$Q$5)))*100</f>
        <v>28.838295388207836</v>
      </c>
      <c r="J26" s="13"/>
      <c r="K26" s="11">
        <f>('Block II'!$I26+16.24)/0.2445</f>
        <v>184.36930629123859</v>
      </c>
      <c r="L26" s="11"/>
      <c r="M26" s="11">
        <f t="shared" si="2"/>
        <v>26.997635372785197</v>
      </c>
      <c r="N26" s="11"/>
      <c r="O26" s="13"/>
    </row>
    <row r="27" spans="1:15" x14ac:dyDescent="0.35">
      <c r="A27" s="2">
        <v>32</v>
      </c>
      <c r="B27" s="2">
        <v>3</v>
      </c>
      <c r="C27" s="2" t="s">
        <v>13</v>
      </c>
      <c r="D27" s="2">
        <v>3</v>
      </c>
      <c r="E27" s="2" t="s">
        <v>11</v>
      </c>
      <c r="F27" s="2" t="s">
        <v>5</v>
      </c>
      <c r="G27" s="2">
        <v>0.25040000000000001</v>
      </c>
      <c r="H27" s="2">
        <v>0.442</v>
      </c>
      <c r="I27" s="13">
        <f>(1-(('Block II'!$H27-$Q$5)/($Q$4-$Q$5)))*100</f>
        <v>29.013426736719218</v>
      </c>
      <c r="J27" s="13">
        <f>AVERAGE(I26:I27)</f>
        <v>28.925861062463525</v>
      </c>
      <c r="K27" s="11">
        <f>('Block II'!$I27+16.24)/0.2445</f>
        <v>185.085589925232</v>
      </c>
      <c r="L27" s="11">
        <f t="shared" si="1"/>
        <v>184.72744810823531</v>
      </c>
      <c r="M27" s="11">
        <f t="shared" si="2"/>
        <v>27.10252248638913</v>
      </c>
      <c r="N27" s="11">
        <f>AVERAGE(M26:M27)</f>
        <v>27.050078929587166</v>
      </c>
      <c r="O27" s="13"/>
    </row>
    <row r="28" spans="1:15" x14ac:dyDescent="0.35">
      <c r="A28" s="2">
        <v>33</v>
      </c>
      <c r="B28" s="2">
        <v>3</v>
      </c>
      <c r="C28" s="2" t="s">
        <v>13</v>
      </c>
      <c r="D28" s="2">
        <v>3</v>
      </c>
      <c r="E28" s="2" t="s">
        <v>12</v>
      </c>
      <c r="F28" s="2" t="s">
        <v>5</v>
      </c>
      <c r="G28" s="2">
        <v>0.25059999999999999</v>
      </c>
      <c r="H28" s="2">
        <v>0.45900000000000002</v>
      </c>
      <c r="I28" s="13">
        <f>(1-(('Block II'!$H28-$Q$5)/($Q$4-$Q$5)))*100</f>
        <v>26.036193812025697</v>
      </c>
      <c r="J28" s="13"/>
      <c r="K28" s="11">
        <f>('Block II'!$I28+16.24)/0.2445</f>
        <v>172.90876814734438</v>
      </c>
      <c r="L28" s="11"/>
      <c r="M28" s="11">
        <f t="shared" si="2"/>
        <v>25.299234498813352</v>
      </c>
      <c r="N28" s="11"/>
      <c r="O28" s="13"/>
    </row>
    <row r="29" spans="1:15" x14ac:dyDescent="0.35">
      <c r="A29" s="2">
        <v>33</v>
      </c>
      <c r="B29" s="2">
        <v>3</v>
      </c>
      <c r="C29" s="2" t="s">
        <v>13</v>
      </c>
      <c r="D29" s="2">
        <v>3</v>
      </c>
      <c r="E29" s="2" t="s">
        <v>12</v>
      </c>
      <c r="F29" s="2" t="s">
        <v>5</v>
      </c>
      <c r="G29" s="2">
        <v>0.25059999999999999</v>
      </c>
      <c r="H29" s="2">
        <v>0.44700000000000001</v>
      </c>
      <c r="I29" s="13">
        <f>(1-(('Block II'!$H29-$Q$5)/($Q$4-$Q$5)))*100</f>
        <v>28.137769994162298</v>
      </c>
      <c r="J29" s="13">
        <f>AVERAGE(I28:I29)</f>
        <v>27.086981903093999</v>
      </c>
      <c r="K29" s="11">
        <f>('Block II'!$I29+16.24)/0.2445</f>
        <v>181.50417175526499</v>
      </c>
      <c r="L29" s="11">
        <f t="shared" si="1"/>
        <v>177.20646995130468</v>
      </c>
      <c r="M29" s="11">
        <f t="shared" si="2"/>
        <v>26.556875356583063</v>
      </c>
      <c r="N29" s="11">
        <f>AVERAGE(M28:M29)</f>
        <v>25.928054927698206</v>
      </c>
      <c r="O29" s="13"/>
    </row>
    <row r="30" spans="1:15" x14ac:dyDescent="0.35">
      <c r="A30" s="2">
        <v>34</v>
      </c>
      <c r="B30" s="2">
        <v>3</v>
      </c>
      <c r="C30" s="2" t="s">
        <v>13</v>
      </c>
      <c r="D30" s="2">
        <v>4</v>
      </c>
      <c r="E30" s="2" t="s">
        <v>10</v>
      </c>
      <c r="F30" s="2" t="s">
        <v>5</v>
      </c>
      <c r="G30" s="2">
        <v>0.25</v>
      </c>
      <c r="H30" s="2">
        <v>0.27300000000000002</v>
      </c>
      <c r="I30" s="13">
        <f>(1-(('Block II'!$H30-$Q$5)/($Q$4-$Q$5)))*100</f>
        <v>58.610624635143019</v>
      </c>
      <c r="J30" s="13"/>
      <c r="K30" s="11">
        <f>('Block II'!$I30+16.24)/0.2445</f>
        <v>306.13752407011464</v>
      </c>
      <c r="L30" s="11"/>
      <c r="M30" s="11">
        <f t="shared" si="2"/>
        <v>44.900170196950135</v>
      </c>
      <c r="N30" s="11"/>
      <c r="O30" s="13"/>
    </row>
    <row r="31" spans="1:15" x14ac:dyDescent="0.35">
      <c r="A31" s="2">
        <v>34</v>
      </c>
      <c r="B31" s="2">
        <v>3</v>
      </c>
      <c r="C31" s="2" t="s">
        <v>13</v>
      </c>
      <c r="D31" s="2">
        <v>4</v>
      </c>
      <c r="E31" s="2" t="s">
        <v>10</v>
      </c>
      <c r="F31" s="2" t="s">
        <v>5</v>
      </c>
      <c r="G31" s="2">
        <v>0.25</v>
      </c>
      <c r="H31" s="2">
        <v>0.30099999999999999</v>
      </c>
      <c r="I31" s="13">
        <f>(1-(('Block II'!$H31-$Q$5)/($Q$4-$Q$5)))*100</f>
        <v>53.70694687682429</v>
      </c>
      <c r="J31" s="13">
        <f>AVERAGE(I30:I31)</f>
        <v>56.158785755983658</v>
      </c>
      <c r="K31" s="11">
        <f>('Block II'!$I31+16.24)/0.2445</f>
        <v>286.08158231829975</v>
      </c>
      <c r="L31" s="11">
        <f t="shared" si="1"/>
        <v>296.10955319420719</v>
      </c>
      <c r="M31" s="11">
        <f t="shared" si="2"/>
        <v>41.958632073350621</v>
      </c>
      <c r="N31" s="11">
        <f>AVERAGE(M30:M31)</f>
        <v>43.429401135150378</v>
      </c>
      <c r="O31" s="13"/>
    </row>
    <row r="32" spans="1:15" x14ac:dyDescent="0.35">
      <c r="A32" s="2">
        <v>35</v>
      </c>
      <c r="B32" s="2">
        <v>3</v>
      </c>
      <c r="C32" s="2" t="s">
        <v>13</v>
      </c>
      <c r="D32" s="2">
        <v>4</v>
      </c>
      <c r="E32" s="2" t="s">
        <v>11</v>
      </c>
      <c r="F32" s="2" t="s">
        <v>5</v>
      </c>
      <c r="G32" s="2">
        <v>0.25009999999999999</v>
      </c>
      <c r="H32" s="2">
        <v>0.41599999999999998</v>
      </c>
      <c r="I32" s="13">
        <f>(1-(('Block II'!$H32-$Q$5)/($Q$4-$Q$5)))*100</f>
        <v>33.56684179801519</v>
      </c>
      <c r="J32" s="13"/>
      <c r="K32" s="11">
        <f>('Block II'!$I32+16.24)/0.2445</f>
        <v>203.70896440906006</v>
      </c>
      <c r="L32" s="11"/>
      <c r="M32" s="11">
        <f t="shared" si="2"/>
        <v>29.865368632542456</v>
      </c>
      <c r="N32" s="11"/>
      <c r="O32" s="13"/>
    </row>
    <row r="33" spans="1:15" x14ac:dyDescent="0.35">
      <c r="A33" s="2">
        <v>35</v>
      </c>
      <c r="B33" s="2">
        <v>3</v>
      </c>
      <c r="C33" s="2" t="s">
        <v>13</v>
      </c>
      <c r="D33" s="2">
        <v>4</v>
      </c>
      <c r="E33" s="2" t="s">
        <v>11</v>
      </c>
      <c r="F33" s="2" t="s">
        <v>5</v>
      </c>
      <c r="G33" s="2">
        <v>0.25009999999999999</v>
      </c>
      <c r="H33" s="2">
        <v>0.41799999999999998</v>
      </c>
      <c r="I33" s="13">
        <f>(1-(('Block II'!$H33-$Q$5)/($Q$4-$Q$5)))*100</f>
        <v>33.216579100992426</v>
      </c>
      <c r="J33" s="13">
        <f>AVERAGE(I32:I33)</f>
        <v>33.391710449503805</v>
      </c>
      <c r="K33" s="11">
        <f>('Block II'!$I33+16.24)/0.2445</f>
        <v>202.27639714107332</v>
      </c>
      <c r="L33" s="11">
        <f t="shared" si="1"/>
        <v>202.99268077506667</v>
      </c>
      <c r="M33" s="11">
        <f t="shared" si="2"/>
        <v>29.655342776913319</v>
      </c>
      <c r="N33" s="11">
        <f>AVERAGE(M32:M33)</f>
        <v>29.760355704727885</v>
      </c>
      <c r="O33" s="13"/>
    </row>
    <row r="34" spans="1:15" x14ac:dyDescent="0.35">
      <c r="A34" s="2">
        <v>36</v>
      </c>
      <c r="B34" s="2">
        <v>3</v>
      </c>
      <c r="C34" s="2" t="s">
        <v>13</v>
      </c>
      <c r="D34" s="2">
        <v>4</v>
      </c>
      <c r="E34" s="2" t="s">
        <v>12</v>
      </c>
      <c r="F34" s="2" t="s">
        <v>5</v>
      </c>
      <c r="G34" s="2">
        <v>0.25</v>
      </c>
      <c r="H34" s="2">
        <v>0.42299999999999999</v>
      </c>
      <c r="I34" s="13">
        <f>(1-(('Block II'!$H34-$Q$5)/($Q$4-$Q$5)))*100</f>
        <v>32.340922358435506</v>
      </c>
      <c r="J34" s="13"/>
      <c r="K34" s="11">
        <f>('Block II'!$I34+16.24)/0.2445</f>
        <v>198.69497897110634</v>
      </c>
      <c r="L34" s="11"/>
      <c r="M34" s="11">
        <f t="shared" si="2"/>
        <v>29.141930249095591</v>
      </c>
      <c r="N34" s="11"/>
      <c r="O34" s="13"/>
    </row>
    <row r="35" spans="1:15" x14ac:dyDescent="0.35">
      <c r="A35" s="2">
        <v>36</v>
      </c>
      <c r="B35" s="2">
        <v>3</v>
      </c>
      <c r="C35" s="2" t="s">
        <v>13</v>
      </c>
      <c r="D35" s="2">
        <v>4</v>
      </c>
      <c r="E35" s="2" t="s">
        <v>12</v>
      </c>
      <c r="F35" s="2" t="s">
        <v>5</v>
      </c>
      <c r="G35" s="2">
        <v>0.25</v>
      </c>
      <c r="H35" s="2">
        <v>0.438</v>
      </c>
      <c r="I35" s="13">
        <f>(1-(('Block II'!$H35-$Q$5)/($Q$4-$Q$5)))*100</f>
        <v>29.713952130764753</v>
      </c>
      <c r="J35" s="13">
        <f>AVERAGE(I34:I35)</f>
        <v>31.027437244600129</v>
      </c>
      <c r="K35" s="11">
        <f>('Block II'!$I35+16.24)/0.2445</f>
        <v>187.95072446120551</v>
      </c>
      <c r="L35" s="11">
        <f t="shared" si="1"/>
        <v>193.32285171615592</v>
      </c>
      <c r="M35" s="11">
        <f t="shared" si="2"/>
        <v>27.566106254310135</v>
      </c>
      <c r="N35" s="11">
        <f>AVERAGE(M34:M35)</f>
        <v>28.354018251702861</v>
      </c>
      <c r="O35" s="13"/>
    </row>
    <row r="36" spans="1:15" x14ac:dyDescent="0.35">
      <c r="A36" s="2">
        <v>37</v>
      </c>
      <c r="B36" s="2">
        <v>3</v>
      </c>
      <c r="C36" s="2" t="s">
        <v>13</v>
      </c>
      <c r="D36" s="2">
        <v>5</v>
      </c>
      <c r="E36" s="2" t="s">
        <v>10</v>
      </c>
      <c r="F36" s="2" t="s">
        <v>5</v>
      </c>
      <c r="G36" s="2">
        <v>0.25</v>
      </c>
      <c r="H36" s="2">
        <v>0.36099999999999999</v>
      </c>
      <c r="I36" s="13">
        <f>(1-(('Block II'!$H36-$Q$5)/($Q$4-$Q$5)))*100</f>
        <v>43.199065966141283</v>
      </c>
      <c r="J36" s="13"/>
      <c r="K36" s="11">
        <f>('Block II'!$I36+16.24)/0.2445</f>
        <v>243.10456427869647</v>
      </c>
      <c r="L36" s="11"/>
      <c r="M36" s="11">
        <f t="shared" si="2"/>
        <v>35.655336094208806</v>
      </c>
      <c r="N36" s="11"/>
      <c r="O36" s="13"/>
    </row>
    <row r="37" spans="1:15" x14ac:dyDescent="0.35">
      <c r="A37" s="2">
        <v>37</v>
      </c>
      <c r="B37" s="2">
        <v>3</v>
      </c>
      <c r="C37" s="2" t="s">
        <v>13</v>
      </c>
      <c r="D37" s="2">
        <v>5</v>
      </c>
      <c r="E37" s="2" t="s">
        <v>10</v>
      </c>
      <c r="F37" s="2" t="s">
        <v>5</v>
      </c>
      <c r="G37" s="2">
        <v>0.25</v>
      </c>
      <c r="H37" s="2">
        <v>0.36699999999999999</v>
      </c>
      <c r="I37" s="13">
        <f>(1-(('Block II'!$H37-$Q$5)/($Q$4-$Q$5)))*100</f>
        <v>42.148277875072978</v>
      </c>
      <c r="J37" s="13">
        <f>AVERAGE(I36:I37)</f>
        <v>42.673671920607134</v>
      </c>
      <c r="K37" s="11">
        <f>('Block II'!$I37+16.24)/0.2445</f>
        <v>238.80686247473608</v>
      </c>
      <c r="L37" s="11">
        <f t="shared" si="1"/>
        <v>240.95571337671629</v>
      </c>
      <c r="M37" s="11">
        <f t="shared" si="2"/>
        <v>35.025006496294615</v>
      </c>
      <c r="N37" s="11">
        <f>AVERAGE(M36:M37)</f>
        <v>35.340171295251707</v>
      </c>
      <c r="O37" s="13"/>
    </row>
    <row r="38" spans="1:15" x14ac:dyDescent="0.35">
      <c r="A38" s="2">
        <v>38</v>
      </c>
      <c r="B38" s="2">
        <v>3</v>
      </c>
      <c r="C38" s="2" t="s">
        <v>13</v>
      </c>
      <c r="D38" s="2">
        <v>5</v>
      </c>
      <c r="E38" s="2" t="s">
        <v>11</v>
      </c>
      <c r="F38" s="2" t="s">
        <v>5</v>
      </c>
      <c r="G38" s="2">
        <v>0.25040000000000001</v>
      </c>
      <c r="H38" s="2">
        <v>0.45800000000000002</v>
      </c>
      <c r="I38" s="13">
        <f>(1-(('Block II'!$H38-$Q$5)/($Q$4-$Q$5)))*100</f>
        <v>26.211325160537079</v>
      </c>
      <c r="J38" s="13"/>
      <c r="K38" s="11">
        <f>('Block II'!$I38+16.24)/0.2445</f>
        <v>173.62505178133776</v>
      </c>
      <c r="L38" s="11"/>
      <c r="M38" s="11">
        <f t="shared" si="2"/>
        <v>25.424328668726236</v>
      </c>
      <c r="N38" s="11"/>
      <c r="O38" s="13"/>
    </row>
    <row r="39" spans="1:15" x14ac:dyDescent="0.35">
      <c r="A39" s="2">
        <v>38</v>
      </c>
      <c r="B39" s="2">
        <v>3</v>
      </c>
      <c r="C39" s="2" t="s">
        <v>13</v>
      </c>
      <c r="D39" s="2">
        <v>5</v>
      </c>
      <c r="E39" s="2" t="s">
        <v>11</v>
      </c>
      <c r="F39" s="2" t="s">
        <v>5</v>
      </c>
      <c r="G39" s="2">
        <v>0.25040000000000001</v>
      </c>
      <c r="H39" s="2">
        <v>0.45200000000000001</v>
      </c>
      <c r="I39" s="13">
        <f>(1-(('Block II'!$H39-$Q$5)/($Q$4-$Q$5)))*100</f>
        <v>27.262113251605381</v>
      </c>
      <c r="J39" s="13">
        <f>AVERAGE(I38:I39)</f>
        <v>26.736719206071228</v>
      </c>
      <c r="K39" s="11">
        <f>('Block II'!$I39+16.24)/0.2445</f>
        <v>177.92275358529807</v>
      </c>
      <c r="L39" s="11">
        <f t="shared" si="1"/>
        <v>175.77390268331791</v>
      </c>
      <c r="M39" s="11">
        <f t="shared" si="2"/>
        <v>26.053651350349817</v>
      </c>
      <c r="N39" s="11">
        <f>AVERAGE(M38:M39)</f>
        <v>25.738990009538028</v>
      </c>
      <c r="O39" s="13"/>
    </row>
    <row r="40" spans="1:15" x14ac:dyDescent="0.35">
      <c r="A40" s="2">
        <v>39</v>
      </c>
      <c r="B40" s="2">
        <v>3</v>
      </c>
      <c r="C40" s="2" t="s">
        <v>13</v>
      </c>
      <c r="D40" s="2">
        <v>5</v>
      </c>
      <c r="E40" s="2" t="s">
        <v>12</v>
      </c>
      <c r="F40" s="2" t="s">
        <v>5</v>
      </c>
      <c r="G40" s="2">
        <v>0.2505</v>
      </c>
      <c r="H40" s="2">
        <v>0.46400000000000002</v>
      </c>
      <c r="I40" s="13">
        <f>(1-(('Block II'!$H40-$Q$5)/($Q$4-$Q$5)))*100</f>
        <v>25.160537069468781</v>
      </c>
      <c r="J40" s="13"/>
      <c r="K40" s="11">
        <f>('Block II'!$I40+16.24)/0.2445</f>
        <v>169.32734997737742</v>
      </c>
      <c r="L40" s="11"/>
      <c r="M40" s="11">
        <f t="shared" si="2"/>
        <v>24.78510778111978</v>
      </c>
      <c r="N40" s="11"/>
      <c r="O40" s="13"/>
    </row>
    <row r="41" spans="1:15" x14ac:dyDescent="0.35">
      <c r="A41" s="2">
        <v>39</v>
      </c>
      <c r="B41" s="2">
        <v>3</v>
      </c>
      <c r="C41" s="2" t="s">
        <v>13</v>
      </c>
      <c r="D41" s="2">
        <v>5</v>
      </c>
      <c r="E41" s="2" t="s">
        <v>12</v>
      </c>
      <c r="F41" s="2" t="s">
        <v>5</v>
      </c>
      <c r="G41" s="2">
        <v>0.2505</v>
      </c>
      <c r="H41" s="2">
        <v>0.46400000000000002</v>
      </c>
      <c r="I41" s="13">
        <f>(1-(('Block II'!$H41-$Q$5)/($Q$4-$Q$5)))*100</f>
        <v>25.160537069468781</v>
      </c>
      <c r="J41" s="13">
        <f>AVERAGE(I40:I41)</f>
        <v>25.160537069468781</v>
      </c>
      <c r="K41" s="11">
        <f>('Block II'!$I41+16.24)/0.2445</f>
        <v>169.32734997737742</v>
      </c>
      <c r="L41" s="11">
        <f t="shared" si="1"/>
        <v>169.32734997737742</v>
      </c>
      <c r="M41" s="11">
        <f t="shared" si="2"/>
        <v>24.78510778111978</v>
      </c>
      <c r="N41" s="11">
        <f>AVERAGE(M40:M41)</f>
        <v>24.78510778111978</v>
      </c>
      <c r="O41" s="13"/>
    </row>
    <row r="42" spans="1:15" x14ac:dyDescent="0.35">
      <c r="F42" s="2"/>
      <c r="G42" s="14" t="s">
        <v>39</v>
      </c>
      <c r="H42" s="2"/>
      <c r="I42" s="13"/>
      <c r="J42" s="13"/>
      <c r="K42" s="11"/>
      <c r="L42" s="11"/>
      <c r="M42" s="11"/>
      <c r="N42" s="11"/>
      <c r="O42" s="13"/>
    </row>
    <row r="43" spans="1:15" x14ac:dyDescent="0.35">
      <c r="A43" s="2">
        <v>70</v>
      </c>
      <c r="B43" s="2">
        <v>6</v>
      </c>
      <c r="C43" s="2" t="s">
        <v>13</v>
      </c>
      <c r="D43" s="2">
        <v>1</v>
      </c>
      <c r="E43" s="2" t="s">
        <v>10</v>
      </c>
      <c r="F43" s="2" t="s">
        <v>5</v>
      </c>
      <c r="G43" s="2">
        <v>0.25</v>
      </c>
      <c r="H43" s="2">
        <v>0.40799999999999997</v>
      </c>
      <c r="I43" s="13">
        <f>(1-(('Block II'!$H43-$Q$5)/($Q$4-$Q$5)))*100</f>
        <v>34.967892586106267</v>
      </c>
      <c r="J43" s="13"/>
      <c r="K43" s="11">
        <f>('Block II'!$I43+16.24)/0.2445</f>
        <v>209.43923348100725</v>
      </c>
      <c r="L43" s="11"/>
      <c r="M43" s="11">
        <f t="shared" ref="M43:M72" si="3">K43*($Q$5/G43)</f>
        <v>30.717754243881057</v>
      </c>
      <c r="N43" s="11"/>
      <c r="O43" s="13"/>
    </row>
    <row r="44" spans="1:15" x14ac:dyDescent="0.35">
      <c r="A44" s="2">
        <v>70</v>
      </c>
      <c r="B44" s="2">
        <v>6</v>
      </c>
      <c r="C44" s="2" t="s">
        <v>13</v>
      </c>
      <c r="D44" s="2">
        <v>1</v>
      </c>
      <c r="E44" s="2" t="s">
        <v>10</v>
      </c>
      <c r="F44" s="2" t="s">
        <v>5</v>
      </c>
      <c r="G44" s="2">
        <v>0.25</v>
      </c>
      <c r="H44" s="2">
        <v>0.42499999999999999</v>
      </c>
      <c r="I44" s="13">
        <f>(1-(('Block II'!$H44-$Q$5)/($Q$4-$Q$5)))*100</f>
        <v>31.990659661412735</v>
      </c>
      <c r="J44" s="13">
        <f>AVERAGE(I43:I44)</f>
        <v>33.479276123759504</v>
      </c>
      <c r="K44" s="11">
        <f>('Block II'!$I44+16.24)/0.2445</f>
        <v>197.26241170311957</v>
      </c>
      <c r="L44" s="11">
        <f t="shared" si="1"/>
        <v>203.35082259206342</v>
      </c>
      <c r="M44" s="11">
        <f t="shared" si="3"/>
        <v>28.931820383124197</v>
      </c>
      <c r="N44" s="11">
        <f>AVERAGE(M43:M44)</f>
        <v>29.824787313502625</v>
      </c>
      <c r="O44" s="13"/>
    </row>
    <row r="45" spans="1:15" x14ac:dyDescent="0.35">
      <c r="A45" s="2">
        <v>71</v>
      </c>
      <c r="B45" s="2">
        <v>6</v>
      </c>
      <c r="C45" s="2" t="s">
        <v>13</v>
      </c>
      <c r="D45" s="2">
        <v>1</v>
      </c>
      <c r="E45" s="2" t="s">
        <v>11</v>
      </c>
      <c r="F45" s="2" t="s">
        <v>5</v>
      </c>
      <c r="G45" s="2">
        <v>0.25030000000000002</v>
      </c>
      <c r="H45" s="2">
        <v>0.45400000000000001</v>
      </c>
      <c r="I45" s="13">
        <f>(1-(('Block II'!$H45-$Q$5)/($Q$4-$Q$5)))*100</f>
        <v>26.911850554582617</v>
      </c>
      <c r="J45" s="13"/>
      <c r="K45" s="11">
        <f>('Block II'!$I45+16.24)/0.2445</f>
        <v>176.49018631731133</v>
      </c>
      <c r="L45" s="11"/>
      <c r="M45" s="11">
        <f t="shared" si="3"/>
        <v>25.854202283798429</v>
      </c>
      <c r="N45" s="11"/>
      <c r="O45" s="13"/>
    </row>
    <row r="46" spans="1:15" x14ac:dyDescent="0.35">
      <c r="A46" s="2">
        <v>71</v>
      </c>
      <c r="B46" s="2">
        <v>6</v>
      </c>
      <c r="C46" s="2" t="s">
        <v>13</v>
      </c>
      <c r="D46" s="2">
        <v>1</v>
      </c>
      <c r="E46" s="2" t="s">
        <v>11</v>
      </c>
      <c r="F46" s="2" t="s">
        <v>5</v>
      </c>
      <c r="G46" s="2">
        <v>0.25030000000000002</v>
      </c>
      <c r="H46" s="2">
        <v>0.46100000000000002</v>
      </c>
      <c r="I46" s="13">
        <f>(1-(('Block II'!$H46-$Q$5)/($Q$4-$Q$5)))*100</f>
        <v>25.685931115002923</v>
      </c>
      <c r="J46" s="13">
        <f>AVERAGE(I45:I46)</f>
        <v>26.298890834792772</v>
      </c>
      <c r="K46" s="11">
        <f>('Block II'!$I46+16.24)/0.2445</f>
        <v>171.47620087935758</v>
      </c>
      <c r="L46" s="11">
        <f t="shared" si="1"/>
        <v>173.98319359833445</v>
      </c>
      <c r="M46" s="11">
        <f t="shared" si="3"/>
        <v>25.119699156651123</v>
      </c>
      <c r="N46" s="11">
        <f>AVERAGE(M45:M46)</f>
        <v>25.486950720224776</v>
      </c>
      <c r="O46" s="13"/>
    </row>
    <row r="47" spans="1:15" x14ac:dyDescent="0.35">
      <c r="A47" s="2">
        <v>72</v>
      </c>
      <c r="B47" s="2">
        <v>6</v>
      </c>
      <c r="C47" s="2" t="s">
        <v>13</v>
      </c>
      <c r="D47" s="2">
        <v>1</v>
      </c>
      <c r="E47" s="2" t="s">
        <v>12</v>
      </c>
      <c r="F47" s="2" t="s">
        <v>5</v>
      </c>
      <c r="G47" s="2">
        <v>0.25</v>
      </c>
      <c r="H47" s="2">
        <v>0.48299999999999998</v>
      </c>
      <c r="I47" s="13">
        <f>(1-(('Block II'!$H47-$Q$5)/($Q$4-$Q$5)))*100</f>
        <v>21.8330414477525</v>
      </c>
      <c r="J47" s="13"/>
      <c r="K47" s="11">
        <f>('Block II'!$I47+16.24)/0.2445</f>
        <v>155.71796093150309</v>
      </c>
      <c r="L47" s="11"/>
      <c r="M47" s="11">
        <f t="shared" si="3"/>
        <v>22.838634269953783</v>
      </c>
      <c r="N47" s="11"/>
      <c r="O47" s="13"/>
    </row>
    <row r="48" spans="1:15" x14ac:dyDescent="0.35">
      <c r="A48" s="2">
        <v>72</v>
      </c>
      <c r="B48" s="2">
        <v>6</v>
      </c>
      <c r="C48" s="2" t="s">
        <v>13</v>
      </c>
      <c r="D48" s="2">
        <v>1</v>
      </c>
      <c r="E48" s="2" t="s">
        <v>12</v>
      </c>
      <c r="F48" s="2" t="s">
        <v>5</v>
      </c>
      <c r="G48" s="2">
        <v>0.25</v>
      </c>
      <c r="H48" s="2">
        <v>0.48499999999999999</v>
      </c>
      <c r="I48" s="13">
        <f>(1-(('Block II'!$H48-$Q$5)/($Q$4-$Q$5)))*100</f>
        <v>21.482778750729725</v>
      </c>
      <c r="J48" s="13">
        <f>AVERAGE(I47:I48)</f>
        <v>21.657910099241114</v>
      </c>
      <c r="K48" s="11">
        <f>('Block II'!$I48+16.24)/0.2445</f>
        <v>154.28539366351626</v>
      </c>
      <c r="L48" s="11">
        <f t="shared" si="1"/>
        <v>155.00167729750967</v>
      </c>
      <c r="M48" s="11">
        <f t="shared" si="3"/>
        <v>22.628524403982382</v>
      </c>
      <c r="N48" s="11">
        <f>AVERAGE(M47:M48)</f>
        <v>22.733579336968084</v>
      </c>
      <c r="O48" s="13"/>
    </row>
    <row r="49" spans="1:15" x14ac:dyDescent="0.35">
      <c r="A49" s="2">
        <v>73</v>
      </c>
      <c r="B49" s="2">
        <v>6</v>
      </c>
      <c r="C49" s="2" t="s">
        <v>13</v>
      </c>
      <c r="D49" s="2">
        <v>2</v>
      </c>
      <c r="E49" s="2" t="s">
        <v>10</v>
      </c>
      <c r="F49" s="2" t="s">
        <v>5</v>
      </c>
      <c r="G49" s="2">
        <v>0.25030000000000002</v>
      </c>
      <c r="H49" s="2">
        <v>0.39500000000000002</v>
      </c>
      <c r="I49" s="13">
        <f>(1-(('Block II'!$H49-$Q$5)/($Q$4-$Q$5)))*100</f>
        <v>37.244600116754235</v>
      </c>
      <c r="J49" s="13"/>
      <c r="K49" s="11">
        <f>('Block II'!$I49+16.24)/0.2445</f>
        <v>218.75092072292122</v>
      </c>
      <c r="L49" s="11"/>
      <c r="M49" s="11">
        <f t="shared" si="3"/>
        <v>32.045014355468538</v>
      </c>
      <c r="N49" s="11"/>
      <c r="O49" s="13"/>
    </row>
    <row r="50" spans="1:15" x14ac:dyDescent="0.35">
      <c r="A50" s="2">
        <v>73</v>
      </c>
      <c r="B50" s="2">
        <v>6</v>
      </c>
      <c r="C50" s="2" t="s">
        <v>13</v>
      </c>
      <c r="D50" s="2">
        <v>2</v>
      </c>
      <c r="E50" s="2" t="s">
        <v>10</v>
      </c>
      <c r="F50" s="2" t="s">
        <v>5</v>
      </c>
      <c r="G50" s="2">
        <v>0.25030000000000002</v>
      </c>
      <c r="H50" s="2">
        <v>0.39100000000000001</v>
      </c>
      <c r="I50" s="13">
        <f>(1-(('Block II'!$H50-$Q$5)/($Q$4-$Q$5)))*100</f>
        <v>37.94512551079977</v>
      </c>
      <c r="J50" s="13">
        <f>AVERAGE(I49:I50)</f>
        <v>37.594862813776999</v>
      </c>
      <c r="K50" s="11">
        <f>('Block II'!$I50+16.24)/0.2445</f>
        <v>221.61605525889473</v>
      </c>
      <c r="L50" s="11">
        <f t="shared" si="1"/>
        <v>220.18348799090796</v>
      </c>
      <c r="M50" s="11">
        <f t="shared" si="3"/>
        <v>32.464730428124135</v>
      </c>
      <c r="N50" s="11">
        <f>AVERAGE(M49:M50)</f>
        <v>32.25487239179634</v>
      </c>
      <c r="O50" s="13"/>
    </row>
    <row r="51" spans="1:15" x14ac:dyDescent="0.35">
      <c r="A51" s="2">
        <v>74</v>
      </c>
      <c r="B51" s="2">
        <v>6</v>
      </c>
      <c r="C51" s="2" t="s">
        <v>13</v>
      </c>
      <c r="D51" s="2">
        <v>2</v>
      </c>
      <c r="E51" s="2" t="s">
        <v>11</v>
      </c>
      <c r="F51" s="2" t="s">
        <v>5</v>
      </c>
      <c r="G51" s="2">
        <v>0.25009999999999999</v>
      </c>
      <c r="H51" s="2">
        <v>0.49</v>
      </c>
      <c r="I51" s="13">
        <f>(1-(('Block II'!$H51-$Q$5)/($Q$4-$Q$5)))*100</f>
        <v>20.607122008172809</v>
      </c>
      <c r="J51" s="13"/>
      <c r="K51" s="11">
        <f>('Block II'!$I51+16.24)/0.2445</f>
        <v>150.70397549354931</v>
      </c>
      <c r="L51" s="11"/>
      <c r="M51" s="11">
        <f t="shared" si="3"/>
        <v>22.09441197426419</v>
      </c>
      <c r="N51" s="11"/>
      <c r="O51" s="13"/>
    </row>
    <row r="52" spans="1:15" x14ac:dyDescent="0.35">
      <c r="A52" s="2">
        <v>74</v>
      </c>
      <c r="B52" s="2">
        <v>6</v>
      </c>
      <c r="C52" s="2" t="s">
        <v>13</v>
      </c>
      <c r="D52" s="2">
        <v>2</v>
      </c>
      <c r="E52" s="2" t="s">
        <v>11</v>
      </c>
      <c r="F52" s="2" t="s">
        <v>5</v>
      </c>
      <c r="G52" s="2">
        <v>0.25009999999999999</v>
      </c>
      <c r="H52" s="2">
        <v>0.47099999999999997</v>
      </c>
      <c r="I52" s="13">
        <f>(1-(('Block II'!$H52-$Q$5)/($Q$4-$Q$5)))*100</f>
        <v>23.9346176298891</v>
      </c>
      <c r="J52" s="13">
        <f>AVERAGE(I51:I52)</f>
        <v>22.270869819030956</v>
      </c>
      <c r="K52" s="11">
        <f>('Block II'!$I52+16.24)/0.2445</f>
        <v>164.31336453942373</v>
      </c>
      <c r="L52" s="11">
        <f t="shared" si="1"/>
        <v>157.50867001648652</v>
      </c>
      <c r="M52" s="11">
        <f t="shared" si="3"/>
        <v>24.089657602741049</v>
      </c>
      <c r="N52" s="11">
        <f>AVERAGE(M51:M52)</f>
        <v>23.09203478850262</v>
      </c>
      <c r="O52" s="13"/>
    </row>
    <row r="53" spans="1:15" x14ac:dyDescent="0.35">
      <c r="A53" s="2">
        <v>75</v>
      </c>
      <c r="B53" s="2">
        <v>6</v>
      </c>
      <c r="C53" s="2" t="s">
        <v>13</v>
      </c>
      <c r="D53" s="2">
        <v>2</v>
      </c>
      <c r="E53" s="2" t="s">
        <v>12</v>
      </c>
      <c r="F53" s="2" t="s">
        <v>5</v>
      </c>
      <c r="G53" s="2">
        <v>0.25030000000000002</v>
      </c>
      <c r="H53" s="2">
        <v>0.49</v>
      </c>
      <c r="I53" s="13">
        <f>(1-(('Block II'!$H53-$Q$5)/($Q$4-$Q$5)))*100</f>
        <v>20.607122008172809</v>
      </c>
      <c r="J53" s="13"/>
      <c r="K53" s="11">
        <f>('Block II'!$I53+16.24)/0.2445</f>
        <v>150.70397549354931</v>
      </c>
      <c r="L53" s="11"/>
      <c r="M53" s="11">
        <f t="shared" si="3"/>
        <v>22.076757629898015</v>
      </c>
      <c r="N53" s="11"/>
      <c r="O53" s="13"/>
    </row>
    <row r="54" spans="1:15" x14ac:dyDescent="0.35">
      <c r="A54" s="2">
        <v>75</v>
      </c>
      <c r="B54" s="2">
        <v>6</v>
      </c>
      <c r="C54" s="2" t="s">
        <v>13</v>
      </c>
      <c r="D54" s="2">
        <v>2</v>
      </c>
      <c r="E54" s="2" t="s">
        <v>12</v>
      </c>
      <c r="F54" s="2" t="s">
        <v>5</v>
      </c>
      <c r="G54" s="2">
        <v>0.25030000000000002</v>
      </c>
      <c r="H54" s="2">
        <v>0.48199999999999998</v>
      </c>
      <c r="I54" s="13">
        <f>(1-(('Block II'!$H54-$Q$5)/($Q$4-$Q$5)))*100</f>
        <v>22.008172796263882</v>
      </c>
      <c r="J54" s="13">
        <f>AVERAGE(I53:I54)</f>
        <v>21.307647402218343</v>
      </c>
      <c r="K54" s="11">
        <f>('Block II'!$I54+16.24)/0.2445</f>
        <v>156.43424456549644</v>
      </c>
      <c r="L54" s="11">
        <f t="shared" si="1"/>
        <v>153.56911002952288</v>
      </c>
      <c r="M54" s="11">
        <f t="shared" si="3"/>
        <v>22.916189775209219</v>
      </c>
      <c r="N54" s="11">
        <f>AVERAGE(M53:M54)</f>
        <v>22.496473702553615</v>
      </c>
      <c r="O54" s="13"/>
    </row>
    <row r="55" spans="1:15" x14ac:dyDescent="0.35">
      <c r="A55" s="2">
        <v>76</v>
      </c>
      <c r="B55" s="2">
        <v>6</v>
      </c>
      <c r="C55" s="2" t="s">
        <v>13</v>
      </c>
      <c r="D55" s="2">
        <v>3</v>
      </c>
      <c r="E55" s="2" t="s">
        <v>10</v>
      </c>
      <c r="F55" s="2" t="s">
        <v>5</v>
      </c>
      <c r="G55" s="2">
        <v>0.25069999999999998</v>
      </c>
      <c r="H55" s="2">
        <v>0.36099999999999999</v>
      </c>
      <c r="I55" s="13">
        <f>(1-(('Block II'!$H55-$Q$5)/($Q$4-$Q$5)))*100</f>
        <v>43.199065966141283</v>
      </c>
      <c r="J55" s="13"/>
      <c r="K55" s="11">
        <f>('Block II'!$I55+16.24)/0.2445</f>
        <v>243.10456427869647</v>
      </c>
      <c r="L55" s="11"/>
      <c r="M55" s="11">
        <f t="shared" si="3"/>
        <v>35.555779910459528</v>
      </c>
      <c r="N55" s="11"/>
      <c r="O55" s="13"/>
    </row>
    <row r="56" spans="1:15" x14ac:dyDescent="0.35">
      <c r="A56" s="2">
        <v>76</v>
      </c>
      <c r="B56" s="2">
        <v>6</v>
      </c>
      <c r="C56" s="2" t="s">
        <v>13</v>
      </c>
      <c r="D56" s="2">
        <v>3</v>
      </c>
      <c r="E56" s="2" t="s">
        <v>10</v>
      </c>
      <c r="F56" s="2" t="s">
        <v>5</v>
      </c>
      <c r="G56" s="2">
        <v>0.25069999999999998</v>
      </c>
      <c r="H56" s="2">
        <v>0.38700000000000001</v>
      </c>
      <c r="I56" s="13">
        <f>(1-(('Block II'!$H56-$Q$5)/($Q$4-$Q$5)))*100</f>
        <v>38.645650904845311</v>
      </c>
      <c r="J56" s="13">
        <f>AVERAGE(I55:I56)</f>
        <v>40.922358435493294</v>
      </c>
      <c r="K56" s="11">
        <f>('Block II'!$I56+16.24)/0.2445</f>
        <v>224.48118979486833</v>
      </c>
      <c r="L56" s="11">
        <f t="shared" si="1"/>
        <v>233.79287703678239</v>
      </c>
      <c r="M56" s="11">
        <f t="shared" si="3"/>
        <v>32.831978297348108</v>
      </c>
      <c r="N56" s="11">
        <f>AVERAGE(M55:M56)</f>
        <v>34.193879103903818</v>
      </c>
      <c r="O56" s="13"/>
    </row>
    <row r="57" spans="1:15" x14ac:dyDescent="0.35">
      <c r="A57" s="2">
        <v>77</v>
      </c>
      <c r="B57" s="2">
        <v>6</v>
      </c>
      <c r="C57" s="2" t="s">
        <v>13</v>
      </c>
      <c r="D57" s="2">
        <v>3</v>
      </c>
      <c r="E57" s="2" t="s">
        <v>11</v>
      </c>
      <c r="F57" s="2" t="s">
        <v>5</v>
      </c>
      <c r="G57" s="2">
        <v>0.25009999999999999</v>
      </c>
      <c r="H57" s="2">
        <v>0.46100000000000002</v>
      </c>
      <c r="I57" s="13">
        <f>(1-(('Block II'!$H57-$Q$5)/($Q$4-$Q$5)))*100</f>
        <v>25.685931115002923</v>
      </c>
      <c r="J57" s="13"/>
      <c r="K57" s="11">
        <f>('Block II'!$I57+16.24)/0.2445</f>
        <v>171.47620087935758</v>
      </c>
      <c r="L57" s="11"/>
      <c r="M57" s="11">
        <f t="shared" si="3"/>
        <v>25.139786880886756</v>
      </c>
      <c r="N57" s="11"/>
      <c r="O57" s="13"/>
    </row>
    <row r="58" spans="1:15" x14ac:dyDescent="0.35">
      <c r="A58" s="2">
        <v>77</v>
      </c>
      <c r="B58" s="2">
        <v>6</v>
      </c>
      <c r="C58" s="2" t="s">
        <v>13</v>
      </c>
      <c r="D58" s="2">
        <v>3</v>
      </c>
      <c r="E58" s="2" t="s">
        <v>11</v>
      </c>
      <c r="F58" s="2" t="s">
        <v>5</v>
      </c>
      <c r="G58" s="2">
        <v>0.25009999999999999</v>
      </c>
      <c r="H58" s="2">
        <v>0.434</v>
      </c>
      <c r="I58" s="13">
        <f>(1-(('Block II'!$H58-$Q$5)/($Q$4-$Q$5)))*100</f>
        <v>30.414477524810291</v>
      </c>
      <c r="J58" s="13">
        <f>AVERAGE(I57:I58)</f>
        <v>28.050204319906605</v>
      </c>
      <c r="K58" s="11">
        <f>('Block II'!$I58+16.24)/0.2445</f>
        <v>190.81585899717911</v>
      </c>
      <c r="L58" s="11">
        <f t="shared" si="1"/>
        <v>181.14602993826833</v>
      </c>
      <c r="M58" s="11">
        <f t="shared" si="3"/>
        <v>27.975135931880182</v>
      </c>
      <c r="N58" s="11">
        <f>AVERAGE(M57:M58)</f>
        <v>26.557461406383467</v>
      </c>
      <c r="O58" s="13"/>
    </row>
    <row r="59" spans="1:15" x14ac:dyDescent="0.35">
      <c r="A59" s="2">
        <v>78</v>
      </c>
      <c r="B59" s="2">
        <v>6</v>
      </c>
      <c r="C59" s="2" t="s">
        <v>13</v>
      </c>
      <c r="D59" s="2">
        <v>3</v>
      </c>
      <c r="E59" s="2" t="s">
        <v>12</v>
      </c>
      <c r="F59" s="2" t="s">
        <v>5</v>
      </c>
      <c r="G59" s="2">
        <v>0.25080000000000002</v>
      </c>
      <c r="H59" s="2">
        <v>0.46500000000000002</v>
      </c>
      <c r="I59" s="13">
        <f>(1-(('Block II'!$H59-$Q$5)/($Q$4-$Q$5)))*100</f>
        <v>24.985405720957388</v>
      </c>
      <c r="J59" s="13"/>
      <c r="K59" s="11">
        <f>('Block II'!$I59+16.24)/0.2445</f>
        <v>168.61106634338398</v>
      </c>
      <c r="L59" s="11"/>
      <c r="M59" s="11">
        <f t="shared" si="3"/>
        <v>24.650740693477186</v>
      </c>
      <c r="N59" s="11"/>
      <c r="O59" s="13"/>
    </row>
    <row r="60" spans="1:15" x14ac:dyDescent="0.35">
      <c r="A60" s="2">
        <v>78</v>
      </c>
      <c r="B60" s="2">
        <v>6</v>
      </c>
      <c r="C60" s="2" t="s">
        <v>13</v>
      </c>
      <c r="D60" s="2">
        <v>3</v>
      </c>
      <c r="E60" s="2" t="s">
        <v>12</v>
      </c>
      <c r="F60" s="2" t="s">
        <v>5</v>
      </c>
      <c r="G60" s="2">
        <v>0.25080000000000002</v>
      </c>
      <c r="H60" s="2">
        <v>0.48399999999999999</v>
      </c>
      <c r="I60" s="13">
        <f>(1-(('Block II'!$H60-$Q$5)/($Q$4-$Q$5)))*100</f>
        <v>21.657910099241107</v>
      </c>
      <c r="J60" s="13">
        <f>AVERAGE(I59:I60)</f>
        <v>23.321657910099248</v>
      </c>
      <c r="K60" s="11">
        <f>('Block II'!$I60+16.24)/0.2445</f>
        <v>155.00167729750962</v>
      </c>
      <c r="L60" s="11">
        <f t="shared" si="1"/>
        <v>161.8063718204468</v>
      </c>
      <c r="M60" s="11">
        <f t="shared" si="3"/>
        <v>22.66106393238444</v>
      </c>
      <c r="N60" s="11">
        <f>AVERAGE(M59:M60)</f>
        <v>23.655902312930813</v>
      </c>
      <c r="O60" s="13"/>
    </row>
    <row r="61" spans="1:15" x14ac:dyDescent="0.35">
      <c r="A61" s="2">
        <v>79</v>
      </c>
      <c r="B61" s="2">
        <v>6</v>
      </c>
      <c r="C61" s="2" t="s">
        <v>13</v>
      </c>
      <c r="D61" s="2">
        <v>4</v>
      </c>
      <c r="E61" s="2" t="s">
        <v>10</v>
      </c>
      <c r="F61" s="2" t="s">
        <v>5</v>
      </c>
      <c r="G61" s="2">
        <v>0.25069999999999998</v>
      </c>
      <c r="H61" s="2">
        <v>0.36499999999999999</v>
      </c>
      <c r="I61" s="13">
        <f>(1-(('Block II'!$H61-$Q$5)/($Q$4-$Q$5)))*100</f>
        <v>42.498540572095742</v>
      </c>
      <c r="J61" s="13"/>
      <c r="K61" s="11">
        <f>('Block II'!$I61+16.24)/0.2445</f>
        <v>240.23942974272288</v>
      </c>
      <c r="L61" s="11"/>
      <c r="M61" s="11">
        <f t="shared" si="3"/>
        <v>35.136733508442376</v>
      </c>
      <c r="N61" s="11"/>
      <c r="O61" s="13"/>
    </row>
    <row r="62" spans="1:15" x14ac:dyDescent="0.35">
      <c r="A62" s="2">
        <v>79</v>
      </c>
      <c r="B62" s="2">
        <v>6</v>
      </c>
      <c r="C62" s="2" t="s">
        <v>13</v>
      </c>
      <c r="D62" s="2">
        <v>4</v>
      </c>
      <c r="E62" s="2" t="s">
        <v>10</v>
      </c>
      <c r="F62" s="2" t="s">
        <v>5</v>
      </c>
      <c r="G62" s="2">
        <v>0.25069999999999998</v>
      </c>
      <c r="H62" s="2">
        <v>0.37</v>
      </c>
      <c r="I62" s="13">
        <f>(1-(('Block II'!$H62-$Q$5)/($Q$4-$Q$5)))*100</f>
        <v>41.622883829538829</v>
      </c>
      <c r="J62" s="13">
        <f>AVERAGE(I61:I62)</f>
        <v>42.060712200817285</v>
      </c>
      <c r="K62" s="11">
        <f>('Block II'!$I62+16.24)/0.2445</f>
        <v>236.65801157275595</v>
      </c>
      <c r="L62" s="11">
        <f t="shared" si="1"/>
        <v>238.44872065773941</v>
      </c>
      <c r="M62" s="11">
        <f t="shared" si="3"/>
        <v>34.612925505920956</v>
      </c>
      <c r="N62" s="11">
        <f>AVERAGE(M61:M62)</f>
        <v>34.874829507181666</v>
      </c>
      <c r="O62" s="13"/>
    </row>
    <row r="63" spans="1:15" x14ac:dyDescent="0.35">
      <c r="A63" s="2">
        <v>80</v>
      </c>
      <c r="B63" s="2">
        <v>6</v>
      </c>
      <c r="C63" s="2" t="s">
        <v>13</v>
      </c>
      <c r="D63" s="2">
        <v>4</v>
      </c>
      <c r="E63" s="2" t="s">
        <v>11</v>
      </c>
      <c r="F63" s="2" t="s">
        <v>5</v>
      </c>
      <c r="G63" s="2">
        <v>0.25059999999999999</v>
      </c>
      <c r="H63" s="2">
        <v>0.45600000000000002</v>
      </c>
      <c r="I63" s="13">
        <f>(1-(('Block II'!$H63-$Q$5)/($Q$4-$Q$5)))*100</f>
        <v>26.561587857559843</v>
      </c>
      <c r="J63" s="13"/>
      <c r="K63" s="11">
        <f>('Block II'!$I63+16.24)/0.2445</f>
        <v>175.0576190493245</v>
      </c>
      <c r="L63" s="11"/>
      <c r="M63" s="11">
        <f t="shared" si="3"/>
        <v>25.613644713255777</v>
      </c>
      <c r="N63" s="11"/>
      <c r="O63" s="13"/>
    </row>
    <row r="64" spans="1:15" x14ac:dyDescent="0.35">
      <c r="A64" s="2">
        <v>80</v>
      </c>
      <c r="B64" s="2">
        <v>6</v>
      </c>
      <c r="C64" s="2" t="s">
        <v>13</v>
      </c>
      <c r="D64" s="2">
        <v>4</v>
      </c>
      <c r="E64" s="2" t="s">
        <v>11</v>
      </c>
      <c r="F64" s="2" t="s">
        <v>5</v>
      </c>
      <c r="G64" s="2">
        <v>0.25059999999999999</v>
      </c>
      <c r="H64" s="2">
        <v>0.436</v>
      </c>
      <c r="I64" s="13">
        <f>(1-(('Block II'!$H64-$Q$5)/($Q$4-$Q$5)))*100</f>
        <v>30.064214827787517</v>
      </c>
      <c r="J64" s="13">
        <f>AVERAGE(I63:I64)</f>
        <v>28.31290134267368</v>
      </c>
      <c r="K64" s="11">
        <f>('Block II'!$I64+16.24)/0.2445</f>
        <v>189.38329172919231</v>
      </c>
      <c r="L64" s="11">
        <f t="shared" si="1"/>
        <v>182.2204553892584</v>
      </c>
      <c r="M64" s="11">
        <f t="shared" si="3"/>
        <v>27.70971280953864</v>
      </c>
      <c r="N64" s="11">
        <f>AVERAGE(M63:M64)</f>
        <v>26.661678761397209</v>
      </c>
      <c r="O64" s="13"/>
    </row>
    <row r="65" spans="1:15" x14ac:dyDescent="0.35">
      <c r="A65" s="2">
        <v>81</v>
      </c>
      <c r="B65" s="2">
        <v>6</v>
      </c>
      <c r="C65" s="2" t="s">
        <v>13</v>
      </c>
      <c r="D65" s="2">
        <v>4</v>
      </c>
      <c r="E65" s="2" t="s">
        <v>12</v>
      </c>
      <c r="F65" s="2" t="s">
        <v>5</v>
      </c>
      <c r="G65" s="2">
        <v>0.25</v>
      </c>
      <c r="H65" s="2">
        <v>0.47799999999999998</v>
      </c>
      <c r="I65" s="13">
        <f>(1-(('Block II'!$H65-$Q$5)/($Q$4-$Q$5)))*100</f>
        <v>22.708698190309416</v>
      </c>
      <c r="J65" s="13"/>
      <c r="K65" s="11">
        <f>('Block II'!$I65+16.24)/0.2445</f>
        <v>159.29937910147001</v>
      </c>
      <c r="L65" s="11"/>
      <c r="M65" s="11">
        <f t="shared" si="3"/>
        <v>23.363908934882264</v>
      </c>
      <c r="N65" s="11"/>
      <c r="O65" s="13"/>
    </row>
    <row r="66" spans="1:15" x14ac:dyDescent="0.35">
      <c r="A66" s="2">
        <v>81</v>
      </c>
      <c r="B66" s="2">
        <v>6</v>
      </c>
      <c r="C66" s="2" t="s">
        <v>13</v>
      </c>
      <c r="D66" s="2">
        <v>4</v>
      </c>
      <c r="E66" s="2" t="s">
        <v>12</v>
      </c>
      <c r="F66" s="2" t="s">
        <v>5</v>
      </c>
      <c r="G66" s="2">
        <v>0.25</v>
      </c>
      <c r="H66" s="2">
        <v>0.46100000000000002</v>
      </c>
      <c r="I66" s="13">
        <f>(1-(('Block II'!$H66-$Q$5)/($Q$4-$Q$5)))*100</f>
        <v>25.685931115002923</v>
      </c>
      <c r="J66" s="13">
        <f>AVERAGE(I65:I66)</f>
        <v>24.197314652656168</v>
      </c>
      <c r="K66" s="11">
        <f>('Block II'!$I66+16.24)/0.2445</f>
        <v>171.47620087935758</v>
      </c>
      <c r="L66" s="11">
        <f t="shared" si="1"/>
        <v>165.38778999041381</v>
      </c>
      <c r="M66" s="11">
        <f t="shared" si="3"/>
        <v>25.149842795639106</v>
      </c>
      <c r="N66" s="11">
        <f>AVERAGE(M65:M66)</f>
        <v>24.256875865260685</v>
      </c>
      <c r="O66" s="13"/>
    </row>
    <row r="67" spans="1:15" x14ac:dyDescent="0.35">
      <c r="A67" s="2">
        <v>82</v>
      </c>
      <c r="B67" s="2">
        <v>6</v>
      </c>
      <c r="C67" s="2" t="s">
        <v>13</v>
      </c>
      <c r="D67" s="2">
        <v>5</v>
      </c>
      <c r="E67" s="2" t="s">
        <v>10</v>
      </c>
      <c r="F67" s="2" t="s">
        <v>5</v>
      </c>
      <c r="G67" s="2">
        <v>0.2505</v>
      </c>
      <c r="H67" s="2">
        <v>0.33200000000000002</v>
      </c>
      <c r="I67" s="13">
        <f>(1-(('Block II'!$H67-$Q$5)/($Q$4-$Q$5)))*100</f>
        <v>48.277875072971398</v>
      </c>
      <c r="J67" s="13"/>
      <c r="K67" s="11">
        <f>('Block II'!$I67+16.24)/0.2445</f>
        <v>263.87678966450466</v>
      </c>
      <c r="L67" s="11"/>
      <c r="M67" s="11">
        <f t="shared" si="3"/>
        <v>38.624679791211591</v>
      </c>
      <c r="N67" s="11"/>
      <c r="O67" s="13"/>
    </row>
    <row r="68" spans="1:15" x14ac:dyDescent="0.35">
      <c r="A68" s="2">
        <v>82</v>
      </c>
      <c r="B68" s="2">
        <v>6</v>
      </c>
      <c r="C68" s="2" t="s">
        <v>13</v>
      </c>
      <c r="D68" s="2">
        <v>5</v>
      </c>
      <c r="E68" s="2" t="s">
        <v>10</v>
      </c>
      <c r="F68" s="2" t="s">
        <v>5</v>
      </c>
      <c r="G68" s="2">
        <v>0.2505</v>
      </c>
      <c r="H68" s="2">
        <v>0.32900000000000001</v>
      </c>
      <c r="I68" s="13">
        <f>(1-(('Block II'!$H68-$Q$5)/($Q$4-$Q$5)))*100</f>
        <v>48.803269118505554</v>
      </c>
      <c r="J68" s="13">
        <f>AVERAGE(I67:I68)</f>
        <v>48.540572095738476</v>
      </c>
      <c r="K68" s="11">
        <f>('Block II'!$I68+16.24)/0.2445</f>
        <v>266.02564056648487</v>
      </c>
      <c r="L68" s="11">
        <f t="shared" si="1"/>
        <v>264.95121511549473</v>
      </c>
      <c r="M68" s="11">
        <f t="shared" si="3"/>
        <v>38.939215518713681</v>
      </c>
      <c r="N68" s="11">
        <f>AVERAGE(M67:M68)</f>
        <v>38.781947654962636</v>
      </c>
      <c r="O68" s="13"/>
    </row>
    <row r="69" spans="1:15" x14ac:dyDescent="0.35">
      <c r="A69" s="2">
        <v>83</v>
      </c>
      <c r="B69" s="2">
        <v>6</v>
      </c>
      <c r="C69" s="2" t="s">
        <v>13</v>
      </c>
      <c r="D69" s="2">
        <v>5</v>
      </c>
      <c r="E69" s="2" t="s">
        <v>11</v>
      </c>
      <c r="F69" s="2" t="s">
        <v>5</v>
      </c>
      <c r="G69" s="2">
        <v>0.25040000000000001</v>
      </c>
      <c r="H69" s="2">
        <v>0.42499999999999999</v>
      </c>
      <c r="I69" s="13">
        <f>(1-(('Block II'!$H69-$Q$5)/($Q$4-$Q$5)))*100</f>
        <v>31.990659661412735</v>
      </c>
      <c r="J69" s="13"/>
      <c r="K69" s="11">
        <f>('Block II'!$I69+16.24)/0.2445</f>
        <v>197.26241170311957</v>
      </c>
      <c r="L69" s="11"/>
      <c r="M69" s="11">
        <f t="shared" si="3"/>
        <v>28.885603417655947</v>
      </c>
      <c r="N69" s="11"/>
      <c r="O69" s="13"/>
    </row>
    <row r="70" spans="1:15" x14ac:dyDescent="0.35">
      <c r="A70" s="2">
        <v>83</v>
      </c>
      <c r="B70" s="2">
        <v>6</v>
      </c>
      <c r="C70" s="2" t="s">
        <v>13</v>
      </c>
      <c r="D70" s="2">
        <v>5</v>
      </c>
      <c r="E70" s="2" t="s">
        <v>11</v>
      </c>
      <c r="F70" s="2" t="s">
        <v>5</v>
      </c>
      <c r="G70" s="2">
        <v>0.25040000000000001</v>
      </c>
      <c r="H70" s="2">
        <v>0.35</v>
      </c>
      <c r="I70" s="13">
        <f>(1-(('Block II'!$H70-$Q$5)/($Q$4-$Q$5)))*100</f>
        <v>45.125510799766502</v>
      </c>
      <c r="J70" s="13">
        <f>AVERAGE(I69:I70)</f>
        <v>38.558085230589619</v>
      </c>
      <c r="K70" s="11">
        <f>('Block II'!$I70+16.24)/0.2445</f>
        <v>250.9836842526237</v>
      </c>
      <c r="L70" s="11">
        <f t="shared" si="1"/>
        <v>224.12304797787164</v>
      </c>
      <c r="M70" s="11">
        <f t="shared" si="3"/>
        <v>36.752136937950745</v>
      </c>
      <c r="N70" s="11">
        <f>AVERAGE(M69:M70)</f>
        <v>32.818870177803348</v>
      </c>
      <c r="O70" s="13"/>
    </row>
    <row r="71" spans="1:15" x14ac:dyDescent="0.35">
      <c r="A71" s="2">
        <v>84</v>
      </c>
      <c r="B71" s="2">
        <v>6</v>
      </c>
      <c r="C71" s="2" t="s">
        <v>13</v>
      </c>
      <c r="D71" s="2">
        <v>5</v>
      </c>
      <c r="E71" s="2" t="s">
        <v>12</v>
      </c>
      <c r="F71" s="2" t="s">
        <v>5</v>
      </c>
      <c r="G71" s="2">
        <v>0.25019999999999998</v>
      </c>
      <c r="H71" s="2">
        <v>0.46200000000000002</v>
      </c>
      <c r="I71" s="13">
        <f>(1-(('Block II'!$H71-$Q$5)/($Q$4-$Q$5)))*100</f>
        <v>25.510799766491544</v>
      </c>
      <c r="J71" s="13"/>
      <c r="K71" s="11">
        <f>('Block II'!$I71+16.24)/0.2445</f>
        <v>170.75991724536416</v>
      </c>
      <c r="L71" s="11"/>
      <c r="M71" s="11">
        <f t="shared" si="3"/>
        <v>25.024768048214838</v>
      </c>
      <c r="N71" s="11"/>
      <c r="O71" s="13"/>
    </row>
    <row r="72" spans="1:15" x14ac:dyDescent="0.35">
      <c r="A72" s="2">
        <v>84</v>
      </c>
      <c r="B72" s="2">
        <v>6</v>
      </c>
      <c r="C72" s="2" t="s">
        <v>13</v>
      </c>
      <c r="D72" s="2">
        <v>5</v>
      </c>
      <c r="E72" s="2" t="s">
        <v>12</v>
      </c>
      <c r="F72" s="2" t="s">
        <v>5</v>
      </c>
      <c r="G72" s="2">
        <v>0.25019999999999998</v>
      </c>
      <c r="H72" s="2">
        <v>0.44800000000000001</v>
      </c>
      <c r="I72" s="13">
        <f>(1-(('Block II'!$H72-$Q$5)/($Q$4-$Q$5)))*100</f>
        <v>27.962638645650916</v>
      </c>
      <c r="J72" s="13">
        <f>AVERAGE(I71:I72)</f>
        <v>26.736719206071228</v>
      </c>
      <c r="K72" s="11">
        <f>('Block II'!$I72+16.24)/0.2445</f>
        <v>180.78788812127164</v>
      </c>
      <c r="L72" s="11">
        <f>AVERAGE(K71:K72)</f>
        <v>175.77390268331789</v>
      </c>
      <c r="M72" s="11">
        <f t="shared" si="3"/>
        <v>26.494361435304928</v>
      </c>
      <c r="N72" s="11">
        <f>AVERAGE(M71:M72)</f>
        <v>25.759564741759881</v>
      </c>
      <c r="O72" s="13"/>
    </row>
    <row r="73" spans="1:15" x14ac:dyDescent="0.35">
      <c r="F73" s="2"/>
      <c r="G73" s="2"/>
      <c r="H73" s="2"/>
    </row>
    <row r="74" spans="1:15" x14ac:dyDescent="0.35">
      <c r="F74" s="2"/>
      <c r="G74" s="2"/>
      <c r="H74" s="2"/>
    </row>
    <row r="75" spans="1:15" x14ac:dyDescent="0.35">
      <c r="F75" s="2"/>
      <c r="G75" s="2"/>
      <c r="H75" s="2"/>
    </row>
    <row r="76" spans="1:15" x14ac:dyDescent="0.35">
      <c r="F76" s="2"/>
      <c r="G76" s="2"/>
      <c r="H76" s="2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DPPH final Data </vt:lpstr>
      <vt:lpstr>7-30 SC</vt:lpstr>
      <vt:lpstr>8-6-21 SC (Blk I)</vt:lpstr>
      <vt:lpstr>Block I</vt:lpstr>
      <vt:lpstr>8-6-21 SC (Blk III)</vt:lpstr>
      <vt:lpstr>Block III</vt:lpstr>
      <vt:lpstr>9-1-21 SC (Blk II)</vt:lpstr>
      <vt:lpstr>Block 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 Lucker</dc:creator>
  <cp:lastModifiedBy>Alb Lucker</cp:lastModifiedBy>
  <cp:lastPrinted>2021-08-06T14:08:42Z</cp:lastPrinted>
  <dcterms:created xsi:type="dcterms:W3CDTF">2021-07-29T14:31:13Z</dcterms:created>
  <dcterms:modified xsi:type="dcterms:W3CDTF">2023-06-22T12:46:26Z</dcterms:modified>
</cp:coreProperties>
</file>