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3.xml" ContentType="application/vnd.openxmlformats-officedocument.spreadsheetml.table+xml"/>
  <Override PartName="/xl/drawings/drawing2.xml" ContentType="application/vnd.openxmlformats-officedocument.drawing+xml"/>
  <Override PartName="/xl/tables/table4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5.xml" ContentType="application/vnd.openxmlformats-officedocument.spreadsheetml.table+xml"/>
  <Override PartName="/xl/drawings/drawing3.xml" ContentType="application/vnd.openxmlformats-officedocument.drawing+xml"/>
  <Override PartName="/xl/tables/table6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al\Desktop\Dr Picc\"/>
    </mc:Choice>
  </mc:AlternateContent>
  <xr:revisionPtr revIDLastSave="0" documentId="13_ncr:1_{96F870E4-0162-462F-88D1-D1CBD380AA78}" xr6:coauthVersionLast="47" xr6:coauthVersionMax="47" xr10:uidLastSave="{00000000-0000-0000-0000-000000000000}"/>
  <bookViews>
    <workbookView xWindow="-110" yWindow="-110" windowWidth="25820" windowHeight="15500" xr2:uid="{D7E3424F-258D-466D-9656-A9644A03B183}"/>
  </bookViews>
  <sheets>
    <sheet name="Total Phenolics " sheetId="1" r:id="rId1"/>
    <sheet name="SC 7-30-21 Block I" sheetId="2" r:id="rId2"/>
    <sheet name="Block I" sheetId="3" r:id="rId3"/>
    <sheet name="SC 8-6-21 Block III" sheetId="4" r:id="rId4"/>
    <sheet name="Block III" sheetId="6" r:id="rId5"/>
    <sheet name="SC 9-30-21 Block II" sheetId="7" r:id="rId6"/>
    <sheet name="Block II" sheetId="1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3" l="1"/>
  <c r="K13" i="14" l="1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K70" i="14"/>
  <c r="K71" i="14"/>
  <c r="K72" i="14"/>
  <c r="K6" i="14"/>
  <c r="K7" i="14"/>
  <c r="K8" i="14"/>
  <c r="K9" i="14"/>
  <c r="K10" i="14"/>
  <c r="K5" i="14"/>
  <c r="M10" i="3"/>
  <c r="L41" i="6" l="1"/>
  <c r="K11" i="6"/>
  <c r="L11" i="6" s="1"/>
  <c r="K12" i="6"/>
  <c r="L12" i="6" s="1"/>
  <c r="K13" i="6"/>
  <c r="L13" i="6" s="1"/>
  <c r="K14" i="6"/>
  <c r="L14" i="6" s="1"/>
  <c r="K15" i="6"/>
  <c r="L15" i="6" s="1"/>
  <c r="K16" i="6"/>
  <c r="L16" i="6" s="1"/>
  <c r="K17" i="6"/>
  <c r="L17" i="6" s="1"/>
  <c r="K18" i="6"/>
  <c r="L18" i="6" s="1"/>
  <c r="K19" i="6"/>
  <c r="L19" i="6" s="1"/>
  <c r="K20" i="6"/>
  <c r="L20" i="6" s="1"/>
  <c r="K21" i="6"/>
  <c r="L21" i="6" s="1"/>
  <c r="K22" i="6"/>
  <c r="L22" i="6" s="1"/>
  <c r="K23" i="6"/>
  <c r="L23" i="6" s="1"/>
  <c r="K24" i="6"/>
  <c r="L24" i="6" s="1"/>
  <c r="K25" i="6"/>
  <c r="L25" i="6" s="1"/>
  <c r="K26" i="6"/>
  <c r="L26" i="6" s="1"/>
  <c r="K27" i="6"/>
  <c r="L27" i="6" s="1"/>
  <c r="K28" i="6"/>
  <c r="L28" i="6" s="1"/>
  <c r="K29" i="6"/>
  <c r="L29" i="6" s="1"/>
  <c r="K30" i="6"/>
  <c r="L30" i="6" s="1"/>
  <c r="K31" i="6"/>
  <c r="L31" i="6" s="1"/>
  <c r="K32" i="6"/>
  <c r="L32" i="6" s="1"/>
  <c r="K33" i="6"/>
  <c r="L33" i="6" s="1"/>
  <c r="K34" i="6"/>
  <c r="L34" i="6" s="1"/>
  <c r="K35" i="6"/>
  <c r="L35" i="6" s="1"/>
  <c r="K36" i="6"/>
  <c r="L36" i="6" s="1"/>
  <c r="K37" i="6"/>
  <c r="L37" i="6" s="1"/>
  <c r="K38" i="6"/>
  <c r="L38" i="6" s="1"/>
  <c r="K39" i="6"/>
  <c r="L39" i="6" s="1"/>
  <c r="K40" i="6"/>
  <c r="L40" i="6" s="1"/>
  <c r="K42" i="6"/>
  <c r="L42" i="6" s="1"/>
  <c r="K43" i="6"/>
  <c r="L43" i="6" s="1"/>
  <c r="K44" i="6"/>
  <c r="L44" i="6" s="1"/>
  <c r="K45" i="6"/>
  <c r="L45" i="6" s="1"/>
  <c r="K46" i="6"/>
  <c r="L46" i="6" s="1"/>
  <c r="K47" i="6"/>
  <c r="L47" i="6" s="1"/>
  <c r="K48" i="6"/>
  <c r="L48" i="6" s="1"/>
  <c r="K49" i="6"/>
  <c r="L49" i="6" s="1"/>
  <c r="K50" i="6"/>
  <c r="L50" i="6" s="1"/>
  <c r="K51" i="6"/>
  <c r="L51" i="6" s="1"/>
  <c r="K52" i="6"/>
  <c r="L52" i="6" s="1"/>
  <c r="K53" i="6"/>
  <c r="L53" i="6" s="1"/>
  <c r="K54" i="6"/>
  <c r="L54" i="6" s="1"/>
  <c r="K55" i="6"/>
  <c r="L55" i="6" s="1"/>
  <c r="K56" i="6"/>
  <c r="L56" i="6" s="1"/>
  <c r="K57" i="6"/>
  <c r="L57" i="6" s="1"/>
  <c r="K58" i="6"/>
  <c r="L58" i="6" s="1"/>
  <c r="K59" i="6"/>
  <c r="L59" i="6" s="1"/>
  <c r="K60" i="6"/>
  <c r="L60" i="6" s="1"/>
  <c r="K61" i="6"/>
  <c r="L61" i="6" s="1"/>
  <c r="K62" i="6"/>
  <c r="L62" i="6" s="1"/>
  <c r="K63" i="6"/>
  <c r="L63" i="6" s="1"/>
  <c r="K64" i="6"/>
  <c r="L64" i="6" s="1"/>
  <c r="K65" i="6"/>
  <c r="L65" i="6" s="1"/>
  <c r="K66" i="6"/>
  <c r="L66" i="6" s="1"/>
  <c r="K67" i="6"/>
  <c r="L67" i="6" s="1"/>
  <c r="K68" i="6"/>
  <c r="L68" i="6" s="1"/>
  <c r="K69" i="6"/>
  <c r="L69" i="6" s="1"/>
  <c r="K70" i="6"/>
  <c r="L70" i="6" s="1"/>
  <c r="K71" i="6"/>
  <c r="L71" i="6" s="1"/>
  <c r="K5" i="6"/>
  <c r="L5" i="6" s="1"/>
  <c r="K6" i="6"/>
  <c r="L6" i="6" s="1"/>
  <c r="K7" i="6"/>
  <c r="L7" i="6" s="1"/>
  <c r="K8" i="6"/>
  <c r="L8" i="6" s="1"/>
  <c r="K9" i="6"/>
  <c r="L9" i="6" s="1"/>
  <c r="K4" i="6"/>
  <c r="L4" i="6" s="1"/>
  <c r="K12" i="14"/>
  <c r="L6" i="14"/>
  <c r="K72" i="3"/>
  <c r="L72" i="3" s="1"/>
  <c r="K12" i="3"/>
  <c r="L12" i="3" s="1"/>
  <c r="K13" i="3"/>
  <c r="L13" i="3" s="1"/>
  <c r="K14" i="3"/>
  <c r="L14" i="3" s="1"/>
  <c r="K15" i="3"/>
  <c r="L15" i="3" s="1"/>
  <c r="K16" i="3"/>
  <c r="L16" i="3" s="1"/>
  <c r="K17" i="3"/>
  <c r="L17" i="3" s="1"/>
  <c r="K18" i="3"/>
  <c r="L18" i="3" s="1"/>
  <c r="K19" i="3"/>
  <c r="L19" i="3" s="1"/>
  <c r="K20" i="3"/>
  <c r="L20" i="3" s="1"/>
  <c r="K21" i="3"/>
  <c r="L21" i="3" s="1"/>
  <c r="K22" i="3"/>
  <c r="L22" i="3" s="1"/>
  <c r="K23" i="3"/>
  <c r="L23" i="3" s="1"/>
  <c r="K24" i="3"/>
  <c r="L24" i="3" s="1"/>
  <c r="K25" i="3"/>
  <c r="L25" i="3" s="1"/>
  <c r="K26" i="3"/>
  <c r="L26" i="3" s="1"/>
  <c r="K27" i="3"/>
  <c r="L27" i="3" s="1"/>
  <c r="K28" i="3"/>
  <c r="L28" i="3" s="1"/>
  <c r="K29" i="3"/>
  <c r="L29" i="3" s="1"/>
  <c r="K30" i="3"/>
  <c r="L30" i="3" s="1"/>
  <c r="K31" i="3"/>
  <c r="L31" i="3" s="1"/>
  <c r="K32" i="3"/>
  <c r="L32" i="3" s="1"/>
  <c r="K33" i="3"/>
  <c r="L33" i="3" s="1"/>
  <c r="K34" i="3"/>
  <c r="L34" i="3" s="1"/>
  <c r="K35" i="3"/>
  <c r="L35" i="3" s="1"/>
  <c r="K36" i="3"/>
  <c r="L36" i="3" s="1"/>
  <c r="K37" i="3"/>
  <c r="L37" i="3" s="1"/>
  <c r="K38" i="3"/>
  <c r="L38" i="3" s="1"/>
  <c r="K39" i="3"/>
  <c r="L39" i="3" s="1"/>
  <c r="K40" i="3"/>
  <c r="L40" i="3" s="1"/>
  <c r="K41" i="3"/>
  <c r="L41" i="3" s="1"/>
  <c r="K43" i="3"/>
  <c r="L43" i="3" s="1"/>
  <c r="K44" i="3"/>
  <c r="L44" i="3" s="1"/>
  <c r="K45" i="3"/>
  <c r="L45" i="3" s="1"/>
  <c r="K46" i="3"/>
  <c r="L46" i="3" s="1"/>
  <c r="K47" i="3"/>
  <c r="L47" i="3" s="1"/>
  <c r="K48" i="3"/>
  <c r="L48" i="3" s="1"/>
  <c r="K49" i="3"/>
  <c r="L49" i="3" s="1"/>
  <c r="K50" i="3"/>
  <c r="L50" i="3" s="1"/>
  <c r="K51" i="3"/>
  <c r="L51" i="3" s="1"/>
  <c r="K52" i="3"/>
  <c r="L52" i="3" s="1"/>
  <c r="K53" i="3"/>
  <c r="L53" i="3" s="1"/>
  <c r="K54" i="3"/>
  <c r="L54" i="3" s="1"/>
  <c r="K55" i="3"/>
  <c r="L55" i="3" s="1"/>
  <c r="K56" i="3"/>
  <c r="L56" i="3" s="1"/>
  <c r="K57" i="3"/>
  <c r="L57" i="3" s="1"/>
  <c r="K58" i="3"/>
  <c r="L58" i="3" s="1"/>
  <c r="K59" i="3"/>
  <c r="L59" i="3" s="1"/>
  <c r="K60" i="3"/>
  <c r="L60" i="3" s="1"/>
  <c r="K61" i="3"/>
  <c r="L61" i="3" s="1"/>
  <c r="K62" i="3"/>
  <c r="L62" i="3" s="1"/>
  <c r="K63" i="3"/>
  <c r="L63" i="3" s="1"/>
  <c r="K64" i="3"/>
  <c r="L64" i="3" s="1"/>
  <c r="K65" i="3"/>
  <c r="L65" i="3" s="1"/>
  <c r="K66" i="3"/>
  <c r="L66" i="3" s="1"/>
  <c r="K67" i="3"/>
  <c r="L67" i="3" s="1"/>
  <c r="K68" i="3"/>
  <c r="L68" i="3" s="1"/>
  <c r="K69" i="3"/>
  <c r="L69" i="3" s="1"/>
  <c r="K70" i="3"/>
  <c r="L70" i="3" s="1"/>
  <c r="K71" i="3"/>
  <c r="L71" i="3" s="1"/>
  <c r="K6" i="3"/>
  <c r="L6" i="3" s="1"/>
  <c r="K7" i="3"/>
  <c r="L7" i="3" s="1"/>
  <c r="K8" i="3"/>
  <c r="L8" i="3" s="1"/>
  <c r="K9" i="3"/>
  <c r="L9" i="3" s="1"/>
  <c r="K10" i="3"/>
  <c r="L10" i="3" s="1"/>
  <c r="L5" i="3"/>
  <c r="N5" i="6" l="1"/>
  <c r="M5" i="6"/>
  <c r="M7" i="6"/>
  <c r="N7" i="6"/>
  <c r="N69" i="6"/>
  <c r="N53" i="6"/>
  <c r="M40" i="6"/>
  <c r="N40" i="6"/>
  <c r="N36" i="6"/>
  <c r="M36" i="6"/>
  <c r="M32" i="6"/>
  <c r="N32" i="6"/>
  <c r="M28" i="6"/>
  <c r="N28" i="6"/>
  <c r="N24" i="6"/>
  <c r="M24" i="6"/>
  <c r="M20" i="6"/>
  <c r="N20" i="6"/>
  <c r="M16" i="6"/>
  <c r="N16" i="6"/>
  <c r="N12" i="6"/>
  <c r="M12" i="6"/>
  <c r="M65" i="6"/>
  <c r="M49" i="6"/>
  <c r="N9" i="6"/>
  <c r="M9" i="6"/>
  <c r="M61" i="6"/>
  <c r="N45" i="6"/>
  <c r="N71" i="6"/>
  <c r="M71" i="6"/>
  <c r="N67" i="6"/>
  <c r="M67" i="6"/>
  <c r="N63" i="6"/>
  <c r="M63" i="6"/>
  <c r="N59" i="6"/>
  <c r="M59" i="6"/>
  <c r="N55" i="6"/>
  <c r="M55" i="6"/>
  <c r="N51" i="6"/>
  <c r="M51" i="6"/>
  <c r="N47" i="6"/>
  <c r="M47" i="6"/>
  <c r="N43" i="6"/>
  <c r="M43" i="6"/>
  <c r="N38" i="6"/>
  <c r="M38" i="6"/>
  <c r="N34" i="6"/>
  <c r="M34" i="6"/>
  <c r="N30" i="6"/>
  <c r="M30" i="6"/>
  <c r="N26" i="6"/>
  <c r="M26" i="6"/>
  <c r="N22" i="6"/>
  <c r="M22" i="6"/>
  <c r="N18" i="6"/>
  <c r="M18" i="6"/>
  <c r="N14" i="6"/>
  <c r="M14" i="6"/>
  <c r="M57" i="6"/>
  <c r="M45" i="6"/>
  <c r="M53" i="6"/>
  <c r="M69" i="6"/>
  <c r="N49" i="6"/>
  <c r="N57" i="6"/>
  <c r="N61" i="6"/>
  <c r="N65" i="6"/>
  <c r="N52" i="3"/>
  <c r="M6" i="3"/>
  <c r="L5" i="14"/>
  <c r="L7" i="14"/>
  <c r="L8" i="14"/>
  <c r="L9" i="14"/>
  <c r="L10" i="14"/>
  <c r="L12" i="14"/>
  <c r="L13" i="14"/>
  <c r="L14" i="14"/>
  <c r="L15" i="14"/>
  <c r="L16" i="14"/>
  <c r="L17" i="14"/>
  <c r="L18" i="14"/>
  <c r="L19" i="14"/>
  <c r="L20" i="14"/>
  <c r="L21" i="14"/>
  <c r="L22" i="14"/>
  <c r="L23" i="14"/>
  <c r="L24" i="14"/>
  <c r="L25" i="14"/>
  <c r="L26" i="14"/>
  <c r="L27" i="14"/>
  <c r="L28" i="14"/>
  <c r="L29" i="14"/>
  <c r="L30" i="14"/>
  <c r="L31" i="14"/>
  <c r="L32" i="14"/>
  <c r="L33" i="14"/>
  <c r="L34" i="14"/>
  <c r="L35" i="14"/>
  <c r="L36" i="14"/>
  <c r="L37" i="14"/>
  <c r="L38" i="14"/>
  <c r="L39" i="14"/>
  <c r="L40" i="14"/>
  <c r="L41" i="14"/>
  <c r="L43" i="14"/>
  <c r="L44" i="14"/>
  <c r="L45" i="14"/>
  <c r="L46" i="14"/>
  <c r="L47" i="14"/>
  <c r="L48" i="14"/>
  <c r="L49" i="14"/>
  <c r="L50" i="14"/>
  <c r="L51" i="14"/>
  <c r="L52" i="14"/>
  <c r="L53" i="14"/>
  <c r="L54" i="14"/>
  <c r="L55" i="14"/>
  <c r="L56" i="14"/>
  <c r="L57" i="14"/>
  <c r="N58" i="14" s="1"/>
  <c r="L58" i="14"/>
  <c r="L59" i="14"/>
  <c r="L60" i="14"/>
  <c r="L61" i="14"/>
  <c r="L62" i="14"/>
  <c r="L63" i="14"/>
  <c r="L64" i="14"/>
  <c r="L65" i="14"/>
  <c r="L66" i="14"/>
  <c r="L67" i="14"/>
  <c r="L68" i="14"/>
  <c r="L69" i="14"/>
  <c r="L70" i="14"/>
  <c r="L71" i="14"/>
  <c r="L72" i="14"/>
  <c r="B44" i="14" l="1"/>
  <c r="B45" i="14" s="1"/>
  <c r="B46" i="14" s="1"/>
  <c r="B47" i="14" s="1"/>
  <c r="B48" i="14" s="1"/>
  <c r="B49" i="14" s="1"/>
  <c r="B50" i="14" s="1"/>
  <c r="B51" i="14" s="1"/>
  <c r="B52" i="14" s="1"/>
  <c r="B53" i="14" s="1"/>
  <c r="B54" i="14" s="1"/>
  <c r="B55" i="14" s="1"/>
  <c r="B56" i="14" s="1"/>
  <c r="B57" i="14" s="1"/>
  <c r="B58" i="14" s="1"/>
  <c r="B59" i="14" s="1"/>
  <c r="B60" i="14" s="1"/>
  <c r="B61" i="14" s="1"/>
  <c r="B62" i="14" s="1"/>
  <c r="B63" i="14" s="1"/>
  <c r="B64" i="14" s="1"/>
  <c r="B65" i="14" s="1"/>
  <c r="B66" i="14" s="1"/>
  <c r="B67" i="14" s="1"/>
  <c r="B68" i="14" s="1"/>
  <c r="B69" i="14" s="1"/>
  <c r="B70" i="14" s="1"/>
  <c r="B71" i="14" s="1"/>
  <c r="B72" i="14" s="1"/>
  <c r="B13" i="14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B41" i="14" s="1"/>
  <c r="N72" i="14"/>
  <c r="M72" i="14"/>
  <c r="N70" i="14"/>
  <c r="M70" i="14"/>
  <c r="N68" i="14"/>
  <c r="M68" i="14"/>
  <c r="N66" i="14"/>
  <c r="M66" i="14"/>
  <c r="N64" i="14"/>
  <c r="M64" i="14"/>
  <c r="N62" i="14"/>
  <c r="M62" i="14"/>
  <c r="N60" i="14"/>
  <c r="M60" i="14"/>
  <c r="M58" i="14"/>
  <c r="N56" i="14"/>
  <c r="M56" i="14"/>
  <c r="N54" i="14"/>
  <c r="M54" i="14"/>
  <c r="N52" i="14"/>
  <c r="M52" i="14"/>
  <c r="N50" i="14"/>
  <c r="M50" i="14"/>
  <c r="N48" i="14"/>
  <c r="M48" i="14"/>
  <c r="N46" i="14"/>
  <c r="M46" i="14"/>
  <c r="N44" i="14"/>
  <c r="M44" i="14"/>
  <c r="N41" i="14"/>
  <c r="M41" i="14"/>
  <c r="N39" i="14"/>
  <c r="M39" i="14"/>
  <c r="N37" i="14"/>
  <c r="M37" i="14"/>
  <c r="N35" i="14"/>
  <c r="M35" i="14"/>
  <c r="N33" i="14"/>
  <c r="M33" i="14"/>
  <c r="N31" i="14"/>
  <c r="M31" i="14"/>
  <c r="N29" i="14"/>
  <c r="M29" i="14"/>
  <c r="N27" i="14"/>
  <c r="M27" i="14"/>
  <c r="N25" i="14"/>
  <c r="M25" i="14"/>
  <c r="N23" i="14"/>
  <c r="M23" i="14"/>
  <c r="N21" i="14"/>
  <c r="M21" i="14"/>
  <c r="N19" i="14"/>
  <c r="M19" i="14"/>
  <c r="N17" i="14"/>
  <c r="M17" i="14"/>
  <c r="N15" i="14"/>
  <c r="M15" i="14"/>
  <c r="N13" i="14"/>
  <c r="M13" i="14"/>
  <c r="N10" i="14"/>
  <c r="M10" i="14"/>
  <c r="N8" i="14"/>
  <c r="M8" i="14"/>
  <c r="N6" i="14"/>
  <c r="M6" i="14"/>
  <c r="N6" i="3" l="1"/>
  <c r="N8" i="3"/>
  <c r="N10" i="3"/>
  <c r="N13" i="3"/>
  <c r="N15" i="3"/>
  <c r="N17" i="3"/>
  <c r="N19" i="3"/>
  <c r="N21" i="3"/>
  <c r="N23" i="3"/>
  <c r="N25" i="3"/>
  <c r="N27" i="3"/>
  <c r="N29" i="3"/>
  <c r="N31" i="3"/>
  <c r="N33" i="3"/>
  <c r="N35" i="3"/>
  <c r="N37" i="3"/>
  <c r="N39" i="3"/>
  <c r="N41" i="3"/>
  <c r="N44" i="3"/>
  <c r="N46" i="3"/>
  <c r="N48" i="3"/>
  <c r="N50" i="3"/>
  <c r="N54" i="3"/>
  <c r="N56" i="3"/>
  <c r="N60" i="3"/>
  <c r="N62" i="3"/>
  <c r="N64" i="3"/>
  <c r="N66" i="3"/>
  <c r="N68" i="3"/>
  <c r="N70" i="3"/>
  <c r="N72" i="3"/>
  <c r="M8" i="3" l="1"/>
  <c r="M64" i="3"/>
  <c r="M13" i="3"/>
  <c r="M15" i="3"/>
  <c r="M17" i="3"/>
  <c r="M19" i="3"/>
  <c r="M21" i="3"/>
  <c r="M23" i="3"/>
  <c r="M25" i="3"/>
  <c r="M27" i="3"/>
  <c r="M29" i="3"/>
  <c r="M31" i="3"/>
  <c r="M33" i="3"/>
  <c r="M35" i="3"/>
  <c r="M37" i="3"/>
  <c r="M39" i="3"/>
  <c r="M41" i="3"/>
  <c r="M44" i="3"/>
  <c r="M46" i="3"/>
  <c r="M48" i="3"/>
  <c r="M50" i="3"/>
  <c r="M52" i="3"/>
  <c r="M54" i="3"/>
  <c r="M56" i="3"/>
  <c r="M58" i="3"/>
  <c r="M60" i="3"/>
  <c r="M62" i="3"/>
  <c r="M66" i="3"/>
  <c r="M68" i="3"/>
  <c r="M70" i="3"/>
  <c r="M72" i="3"/>
</calcChain>
</file>

<file path=xl/sharedStrings.xml><?xml version="1.0" encoding="utf-8"?>
<sst xmlns="http://schemas.openxmlformats.org/spreadsheetml/2006/main" count="962" uniqueCount="40">
  <si>
    <t>shoots</t>
  </si>
  <si>
    <t>A. len</t>
  </si>
  <si>
    <t>III</t>
  </si>
  <si>
    <t>A. can</t>
  </si>
  <si>
    <t>L. aly</t>
  </si>
  <si>
    <t>II</t>
  </si>
  <si>
    <t>I</t>
  </si>
  <si>
    <t>final</t>
  </si>
  <si>
    <t xml:space="preserve">mid point </t>
  </si>
  <si>
    <t>Type</t>
  </si>
  <si>
    <t xml:space="preserve">Species </t>
  </si>
  <si>
    <t xml:space="preserve">Trt </t>
  </si>
  <si>
    <t>Block</t>
  </si>
  <si>
    <t>Harvest</t>
  </si>
  <si>
    <t>number</t>
  </si>
  <si>
    <t xml:space="preserve">absorbance </t>
  </si>
  <si>
    <t>mg/g</t>
  </si>
  <si>
    <t>Tissue Used (g)</t>
  </si>
  <si>
    <t>total volume (L)</t>
  </si>
  <si>
    <t>Conc. (mg/L)</t>
  </si>
  <si>
    <t>Absorption</t>
  </si>
  <si>
    <t>Initial</t>
  </si>
  <si>
    <t>assay was done on 7/30/21</t>
  </si>
  <si>
    <t>sample 62 denotes a missing plot</t>
  </si>
  <si>
    <t xml:space="preserve">overall there seem to be little difference in the time, and treatment. Alyssoides however appears to have the highest concentration of gallic acid </t>
  </si>
  <si>
    <t>Harvest (weeks)</t>
  </si>
  <si>
    <t>gallic acid conc mg/g</t>
  </si>
  <si>
    <t>gallic acid conc. mg/L</t>
  </si>
  <si>
    <t xml:space="preserve">STDEV </t>
  </si>
  <si>
    <t>average</t>
  </si>
  <si>
    <t>STDEV</t>
  </si>
  <si>
    <t xml:space="preserve">#n/a </t>
  </si>
  <si>
    <t>Final</t>
  </si>
  <si>
    <t xml:space="preserve">Midpoint </t>
  </si>
  <si>
    <t xml:space="preserve">Initial </t>
  </si>
  <si>
    <t xml:space="preserve">Final </t>
  </si>
  <si>
    <t>Notes</t>
  </si>
  <si>
    <t>MidPoint</t>
  </si>
  <si>
    <t>average (mg/g)</t>
  </si>
  <si>
    <t>Gallic Acid mg/g DW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</si>
</sst>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theme="6" tint="0.79998168889431442"/>
      </patternFill>
    </fill>
  </fills>
  <borders count="10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164" fontId="0" fillId="4" borderId="4" xfId="0" applyNumberFormat="1" applyFill="1" applyBorder="1" applyAlignment="1">
      <alignment horizontal="center" vertical="center"/>
    </xf>
    <xf numFmtId="165" fontId="0" fillId="4" borderId="4" xfId="0" applyNumberFormat="1" applyFill="1" applyBorder="1" applyAlignment="1">
      <alignment horizontal="center" vertical="center"/>
    </xf>
    <xf numFmtId="2" fontId="0" fillId="4" borderId="4" xfId="0" applyNumberFormat="1" applyFill="1" applyBorder="1" applyAlignment="1">
      <alignment horizontal="center" vertical="center"/>
    </xf>
    <xf numFmtId="164" fontId="0" fillId="3" borderId="4" xfId="0" applyNumberFormat="1" applyFill="1" applyBorder="1" applyAlignment="1">
      <alignment horizontal="center" vertical="center"/>
    </xf>
    <xf numFmtId="165" fontId="0" fillId="3" borderId="4" xfId="0" applyNumberFormat="1" applyFill="1" applyBorder="1" applyAlignment="1">
      <alignment horizontal="center" vertical="center"/>
    </xf>
    <xf numFmtId="2" fontId="0" fillId="3" borderId="4" xfId="0" applyNumberFormat="1" applyFill="1" applyBorder="1" applyAlignment="1">
      <alignment horizontal="center" vertical="center"/>
    </xf>
    <xf numFmtId="0" fontId="0" fillId="3" borderId="4" xfId="0" quotePrefix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2" fontId="0" fillId="3" borderId="9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2" fontId="0" fillId="4" borderId="5" xfId="0" applyNumberFormat="1" applyFill="1" applyBorder="1" applyAlignment="1">
      <alignment horizontal="center" vertical="center"/>
    </xf>
    <xf numFmtId="2" fontId="0" fillId="3" borderId="5" xfId="0" applyNumberFormat="1" applyFill="1" applyBorder="1" applyAlignment="1">
      <alignment horizontal="center" vertical="center"/>
    </xf>
    <xf numFmtId="2" fontId="0" fillId="3" borderId="8" xfId="0" applyNumberFormat="1" applyFill="1" applyBorder="1" applyAlignment="1">
      <alignment horizontal="center" vertical="center"/>
    </xf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1" fillId="0" borderId="0" xfId="0" applyFont="1" applyAlignment="1">
      <alignment vertical="center"/>
    </xf>
    <xf numFmtId="2" fontId="0" fillId="0" borderId="0" xfId="0" applyNumberFormat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0.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0.00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rgb="FFFFFFFF"/>
        </top>
      </border>
    </dxf>
    <dxf>
      <border outline="0">
        <bottom style="thin">
          <color rgb="FFFFFFF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</dxf>
    <dxf>
      <border outline="0">
        <bottom style="thick">
          <color rgb="FFFFFFF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/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border outline="0">
        <top style="thin">
          <color theme="0"/>
        </top>
      </border>
    </dxf>
    <dxf>
      <border outline="0">
        <bottom style="thin">
          <color theme="0"/>
        </bottom>
      </border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0.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/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2" formatCode="0.0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4" formatCode="0.000"/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0"/>
        </right>
        <top style="thin">
          <color theme="0"/>
        </top>
        <bottom style="thin">
          <color theme="0"/>
        </bottom>
      </border>
    </dxf>
    <dxf>
      <border outline="0">
        <top style="thin">
          <color theme="0"/>
        </top>
      </border>
    </dxf>
    <dxf>
      <border outline="0">
        <bottom style="thin">
          <color theme="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solid">
          <fgColor theme="6" tint="0.59999389629810485"/>
          <bgColor theme="6" tint="0.59999389629810485"/>
        </patternFill>
      </fill>
      <alignment horizontal="center" vertical="center" textRotation="0" wrapText="0" indent="0" justifyLastLine="0" shrinkToFit="0" readingOrder="0"/>
    </dxf>
    <dxf>
      <border outline="0">
        <bottom style="thick">
          <color theme="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fill>
        <patternFill patternType="solid">
          <fgColor theme="6"/>
          <bgColor theme="6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38789001642185E-2"/>
          <c:y val="0.11188536953242835"/>
          <c:w val="0.88860078319087121"/>
          <c:h val="0.81813493901497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'SC 7-30-21 Block I'!$B$2</c:f>
              <c:strCache>
                <c:ptCount val="1"/>
                <c:pt idx="0">
                  <c:v>Absorption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27782222409367"/>
                  <c:y val="8.77828054298642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7-30-21 Block I'!$A$3:$A$7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250</c:v>
                </c:pt>
              </c:numCache>
            </c:numRef>
          </c:xVal>
          <c:yVal>
            <c:numRef>
              <c:f>'SC 7-30-21 Block I'!$B$3:$B$7</c:f>
              <c:numCache>
                <c:formatCode>General</c:formatCode>
                <c:ptCount val="5"/>
                <c:pt idx="0">
                  <c:v>4.3999999999999997E-2</c:v>
                </c:pt>
                <c:pt idx="1">
                  <c:v>0.246</c:v>
                </c:pt>
                <c:pt idx="2">
                  <c:v>0.42299999999999999</c:v>
                </c:pt>
                <c:pt idx="3">
                  <c:v>0.755</c:v>
                </c:pt>
                <c:pt idx="4">
                  <c:v>1.6919999999999999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F1B-4884-B78E-C9A38D71A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637632"/>
        <c:axId val="636623488"/>
      </c:scatterChart>
      <c:valAx>
        <c:axId val="63663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</a:t>
                </a:r>
                <a:r>
                  <a:rPr lang="en-US" baseline="0"/>
                  <a:t> mg/L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23488"/>
        <c:crosses val="autoZero"/>
        <c:crossBetween val="midCat"/>
      </c:valAx>
      <c:valAx>
        <c:axId val="63662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3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38789001642185E-2"/>
          <c:y val="0.11188536953242835"/>
          <c:w val="0.88860078319087121"/>
          <c:h val="0.81813493901497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'SC 8-6-21 Block III'!$B$2</c:f>
              <c:strCache>
                <c:ptCount val="1"/>
                <c:pt idx="0">
                  <c:v>Absorption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27782222409367"/>
                  <c:y val="8.77828054298642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8-6-21 Block III'!$A$3:$A$7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250</c:v>
                </c:pt>
              </c:numCache>
            </c:numRef>
          </c:xVal>
          <c:yVal>
            <c:numRef>
              <c:f>'SC 8-6-21 Block III'!$B$3:$B$7</c:f>
              <c:numCache>
                <c:formatCode>General</c:formatCode>
                <c:ptCount val="5"/>
                <c:pt idx="0">
                  <c:v>4.8000000000000001E-2</c:v>
                </c:pt>
                <c:pt idx="1">
                  <c:v>0.246</c:v>
                </c:pt>
                <c:pt idx="2">
                  <c:v>0.43</c:v>
                </c:pt>
                <c:pt idx="3">
                  <c:v>0.79700000000000004</c:v>
                </c:pt>
                <c:pt idx="4">
                  <c:v>1.806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EC-46B8-BAF8-953AD1F8B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637632"/>
        <c:axId val="636623488"/>
      </c:scatterChart>
      <c:valAx>
        <c:axId val="63663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</a:t>
                </a:r>
                <a:r>
                  <a:rPr lang="en-US" baseline="0"/>
                  <a:t> mg/L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23488"/>
        <c:crosses val="autoZero"/>
        <c:crossBetween val="midCat"/>
      </c:valAx>
      <c:valAx>
        <c:axId val="63662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3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38789001642185E-2"/>
          <c:y val="0.11188536953242835"/>
          <c:w val="0.88860078319087121"/>
          <c:h val="0.818134939014976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'SC 9-30-21 Block II'!$B$2</c:f>
              <c:strCache>
                <c:ptCount val="1"/>
                <c:pt idx="0">
                  <c:v>Absorption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31427782222409367"/>
                  <c:y val="8.7782805429864261E-3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20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'SC 9-30-21 Block II'!$A$3:$A$7</c:f>
              <c:numCache>
                <c:formatCode>General</c:formatCode>
                <c:ptCount val="5"/>
                <c:pt idx="0">
                  <c:v>0</c:v>
                </c:pt>
                <c:pt idx="1">
                  <c:v>25</c:v>
                </c:pt>
                <c:pt idx="2">
                  <c:v>50</c:v>
                </c:pt>
                <c:pt idx="3">
                  <c:v>100</c:v>
                </c:pt>
                <c:pt idx="4">
                  <c:v>250</c:v>
                </c:pt>
              </c:numCache>
            </c:numRef>
          </c:xVal>
          <c:yVal>
            <c:numRef>
              <c:f>'SC 9-30-21 Block II'!$B$3:$B$7</c:f>
              <c:numCache>
                <c:formatCode>General</c:formatCode>
                <c:ptCount val="5"/>
                <c:pt idx="0">
                  <c:v>4.4999999999999998E-2</c:v>
                </c:pt>
                <c:pt idx="1">
                  <c:v>0.248</c:v>
                </c:pt>
                <c:pt idx="2">
                  <c:v>0.47</c:v>
                </c:pt>
                <c:pt idx="3">
                  <c:v>0.83</c:v>
                </c:pt>
                <c:pt idx="4">
                  <c:v>2.1339999999999999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59B-4857-90DF-70AF17AFB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6637632"/>
        <c:axId val="636623488"/>
      </c:scatterChart>
      <c:valAx>
        <c:axId val="636637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mg/L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23488"/>
        <c:crosses val="autoZero"/>
        <c:crossBetween val="midCat"/>
      </c:valAx>
      <c:valAx>
        <c:axId val="636623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Absorbance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637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488950</xdr:colOff>
      <xdr:row>1</xdr:row>
      <xdr:rowOff>107950</xdr:rowOff>
    </xdr:from>
    <xdr:to>
      <xdr:col>10</xdr:col>
      <xdr:colOff>647700</xdr:colOff>
      <xdr:row>23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EF1AF7-1C4A-4C4F-B684-FF95119DB1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488950</xdr:colOff>
      <xdr:row>1</xdr:row>
      <xdr:rowOff>107950</xdr:rowOff>
    </xdr:from>
    <xdr:to>
      <xdr:col>10</xdr:col>
      <xdr:colOff>647700</xdr:colOff>
      <xdr:row>23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5AF99F-1F59-4662-AC95-B355DC1DFA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488950</xdr:colOff>
      <xdr:row>1</xdr:row>
      <xdr:rowOff>107950</xdr:rowOff>
    </xdr:from>
    <xdr:to>
      <xdr:col>10</xdr:col>
      <xdr:colOff>472440</xdr:colOff>
      <xdr:row>23</xdr:row>
      <xdr:rowOff>68580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ADA0F6-F867-402E-954F-1F87BD36A2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099483F-FA70-4104-A501-1F011B558B13}" name="Table3" displayName="Table3" ref="B2:I104" totalsRowShown="0" headerRowDxfId="72" dataDxfId="71">
  <autoFilter ref="B2:I104" xr:uid="{E39EC18B-6956-4F00-8CD3-4CA7BCEC083C}"/>
  <tableColumns count="8">
    <tableColumn id="1" xr3:uid="{66213506-5433-4DEE-8A68-5856DE684C60}" name="number" dataDxfId="70"/>
    <tableColumn id="2" xr3:uid="{78F10FC4-2BD0-42D1-B035-48B220204DB6}" name="Harvest" dataDxfId="69"/>
    <tableColumn id="3" xr3:uid="{E4E4713C-551A-432F-8388-0CA722C821E8}" name="Block" dataDxfId="68"/>
    <tableColumn id="4" xr3:uid="{FBC8E401-D224-4337-BFD7-A65098B32153}" name="Trt " dataDxfId="67"/>
    <tableColumn id="5" xr3:uid="{9EF6FCB7-659B-4B01-9C27-EA8B8512C3BD}" name="Species " dataDxfId="66"/>
    <tableColumn id="6" xr3:uid="{8F5362C6-CADA-48C7-B4B4-F26DFBB924A1}" name="Type" dataDxfId="65"/>
    <tableColumn id="12" xr3:uid="{40A1E77F-A516-4807-B51B-373E4BD23E91}" name="Tissue Used (g)" dataDxfId="64"/>
    <tableColumn id="10" xr3:uid="{8B37147D-65BE-4E28-8665-D7869242B6C5}" name="Gallic Acid mg/g DW" dataDxfId="63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BAB06F0-04AF-4837-84F1-3D312BA10513}" name="Table17591013" displayName="Table17591013" ref="A2:B7" totalsRowShown="0" headerRowDxfId="62" dataDxfId="61">
  <autoFilter ref="A2:B7" xr:uid="{00000000-0009-0000-0100-000001000000}"/>
  <tableColumns count="2">
    <tableColumn id="1" xr3:uid="{C4EB8AE8-52CA-498E-8E4E-53AAB5D51F1D}" name="Conc. (mg/L)" dataDxfId="60"/>
    <tableColumn id="2" xr3:uid="{82440914-78FB-4872-922A-439E4F3D4A3E}" name="Absorption" dataDxfId="59"/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897FC37-0312-4B22-A48D-8F4F83A1D378}" name="Table4" displayName="Table4" ref="B3:N72" totalsRowShown="0" headerRowDxfId="58" dataDxfId="56" headerRowBorderDxfId="57" tableBorderDxfId="55" totalsRowBorderDxfId="54">
  <autoFilter ref="B3:N72" xr:uid="{7897FC37-0312-4B22-A48D-8F4F83A1D378}"/>
  <tableColumns count="13">
    <tableColumn id="1" xr3:uid="{79BD8172-F147-4413-9524-7BF18BEC92B5}" name="number" dataDxfId="53"/>
    <tableColumn id="2" xr3:uid="{BE12AEC6-A0B0-4CBF-8C03-F06B245203E4}" name="Harvest (weeks)" dataDxfId="52"/>
    <tableColumn id="3" xr3:uid="{A828330B-BBC1-4E5E-A2A6-0FDAA00C68B3}" name="Block" dataDxfId="51"/>
    <tableColumn id="4" xr3:uid="{B9C12E9A-2FFD-4AFE-9A16-D5085DB7D79A}" name="Trt " dataDxfId="50"/>
    <tableColumn id="5" xr3:uid="{663A606A-30A9-4327-87FD-66B41E27323B}" name="Species " dataDxfId="49"/>
    <tableColumn id="6" xr3:uid="{5AFEED23-6910-4244-870D-98A1A1CAD242}" name="Type" dataDxfId="48"/>
    <tableColumn id="7" xr3:uid="{E1C2D0F4-CE9E-4514-88AF-47BDC85FFB0C}" name="Tissue Used (g)" dataDxfId="47"/>
    <tableColumn id="8" xr3:uid="{7C5B5AE5-5EF5-4B40-AC85-7AB96B5C53A8}" name="total volume (L)" dataDxfId="46"/>
    <tableColumn id="9" xr3:uid="{B5C8F8AA-0809-41CB-9ECE-41E5F7F94B3F}" name="absorbance " dataDxfId="45"/>
    <tableColumn id="10" xr3:uid="{1E596A3B-DB48-48C9-A52F-D5B295156F6E}" name="gallic acid conc. mg/L" dataDxfId="44"/>
    <tableColumn id="11" xr3:uid="{CDD9AD08-8E75-4832-B474-0CAEB15BC6E6}" name="gallic acid conc mg/g" dataDxfId="43"/>
    <tableColumn id="16" xr3:uid="{CC324FD7-B0A6-40F7-942C-18EFC1B1180C}" name="average (mg/g)" dataDxfId="42">
      <calculatedColumnFormula>AVERAGE(L3:L4)</calculatedColumnFormula>
    </tableColumn>
    <tableColumn id="12" xr3:uid="{EC040F59-8138-46E1-8C8A-12CD73DF3AB6}" name="STDEV " dataDxfId="41">
      <calculatedColumnFormula>STDEV(L3:L4)</calculatedColumnFormula>
    </tableColumn>
  </tableColumns>
  <tableStyleInfo name="TableStyleMedium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4182CD42-F101-4477-8499-5480D094B4F0}" name="Table175910135" displayName="Table175910135" ref="A2:B7" totalsRowShown="0" headerRowDxfId="40" dataDxfId="39">
  <autoFilter ref="A2:B7" xr:uid="{00000000-0009-0000-0100-000001000000}"/>
  <tableColumns count="2">
    <tableColumn id="1" xr3:uid="{7146BE1A-162D-4B08-A06A-ADCE5E2ED6A4}" name="Conc. (mg/L)" dataDxfId="38"/>
    <tableColumn id="2" xr3:uid="{5BBB4EAB-0514-4982-8153-4F32A6B63850}" name="Absorption" dataDxfId="37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5D5229D-C55F-4648-891F-C2902ADEEF34}" name="Table6" displayName="Table6" ref="B2:N71" totalsRowShown="0" headerRowDxfId="36" headerRowBorderDxfId="35" tableBorderDxfId="34" totalsRowBorderDxfId="33">
  <autoFilter ref="B2:N71" xr:uid="{25D5229D-C55F-4648-891F-C2902ADEEF34}"/>
  <tableColumns count="13">
    <tableColumn id="1" xr3:uid="{4D56B798-2CCD-4080-9A24-517E5CD3AE20}" name="number" dataDxfId="32"/>
    <tableColumn id="2" xr3:uid="{9BCB6480-6575-4415-8895-403BA8DD9636}" name="Harvest" dataDxfId="31"/>
    <tableColumn id="3" xr3:uid="{FC585369-745F-4A11-9CBB-4F6865623302}" name="Block" dataDxfId="30"/>
    <tableColumn id="4" xr3:uid="{D4826F23-95EE-4B4B-9C7C-0E58B8E77187}" name="Trt " dataDxfId="29"/>
    <tableColumn id="5" xr3:uid="{CD7C0481-A217-4783-A353-88037757EE49}" name="Species " dataDxfId="28"/>
    <tableColumn id="6" xr3:uid="{B56B59B8-0628-4949-93C7-C76212C0E0B6}" name="Type" dataDxfId="27"/>
    <tableColumn id="7" xr3:uid="{4F7BCBA4-38FB-40CE-BAF4-7214F40B6686}" name="Tissue Used (g)" dataDxfId="26"/>
    <tableColumn id="8" xr3:uid="{115760FE-9E75-453E-893C-68D379490130}" name="total volume (L)" dataDxfId="25"/>
    <tableColumn id="9" xr3:uid="{C458307A-0561-4A8D-AAFD-0AF4915EB737}" name="absorbance "/>
    <tableColumn id="10" xr3:uid="{540DA98D-E031-4BCB-B169-2C580CC6F614}" name="gallic acid conc. mg/L">
      <calculatedColumnFormula>(J3-0.0714)/0.007</calculatedColumnFormula>
    </tableColumn>
    <tableColumn id="11" xr3:uid="{E45AF1C4-7500-451A-9BAB-D9566E3BD582}" name="mg/g" dataDxfId="24">
      <calculatedColumnFormula>K3*I3/H3</calculatedColumnFormula>
    </tableColumn>
    <tableColumn id="12" xr3:uid="{1B40CCE5-94EE-4558-A681-49585A9AF37F}" name="average" dataDxfId="23"/>
    <tableColumn id="13" xr3:uid="{051C87B6-9FB3-474E-952B-24C63E89E208}" name="STDEV" dataDxfId="22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2871503-B5AD-4587-9F5D-3C9AA4B937E3}" name="Table175910136" displayName="Table175910136" ref="A2:B7" totalsRowShown="0" headerRowDxfId="21" dataDxfId="20">
  <autoFilter ref="A2:B7" xr:uid="{00000000-0009-0000-0100-000001000000}"/>
  <tableColumns count="2">
    <tableColumn id="1" xr3:uid="{D310FABA-C871-496F-984F-09ABD4C38286}" name="Conc. (mg/L)" dataDxfId="19"/>
    <tableColumn id="2" xr3:uid="{78D647F4-9FCF-4A3C-B4DF-CB34E40D6469}" name="Absorption" dataDxfId="18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D485583-5F19-48A0-AD01-A0053E47D39D}" name="Table48" displayName="Table48" ref="B3:N72" totalsRowShown="0" headerRowDxfId="17" dataDxfId="15" headerRowBorderDxfId="16" tableBorderDxfId="14" totalsRowBorderDxfId="13">
  <autoFilter ref="B3:N72" xr:uid="{7897FC37-0312-4B22-A48D-8F4F83A1D378}"/>
  <tableColumns count="13">
    <tableColumn id="1" xr3:uid="{91A5AFA1-DF24-499A-8666-AC17D157D4CB}" name="number" dataDxfId="12"/>
    <tableColumn id="2" xr3:uid="{8FCE3315-78B6-4DEC-A087-FA3A357DCEC7}" name="Harvest (weeks)" dataDxfId="11"/>
    <tableColumn id="3" xr3:uid="{01D3A2C3-2F4D-47E3-9BD6-D6DF4CE04038}" name="Block" dataDxfId="10"/>
    <tableColumn id="4" xr3:uid="{19CA6531-16BA-47E9-B1AE-1EFB05CB3C43}" name="Trt " dataDxfId="9"/>
    <tableColumn id="5" xr3:uid="{F63CE4D8-D5B0-42F4-A35D-BF5DF39672BC}" name="Species " dataDxfId="8"/>
    <tableColumn id="6" xr3:uid="{B334A7F9-9C3C-4276-BF27-2D95F078198A}" name="Type" dataDxfId="7"/>
    <tableColumn id="7" xr3:uid="{350C2D81-7693-458A-9B0B-E8A33205D2A8}" name="Tissue Used (g)" dataDxfId="6"/>
    <tableColumn id="8" xr3:uid="{82C4ACDA-E5A9-48E4-9E44-CA152417BDD5}" name="total volume (L)" dataDxfId="5"/>
    <tableColumn id="9" xr3:uid="{06EBBC83-239F-47F4-95AA-BA7F508AB3A9}" name="absorbance " dataDxfId="4"/>
    <tableColumn id="10" xr3:uid="{E45ACC65-9775-4816-BA44-6EDABF9FFAD2}" name="gallic acid conc. mg/L" dataDxfId="3">
      <calculatedColumnFormula>(Table48[[#This Row],[absorbance ]]+0.0323)/0.0098</calculatedColumnFormula>
    </tableColumn>
    <tableColumn id="11" xr3:uid="{C96B9C26-1674-4E8F-B06B-AD3B703A89E0}" name="gallic acid conc mg/g" dataDxfId="2">
      <calculatedColumnFormula>Table48[[#This Row],[gallic acid conc. mg/L]]*Table48[[#This Row],[total volume (L)]]/Table48[[#This Row],[Tissue Used (g)]]</calculatedColumnFormula>
    </tableColumn>
    <tableColumn id="16" xr3:uid="{C812C3CD-1C93-4549-8DD1-3B72E058F7DE}" name="average (mg/g)" dataDxfId="1">
      <calculatedColumnFormula>AVERAGE(L3:L4)</calculatedColumnFormula>
    </tableColumn>
    <tableColumn id="12" xr3:uid="{97A22948-7199-4BBC-A53D-AC1A18669B90}" name="STDEV " dataDxfId="0">
      <calculatedColumnFormula>STDEV(L3:L4)</calculatedColumnFormula>
    </tableColumn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3F093-4AFD-4ED3-B7B6-FA426134B781}">
  <sheetPr>
    <pageSetUpPr fitToPage="1"/>
  </sheetPr>
  <dimension ref="B1:P104"/>
  <sheetViews>
    <sheetView tabSelected="1" zoomScale="70" zoomScaleNormal="70" workbookViewId="0">
      <selection activeCell="K75" sqref="K75"/>
    </sheetView>
  </sheetViews>
  <sheetFormatPr defaultColWidth="8.83203125" defaultRowHeight="15.5" x14ac:dyDescent="0.35"/>
  <cols>
    <col min="1" max="1" width="8.83203125" style="1"/>
    <col min="2" max="2" width="7.4140625" style="1" customWidth="1"/>
    <col min="3" max="3" width="10.58203125" style="1" customWidth="1"/>
    <col min="4" max="4" width="9.1640625" style="1" customWidth="1"/>
    <col min="5" max="5" width="7.6640625" style="1" customWidth="1"/>
    <col min="6" max="6" width="9.5" style="1" customWidth="1"/>
    <col min="7" max="7" width="8.9140625" style="1" customWidth="1"/>
    <col min="8" max="8" width="12.1640625" style="1" customWidth="1"/>
    <col min="9" max="9" width="11.1640625" style="1" customWidth="1"/>
    <col min="10" max="16384" width="8.83203125" style="1"/>
  </cols>
  <sheetData>
    <row r="1" spans="2:16" x14ac:dyDescent="0.35">
      <c r="K1" s="33"/>
      <c r="L1" s="33"/>
      <c r="M1" s="33"/>
    </row>
    <row r="2" spans="2:16" ht="63" customHeight="1" x14ac:dyDescent="0.35">
      <c r="B2" s="21" t="s">
        <v>14</v>
      </c>
      <c r="C2" s="21" t="s">
        <v>13</v>
      </c>
      <c r="D2" s="21" t="s">
        <v>12</v>
      </c>
      <c r="E2" s="21" t="s">
        <v>11</v>
      </c>
      <c r="F2" s="21" t="s">
        <v>10</v>
      </c>
      <c r="G2" s="21" t="s">
        <v>9</v>
      </c>
      <c r="H2" s="21" t="s">
        <v>17</v>
      </c>
      <c r="I2" s="21" t="s">
        <v>39</v>
      </c>
      <c r="K2" s="33"/>
      <c r="L2" s="33"/>
      <c r="M2" s="33"/>
    </row>
    <row r="3" spans="2:16" ht="15.65" customHeight="1" x14ac:dyDescent="0.35">
      <c r="G3" s="1" t="s">
        <v>34</v>
      </c>
      <c r="I3" s="5"/>
      <c r="K3" s="33"/>
      <c r="L3" s="33"/>
      <c r="M3" s="33"/>
    </row>
    <row r="4" spans="2:16" x14ac:dyDescent="0.35">
      <c r="B4" s="1">
        <v>1</v>
      </c>
      <c r="C4" s="1">
        <v>0</v>
      </c>
      <c r="D4" s="1" t="s">
        <v>6</v>
      </c>
      <c r="E4" s="1">
        <v>0</v>
      </c>
      <c r="F4" s="1" t="s">
        <v>4</v>
      </c>
      <c r="G4" s="1" t="s">
        <v>0</v>
      </c>
      <c r="H4" s="1">
        <v>0.25090000000000001</v>
      </c>
      <c r="I4" s="5">
        <v>7.4194438482999665</v>
      </c>
      <c r="K4" s="34"/>
      <c r="L4" s="33"/>
      <c r="M4" s="33"/>
    </row>
    <row r="5" spans="2:16" ht="15.65" customHeight="1" x14ac:dyDescent="0.35">
      <c r="B5" s="1">
        <v>2</v>
      </c>
      <c r="C5" s="1">
        <v>0</v>
      </c>
      <c r="D5" s="1" t="s">
        <v>6</v>
      </c>
      <c r="E5" s="1">
        <v>0</v>
      </c>
      <c r="F5" s="1" t="s">
        <v>3</v>
      </c>
      <c r="G5" s="1" t="s">
        <v>0</v>
      </c>
      <c r="H5" s="1">
        <v>0.25040000000000001</v>
      </c>
      <c r="I5" s="5">
        <v>2.9952076677316293</v>
      </c>
      <c r="K5" s="34"/>
      <c r="L5" s="33"/>
      <c r="M5" s="33"/>
    </row>
    <row r="6" spans="2:16" ht="15.65" customHeight="1" x14ac:dyDescent="0.35">
      <c r="B6" s="1">
        <v>3</v>
      </c>
      <c r="C6" s="1">
        <v>0</v>
      </c>
      <c r="D6" s="1" t="s">
        <v>6</v>
      </c>
      <c r="E6" s="1">
        <v>0</v>
      </c>
      <c r="F6" s="1" t="s">
        <v>1</v>
      </c>
      <c r="G6" s="1" t="s">
        <v>0</v>
      </c>
      <c r="H6" s="1">
        <v>0.25090000000000001</v>
      </c>
      <c r="I6" s="5">
        <v>4.1236165189931633</v>
      </c>
      <c r="K6" s="34"/>
      <c r="L6" s="33"/>
      <c r="M6" s="33"/>
    </row>
    <row r="7" spans="2:16" ht="15.65" customHeight="1" x14ac:dyDescent="0.35">
      <c r="B7" s="1">
        <v>4</v>
      </c>
      <c r="C7" s="1">
        <v>0</v>
      </c>
      <c r="D7" s="1" t="s">
        <v>5</v>
      </c>
      <c r="E7" s="1">
        <v>0</v>
      </c>
      <c r="F7" s="1" t="s">
        <v>4</v>
      </c>
      <c r="G7" s="1" t="s">
        <v>0</v>
      </c>
      <c r="H7" s="1">
        <v>0.25080000000000002</v>
      </c>
      <c r="I7" s="5">
        <v>6.4816682999942348</v>
      </c>
      <c r="K7" s="34"/>
      <c r="L7" s="33"/>
      <c r="M7" s="33"/>
    </row>
    <row r="8" spans="2:16" ht="15.65" customHeight="1" x14ac:dyDescent="0.35">
      <c r="B8" s="1">
        <v>5</v>
      </c>
      <c r="C8" s="1">
        <v>0</v>
      </c>
      <c r="D8" s="1" t="s">
        <v>5</v>
      </c>
      <c r="E8" s="1">
        <v>0</v>
      </c>
      <c r="F8" s="1" t="s">
        <v>3</v>
      </c>
      <c r="G8" s="1" t="s">
        <v>0</v>
      </c>
      <c r="H8" s="1">
        <v>0.25030000000000002</v>
      </c>
      <c r="I8" s="5">
        <v>3.9450046707705573</v>
      </c>
      <c r="K8" s="34"/>
      <c r="L8" s="33"/>
      <c r="M8" s="33"/>
    </row>
    <row r="9" spans="2:16" x14ac:dyDescent="0.35">
      <c r="B9" s="1">
        <v>6</v>
      </c>
      <c r="C9" s="1">
        <v>0</v>
      </c>
      <c r="D9" s="1" t="s">
        <v>5</v>
      </c>
      <c r="E9" s="1">
        <v>0</v>
      </c>
      <c r="F9" s="1" t="s">
        <v>1</v>
      </c>
      <c r="G9" s="1" t="s">
        <v>0</v>
      </c>
      <c r="H9" s="1">
        <v>0.25059999999999999</v>
      </c>
      <c r="I9" s="5">
        <v>3.7352767040996584</v>
      </c>
      <c r="K9" s="34"/>
      <c r="L9" s="33"/>
      <c r="M9" s="33"/>
    </row>
    <row r="10" spans="2:16" x14ac:dyDescent="0.35">
      <c r="B10" s="1">
        <v>7</v>
      </c>
      <c r="C10" s="1">
        <v>0</v>
      </c>
      <c r="D10" s="1" t="s">
        <v>2</v>
      </c>
      <c r="E10" s="1">
        <v>0</v>
      </c>
      <c r="F10" s="1" t="s">
        <v>4</v>
      </c>
      <c r="G10" s="1" t="s">
        <v>0</v>
      </c>
      <c r="H10" s="1">
        <v>0.25040000000000001</v>
      </c>
      <c r="I10" s="5">
        <v>7.8446165233730003</v>
      </c>
      <c r="K10" s="34"/>
      <c r="L10" s="33"/>
      <c r="M10" s="33"/>
    </row>
    <row r="11" spans="2:16" x14ac:dyDescent="0.35">
      <c r="B11" s="1">
        <v>8</v>
      </c>
      <c r="C11" s="1">
        <v>0</v>
      </c>
      <c r="D11" s="1" t="s">
        <v>2</v>
      </c>
      <c r="E11" s="1">
        <v>0</v>
      </c>
      <c r="F11" s="1" t="s">
        <v>3</v>
      </c>
      <c r="G11" s="1" t="s">
        <v>0</v>
      </c>
      <c r="H11" s="1">
        <v>0.25069999999999998</v>
      </c>
      <c r="I11" s="5">
        <v>4.6262989608313347</v>
      </c>
      <c r="K11" s="34"/>
      <c r="L11" s="33"/>
      <c r="M11" s="33"/>
    </row>
    <row r="12" spans="2:16" x14ac:dyDescent="0.35">
      <c r="B12" s="1">
        <v>9</v>
      </c>
      <c r="C12" s="1">
        <v>0</v>
      </c>
      <c r="D12" s="1" t="s">
        <v>2</v>
      </c>
      <c r="E12" s="1">
        <v>0</v>
      </c>
      <c r="F12" s="1" t="s">
        <v>1</v>
      </c>
      <c r="G12" s="1" t="s">
        <v>0</v>
      </c>
      <c r="H12" s="1">
        <v>0.25040000000000001</v>
      </c>
      <c r="I12" s="5">
        <v>13.721804511278194</v>
      </c>
      <c r="K12" s="34"/>
      <c r="L12" s="33"/>
      <c r="M12" s="33"/>
    </row>
    <row r="13" spans="2:16" x14ac:dyDescent="0.35">
      <c r="G13" s="1" t="s">
        <v>33</v>
      </c>
      <c r="I13" s="5"/>
      <c r="K13" s="34"/>
      <c r="L13" s="33"/>
      <c r="M13" s="33"/>
    </row>
    <row r="14" spans="2:16" x14ac:dyDescent="0.35">
      <c r="B14" s="1">
        <v>10</v>
      </c>
      <c r="C14" s="1">
        <v>3</v>
      </c>
      <c r="D14" s="1" t="s">
        <v>6</v>
      </c>
      <c r="E14" s="1">
        <v>1</v>
      </c>
      <c r="F14" s="1" t="s">
        <v>4</v>
      </c>
      <c r="G14" s="1" t="s">
        <v>0</v>
      </c>
      <c r="H14" s="1">
        <v>0.25009999999999999</v>
      </c>
      <c r="I14" s="5">
        <v>6.1541534773656226</v>
      </c>
      <c r="K14" s="34"/>
      <c r="L14" s="33"/>
      <c r="M14" s="33"/>
    </row>
    <row r="15" spans="2:16" x14ac:dyDescent="0.35">
      <c r="B15" s="1">
        <v>11</v>
      </c>
      <c r="C15" s="1">
        <v>3</v>
      </c>
      <c r="D15" s="1" t="s">
        <v>6</v>
      </c>
      <c r="E15" s="1">
        <v>1</v>
      </c>
      <c r="F15" s="1" t="s">
        <v>3</v>
      </c>
      <c r="G15" s="1" t="s">
        <v>0</v>
      </c>
      <c r="H15" s="1">
        <v>0.25</v>
      </c>
      <c r="I15" s="5">
        <v>3.182124892651208</v>
      </c>
      <c r="K15" s="34"/>
      <c r="L15" s="33"/>
      <c r="M15" s="33"/>
    </row>
    <row r="16" spans="2:16" x14ac:dyDescent="0.35">
      <c r="B16" s="1">
        <v>12</v>
      </c>
      <c r="C16" s="1">
        <v>3</v>
      </c>
      <c r="D16" s="1" t="s">
        <v>6</v>
      </c>
      <c r="E16" s="1">
        <v>1</v>
      </c>
      <c r="F16" s="1" t="s">
        <v>1</v>
      </c>
      <c r="G16" s="1" t="s">
        <v>0</v>
      </c>
      <c r="H16" s="1">
        <v>0.2505</v>
      </c>
      <c r="I16" s="5">
        <v>3.0129742359958191</v>
      </c>
      <c r="K16" s="34"/>
      <c r="L16" s="32"/>
      <c r="M16" s="32"/>
      <c r="N16" s="33"/>
      <c r="O16" s="33"/>
      <c r="P16" s="33"/>
    </row>
    <row r="17" spans="2:16" x14ac:dyDescent="0.35">
      <c r="B17" s="1">
        <v>13</v>
      </c>
      <c r="C17" s="1">
        <v>3</v>
      </c>
      <c r="D17" s="1" t="s">
        <v>6</v>
      </c>
      <c r="E17" s="1">
        <v>2</v>
      </c>
      <c r="F17" s="1" t="s">
        <v>4</v>
      </c>
      <c r="G17" s="1" t="s">
        <v>0</v>
      </c>
      <c r="H17" s="1">
        <v>0.25030000000000002</v>
      </c>
      <c r="I17" s="5">
        <v>6.1572199730094468</v>
      </c>
      <c r="K17" s="34"/>
      <c r="L17" s="32"/>
      <c r="M17" s="32"/>
      <c r="N17" s="33"/>
      <c r="O17" s="33"/>
      <c r="P17" s="33"/>
    </row>
    <row r="18" spans="2:16" x14ac:dyDescent="0.35">
      <c r="B18" s="1">
        <v>14</v>
      </c>
      <c r="C18" s="1">
        <v>3</v>
      </c>
      <c r="D18" s="1" t="s">
        <v>6</v>
      </c>
      <c r="E18" s="1">
        <v>2</v>
      </c>
      <c r="F18" s="1" t="s">
        <v>3</v>
      </c>
      <c r="G18" s="1" t="s">
        <v>0</v>
      </c>
      <c r="H18" s="1">
        <v>0.25030000000000002</v>
      </c>
      <c r="I18" s="5">
        <v>3.6926147704590822</v>
      </c>
      <c r="K18" s="34"/>
      <c r="L18" s="32"/>
      <c r="M18" s="32"/>
      <c r="N18" s="33"/>
      <c r="O18" s="33"/>
      <c r="P18" s="33"/>
    </row>
    <row r="19" spans="2:16" x14ac:dyDescent="0.35">
      <c r="B19" s="1">
        <v>15</v>
      </c>
      <c r="C19" s="1">
        <v>3</v>
      </c>
      <c r="D19" s="1" t="s">
        <v>6</v>
      </c>
      <c r="E19" s="1">
        <v>2</v>
      </c>
      <c r="F19" s="1" t="s">
        <v>1</v>
      </c>
      <c r="G19" s="1" t="s">
        <v>0</v>
      </c>
      <c r="H19" s="1">
        <v>0.25030000000000002</v>
      </c>
      <c r="I19" s="5">
        <v>4.2232578103442986</v>
      </c>
      <c r="K19" s="34"/>
      <c r="L19" s="32"/>
      <c r="M19" s="32"/>
      <c r="N19" s="33"/>
      <c r="O19" s="33"/>
      <c r="P19" s="33"/>
    </row>
    <row r="20" spans="2:16" x14ac:dyDescent="0.35">
      <c r="B20" s="1">
        <v>16</v>
      </c>
      <c r="C20" s="1">
        <v>3</v>
      </c>
      <c r="D20" s="1" t="s">
        <v>6</v>
      </c>
      <c r="E20" s="1">
        <v>3</v>
      </c>
      <c r="F20" s="1" t="s">
        <v>4</v>
      </c>
      <c r="G20" s="1" t="s">
        <v>0</v>
      </c>
      <c r="H20" s="1">
        <v>0.25009999999999999</v>
      </c>
      <c r="I20" s="5">
        <v>7.7782209812524945</v>
      </c>
      <c r="K20" s="34"/>
      <c r="L20" s="32"/>
      <c r="M20" s="32"/>
      <c r="N20" s="33"/>
      <c r="O20" s="33"/>
      <c r="P20" s="33"/>
    </row>
    <row r="21" spans="2:16" x14ac:dyDescent="0.35">
      <c r="B21" s="1">
        <v>17</v>
      </c>
      <c r="C21" s="1">
        <v>3</v>
      </c>
      <c r="D21" s="1" t="s">
        <v>6</v>
      </c>
      <c r="E21" s="1">
        <v>3</v>
      </c>
      <c r="F21" s="1" t="s">
        <v>3</v>
      </c>
      <c r="G21" s="1" t="s">
        <v>0</v>
      </c>
      <c r="H21" s="1">
        <v>0.25069999999999998</v>
      </c>
      <c r="I21" s="5">
        <v>3.3765117564000251</v>
      </c>
      <c r="K21" s="34"/>
      <c r="L21" s="32"/>
      <c r="M21" s="32"/>
      <c r="N21" s="33"/>
      <c r="O21" s="33"/>
      <c r="P21" s="33"/>
    </row>
    <row r="22" spans="2:16" x14ac:dyDescent="0.35">
      <c r="B22" s="1">
        <v>18</v>
      </c>
      <c r="C22" s="1">
        <v>3</v>
      </c>
      <c r="D22" s="1" t="s">
        <v>6</v>
      </c>
      <c r="E22" s="1">
        <v>3</v>
      </c>
      <c r="F22" s="1" t="s">
        <v>1</v>
      </c>
      <c r="G22" s="1" t="s">
        <v>0</v>
      </c>
      <c r="H22" s="1">
        <v>0.25</v>
      </c>
      <c r="I22" s="5">
        <v>3.6677636637652635</v>
      </c>
      <c r="K22" s="34"/>
    </row>
    <row r="23" spans="2:16" x14ac:dyDescent="0.35">
      <c r="B23" s="1">
        <v>19</v>
      </c>
      <c r="C23" s="1">
        <v>3</v>
      </c>
      <c r="D23" s="1" t="s">
        <v>6</v>
      </c>
      <c r="E23" s="1">
        <v>4</v>
      </c>
      <c r="F23" s="1" t="s">
        <v>4</v>
      </c>
      <c r="G23" s="1" t="s">
        <v>0</v>
      </c>
      <c r="H23" s="1">
        <v>0.25040000000000001</v>
      </c>
      <c r="I23" s="5">
        <v>7.3095369857959795</v>
      </c>
      <c r="K23" s="34"/>
    </row>
    <row r="24" spans="2:16" x14ac:dyDescent="0.35">
      <c r="B24" s="1">
        <v>20</v>
      </c>
      <c r="C24" s="1">
        <v>3</v>
      </c>
      <c r="D24" s="1" t="s">
        <v>6</v>
      </c>
      <c r="E24" s="1">
        <v>4</v>
      </c>
      <c r="F24" s="1" t="s">
        <v>3</v>
      </c>
      <c r="G24" s="1" t="s">
        <v>0</v>
      </c>
      <c r="H24" s="1">
        <v>0.25040000000000001</v>
      </c>
      <c r="I24" s="5">
        <v>3.6864094372081593</v>
      </c>
      <c r="K24" s="34"/>
    </row>
    <row r="25" spans="2:16" x14ac:dyDescent="0.35">
      <c r="B25" s="1">
        <v>21</v>
      </c>
      <c r="C25" s="1">
        <v>3</v>
      </c>
      <c r="D25" s="1" t="s">
        <v>6</v>
      </c>
      <c r="E25" s="1">
        <v>4</v>
      </c>
      <c r="F25" s="1" t="s">
        <v>1</v>
      </c>
      <c r="G25" s="1" t="s">
        <v>0</v>
      </c>
      <c r="H25" s="1">
        <v>0.25030000000000002</v>
      </c>
      <c r="I25" s="5">
        <v>10.610344509665325</v>
      </c>
      <c r="K25" s="34"/>
    </row>
    <row r="26" spans="2:16" x14ac:dyDescent="0.35">
      <c r="B26" s="1">
        <v>22</v>
      </c>
      <c r="C26" s="1">
        <v>3</v>
      </c>
      <c r="D26" s="1" t="s">
        <v>6</v>
      </c>
      <c r="E26" s="1">
        <v>5</v>
      </c>
      <c r="F26" s="1" t="s">
        <v>4</v>
      </c>
      <c r="G26" s="1" t="s">
        <v>0</v>
      </c>
      <c r="H26" s="1">
        <v>0.25030000000000002</v>
      </c>
      <c r="I26" s="5">
        <v>6.8225821322105773</v>
      </c>
      <c r="K26" s="34"/>
    </row>
    <row r="27" spans="2:16" x14ac:dyDescent="0.35">
      <c r="B27" s="1">
        <v>23</v>
      </c>
      <c r="C27" s="1">
        <v>3</v>
      </c>
      <c r="D27" s="1" t="s">
        <v>6</v>
      </c>
      <c r="E27" s="1">
        <v>5</v>
      </c>
      <c r="F27" s="1" t="s">
        <v>3</v>
      </c>
      <c r="G27" s="1" t="s">
        <v>0</v>
      </c>
      <c r="H27" s="1">
        <v>0.25059999999999999</v>
      </c>
      <c r="I27" s="5">
        <v>3.2767511817791153</v>
      </c>
      <c r="K27" s="34"/>
    </row>
    <row r="28" spans="2:16" x14ac:dyDescent="0.35">
      <c r="B28" s="1">
        <v>24</v>
      </c>
      <c r="C28" s="1">
        <v>3</v>
      </c>
      <c r="D28" s="1" t="s">
        <v>6</v>
      </c>
      <c r="E28" s="1">
        <v>5</v>
      </c>
      <c r="F28" s="1" t="s">
        <v>1</v>
      </c>
      <c r="G28" s="1" t="s">
        <v>0</v>
      </c>
      <c r="H28" s="1">
        <v>0.25019999999999998</v>
      </c>
      <c r="I28" s="5">
        <v>3.8507655414130242</v>
      </c>
      <c r="K28" s="34"/>
    </row>
    <row r="29" spans="2:16" x14ac:dyDescent="0.35">
      <c r="B29" s="1">
        <v>25</v>
      </c>
      <c r="C29" s="1">
        <v>3</v>
      </c>
      <c r="D29" s="1" t="s">
        <v>5</v>
      </c>
      <c r="E29" s="1">
        <v>1</v>
      </c>
      <c r="F29" s="1" t="s">
        <v>4</v>
      </c>
      <c r="G29" s="1" t="s">
        <v>0</v>
      </c>
      <c r="H29" s="1">
        <v>0.25059999999999999</v>
      </c>
      <c r="I29" s="5">
        <v>6.2608775084375825</v>
      </c>
      <c r="K29" s="34"/>
    </row>
    <row r="30" spans="2:16" x14ac:dyDescent="0.35">
      <c r="B30" s="1">
        <v>26</v>
      </c>
      <c r="C30" s="1">
        <v>3</v>
      </c>
      <c r="D30" s="1" t="s">
        <v>5</v>
      </c>
      <c r="E30" s="1">
        <v>1</v>
      </c>
      <c r="F30" s="1" t="s">
        <v>3</v>
      </c>
      <c r="G30" s="1" t="s">
        <v>0</v>
      </c>
      <c r="H30" s="1">
        <v>0.25080000000000002</v>
      </c>
      <c r="I30" s="5">
        <v>3.0793028573624639</v>
      </c>
      <c r="K30" s="34"/>
    </row>
    <row r="31" spans="2:16" x14ac:dyDescent="0.35">
      <c r="B31" s="1">
        <v>27</v>
      </c>
      <c r="C31" s="1">
        <v>3</v>
      </c>
      <c r="D31" s="1" t="s">
        <v>5</v>
      </c>
      <c r="E31" s="1">
        <v>1</v>
      </c>
      <c r="F31" s="1" t="s">
        <v>1</v>
      </c>
      <c r="G31" s="1" t="s">
        <v>0</v>
      </c>
      <c r="H31" s="1">
        <v>0.25090000000000001</v>
      </c>
      <c r="I31" s="5">
        <v>3.6903292724505032</v>
      </c>
      <c r="K31" s="34"/>
    </row>
    <row r="32" spans="2:16" x14ac:dyDescent="0.35">
      <c r="B32" s="1">
        <v>28</v>
      </c>
      <c r="C32" s="1">
        <v>3</v>
      </c>
      <c r="D32" s="1" t="s">
        <v>5</v>
      </c>
      <c r="E32" s="1">
        <v>2</v>
      </c>
      <c r="F32" s="1" t="s">
        <v>4</v>
      </c>
      <c r="G32" s="1" t="s">
        <v>0</v>
      </c>
      <c r="H32" s="1">
        <v>0.25040000000000001</v>
      </c>
      <c r="I32" s="5">
        <v>6.0493571731013507</v>
      </c>
      <c r="K32" s="34"/>
    </row>
    <row r="33" spans="2:11" x14ac:dyDescent="0.35">
      <c r="B33" s="1">
        <v>29</v>
      </c>
      <c r="C33" s="1">
        <v>3</v>
      </c>
      <c r="D33" s="1" t="s">
        <v>5</v>
      </c>
      <c r="E33" s="1">
        <v>2</v>
      </c>
      <c r="F33" s="1" t="s">
        <v>3</v>
      </c>
      <c r="G33" s="1" t="s">
        <v>0</v>
      </c>
      <c r="H33" s="1">
        <v>0.25069999999999998</v>
      </c>
      <c r="I33" s="5">
        <v>2.9363565150109814</v>
      </c>
      <c r="K33" s="34"/>
    </row>
    <row r="34" spans="2:11" x14ac:dyDescent="0.35">
      <c r="B34" s="1">
        <v>30</v>
      </c>
      <c r="C34" s="1">
        <v>3</v>
      </c>
      <c r="D34" s="1" t="s">
        <v>5</v>
      </c>
      <c r="E34" s="1">
        <v>2</v>
      </c>
      <c r="F34" s="1" t="s">
        <v>1</v>
      </c>
      <c r="G34" s="1" t="s">
        <v>0</v>
      </c>
      <c r="H34" s="1">
        <v>0.25069999999999998</v>
      </c>
      <c r="I34" s="5">
        <v>6.4145693263680981</v>
      </c>
      <c r="K34" s="34"/>
    </row>
    <row r="35" spans="2:11" x14ac:dyDescent="0.35">
      <c r="B35" s="1">
        <v>31</v>
      </c>
      <c r="C35" s="1">
        <v>3</v>
      </c>
      <c r="D35" s="1" t="s">
        <v>5</v>
      </c>
      <c r="E35" s="1">
        <v>3</v>
      </c>
      <c r="F35" s="1" t="s">
        <v>4</v>
      </c>
      <c r="G35" s="1" t="s">
        <v>0</v>
      </c>
      <c r="H35" s="1">
        <v>0.25019999999999998</v>
      </c>
      <c r="I35" s="5">
        <v>5.849537237679737</v>
      </c>
      <c r="K35" s="34"/>
    </row>
    <row r="36" spans="2:11" x14ac:dyDescent="0.35">
      <c r="B36" s="1">
        <v>32</v>
      </c>
      <c r="C36" s="1">
        <v>3</v>
      </c>
      <c r="D36" s="1" t="s">
        <v>5</v>
      </c>
      <c r="E36" s="1">
        <v>3</v>
      </c>
      <c r="F36" s="1" t="s">
        <v>3</v>
      </c>
      <c r="G36" s="1" t="s">
        <v>0</v>
      </c>
      <c r="H36" s="1">
        <v>0.25040000000000001</v>
      </c>
      <c r="I36" s="5">
        <v>3.216540282535894</v>
      </c>
      <c r="K36" s="34"/>
    </row>
    <row r="37" spans="2:11" x14ac:dyDescent="0.35">
      <c r="B37" s="1">
        <v>33</v>
      </c>
      <c r="C37" s="1">
        <v>3</v>
      </c>
      <c r="D37" s="1" t="s">
        <v>5</v>
      </c>
      <c r="E37" s="1">
        <v>3</v>
      </c>
      <c r="F37" s="1" t="s">
        <v>1</v>
      </c>
      <c r="G37" s="1" t="s">
        <v>0</v>
      </c>
      <c r="H37" s="1">
        <v>0.25059999999999999</v>
      </c>
      <c r="I37" s="5">
        <v>5.7079875768036228</v>
      </c>
    </row>
    <row r="38" spans="2:11" x14ac:dyDescent="0.35">
      <c r="B38" s="1">
        <v>34</v>
      </c>
      <c r="C38" s="1">
        <v>3</v>
      </c>
      <c r="D38" s="1" t="s">
        <v>5</v>
      </c>
      <c r="E38" s="1">
        <v>4</v>
      </c>
      <c r="F38" s="1" t="s">
        <v>4</v>
      </c>
      <c r="G38" s="1" t="s">
        <v>0</v>
      </c>
      <c r="H38" s="1">
        <v>0.25</v>
      </c>
      <c r="I38" s="5">
        <v>6.378313253012049</v>
      </c>
    </row>
    <row r="39" spans="2:11" x14ac:dyDescent="0.35">
      <c r="B39" s="1">
        <v>35</v>
      </c>
      <c r="C39" s="1">
        <v>3</v>
      </c>
      <c r="D39" s="1" t="s">
        <v>5</v>
      </c>
      <c r="E39" s="1">
        <v>4</v>
      </c>
      <c r="F39" s="1" t="s">
        <v>3</v>
      </c>
      <c r="G39" s="1" t="s">
        <v>0</v>
      </c>
      <c r="H39" s="1">
        <v>0.25009999999999999</v>
      </c>
      <c r="I39" s="5">
        <v>4.6234518240896412</v>
      </c>
    </row>
    <row r="40" spans="2:11" x14ac:dyDescent="0.35">
      <c r="B40" s="1">
        <v>36</v>
      </c>
      <c r="C40" s="1">
        <v>3</v>
      </c>
      <c r="D40" s="1" t="s">
        <v>5</v>
      </c>
      <c r="E40" s="1">
        <v>4</v>
      </c>
      <c r="F40" s="1" t="s">
        <v>1</v>
      </c>
      <c r="G40" s="1" t="s">
        <v>0</v>
      </c>
      <c r="H40" s="1">
        <v>0.25</v>
      </c>
      <c r="I40" s="5">
        <v>7.3662650602409645</v>
      </c>
    </row>
    <row r="41" spans="2:11" x14ac:dyDescent="0.35">
      <c r="B41" s="1">
        <v>37</v>
      </c>
      <c r="C41" s="1">
        <v>3</v>
      </c>
      <c r="D41" s="1" t="s">
        <v>5</v>
      </c>
      <c r="E41" s="1">
        <v>5</v>
      </c>
      <c r="F41" s="1" t="s">
        <v>4</v>
      </c>
      <c r="G41" s="1" t="s">
        <v>0</v>
      </c>
      <c r="H41" s="1">
        <v>0.25</v>
      </c>
      <c r="I41" s="5">
        <v>6.7939759036144576</v>
      </c>
    </row>
    <row r="42" spans="2:11" x14ac:dyDescent="0.35">
      <c r="B42" s="1">
        <v>38</v>
      </c>
      <c r="C42" s="1">
        <v>3</v>
      </c>
      <c r="D42" s="1" t="s">
        <v>5</v>
      </c>
      <c r="E42" s="1">
        <v>5</v>
      </c>
      <c r="F42" s="1" t="s">
        <v>3</v>
      </c>
      <c r="G42" s="1" t="s">
        <v>0</v>
      </c>
      <c r="H42" s="1">
        <v>0.25040000000000001</v>
      </c>
      <c r="I42" s="5">
        <v>3.5052349974979791</v>
      </c>
    </row>
    <row r="43" spans="2:11" x14ac:dyDescent="0.35">
      <c r="B43" s="1">
        <v>39</v>
      </c>
      <c r="C43" s="1">
        <v>3</v>
      </c>
      <c r="D43" s="1" t="s">
        <v>5</v>
      </c>
      <c r="E43" s="1">
        <v>5</v>
      </c>
      <c r="F43" s="1" t="s">
        <v>1</v>
      </c>
      <c r="G43" s="1" t="s">
        <v>0</v>
      </c>
      <c r="H43" s="1">
        <v>0.2505</v>
      </c>
      <c r="I43" s="5">
        <v>3.4557391241613153</v>
      </c>
    </row>
    <row r="44" spans="2:11" x14ac:dyDescent="0.35">
      <c r="B44" s="1">
        <v>40</v>
      </c>
      <c r="C44" s="1">
        <v>3</v>
      </c>
      <c r="D44" s="1" t="s">
        <v>2</v>
      </c>
      <c r="E44" s="1">
        <v>1</v>
      </c>
      <c r="F44" s="1" t="s">
        <v>4</v>
      </c>
      <c r="G44" s="1" t="s">
        <v>0</v>
      </c>
      <c r="H44" s="1">
        <v>0.25080000000000002</v>
      </c>
      <c r="I44" s="5">
        <v>6.0392458418774204</v>
      </c>
    </row>
    <row r="45" spans="2:11" x14ac:dyDescent="0.35">
      <c r="B45" s="1">
        <v>41</v>
      </c>
      <c r="C45" s="1">
        <v>3</v>
      </c>
      <c r="D45" s="1" t="s">
        <v>2</v>
      </c>
      <c r="E45" s="1">
        <v>1</v>
      </c>
      <c r="F45" s="1" t="s">
        <v>3</v>
      </c>
      <c r="G45" s="1" t="s">
        <v>0</v>
      </c>
      <c r="H45" s="1">
        <v>0.25030000000000002</v>
      </c>
      <c r="I45" s="5">
        <v>4.26060156383768</v>
      </c>
    </row>
    <row r="46" spans="2:11" x14ac:dyDescent="0.35">
      <c r="B46" s="1">
        <v>42</v>
      </c>
      <c r="C46" s="1">
        <v>3</v>
      </c>
      <c r="D46" s="1" t="s">
        <v>2</v>
      </c>
      <c r="E46" s="1">
        <v>1</v>
      </c>
      <c r="F46" s="1" t="s">
        <v>1</v>
      </c>
      <c r="G46" s="1" t="s">
        <v>0</v>
      </c>
      <c r="H46" s="1">
        <v>0.25040000000000001</v>
      </c>
      <c r="I46" s="5">
        <v>3.5314924691921497</v>
      </c>
    </row>
    <row r="47" spans="2:11" x14ac:dyDescent="0.35">
      <c r="B47" s="1">
        <v>43</v>
      </c>
      <c r="C47" s="1">
        <v>3</v>
      </c>
      <c r="D47" s="1" t="s">
        <v>2</v>
      </c>
      <c r="E47" s="1">
        <v>2</v>
      </c>
      <c r="F47" s="1" t="s">
        <v>4</v>
      </c>
      <c r="G47" s="1" t="s">
        <v>0</v>
      </c>
      <c r="H47" s="1">
        <v>0.25059999999999999</v>
      </c>
      <c r="I47" s="5">
        <v>7.654486375555809</v>
      </c>
    </row>
    <row r="48" spans="2:11" x14ac:dyDescent="0.35">
      <c r="B48" s="1">
        <v>44</v>
      </c>
      <c r="C48" s="1">
        <v>3</v>
      </c>
      <c r="D48" s="1" t="s">
        <v>2</v>
      </c>
      <c r="E48" s="1">
        <v>2</v>
      </c>
      <c r="F48" s="1" t="s">
        <v>3</v>
      </c>
      <c r="G48" s="1" t="s">
        <v>0</v>
      </c>
      <c r="H48" s="1">
        <v>0.25090000000000001</v>
      </c>
      <c r="I48" s="5">
        <v>3.3322894721858445</v>
      </c>
    </row>
    <row r="49" spans="2:9" x14ac:dyDescent="0.35">
      <c r="B49" s="1">
        <v>45</v>
      </c>
      <c r="C49" s="1">
        <v>3</v>
      </c>
      <c r="D49" s="1" t="s">
        <v>2</v>
      </c>
      <c r="E49" s="1">
        <v>2</v>
      </c>
      <c r="F49" s="1" t="s">
        <v>1</v>
      </c>
      <c r="G49" s="1" t="s">
        <v>0</v>
      </c>
      <c r="H49" s="1">
        <v>0.25090000000000001</v>
      </c>
      <c r="I49" s="5">
        <v>7.0403689574674022</v>
      </c>
    </row>
    <row r="50" spans="2:9" x14ac:dyDescent="0.35">
      <c r="B50" s="1">
        <v>46</v>
      </c>
      <c r="C50" s="1">
        <v>3</v>
      </c>
      <c r="D50" s="1" t="s">
        <v>2</v>
      </c>
      <c r="E50" s="1">
        <v>3</v>
      </c>
      <c r="F50" s="1" t="s">
        <v>4</v>
      </c>
      <c r="G50" s="1" t="s">
        <v>0</v>
      </c>
      <c r="H50" s="1">
        <v>0.25019999999999998</v>
      </c>
      <c r="I50" s="5">
        <v>6.7317574511819132</v>
      </c>
    </row>
    <row r="51" spans="2:9" x14ac:dyDescent="0.35">
      <c r="B51" s="1">
        <v>47</v>
      </c>
      <c r="C51" s="1">
        <v>3</v>
      </c>
      <c r="D51" s="1" t="s">
        <v>2</v>
      </c>
      <c r="E51" s="1">
        <v>3</v>
      </c>
      <c r="F51" s="1" t="s">
        <v>3</v>
      </c>
      <c r="G51" s="1" t="s">
        <v>0</v>
      </c>
      <c r="H51" s="1">
        <v>0.25040000000000001</v>
      </c>
      <c r="I51" s="5">
        <v>4.3016887266088535</v>
      </c>
    </row>
    <row r="52" spans="2:9" x14ac:dyDescent="0.35">
      <c r="B52" s="1">
        <v>48</v>
      </c>
      <c r="C52" s="1">
        <v>3</v>
      </c>
      <c r="D52" s="1" t="s">
        <v>2</v>
      </c>
      <c r="E52" s="1">
        <v>3</v>
      </c>
      <c r="F52" s="1" t="s">
        <v>1</v>
      </c>
      <c r="G52" s="1" t="s">
        <v>0</v>
      </c>
      <c r="H52" s="1">
        <v>0.25019999999999998</v>
      </c>
      <c r="I52" s="5">
        <v>3.9482699554642</v>
      </c>
    </row>
    <row r="53" spans="2:9" x14ac:dyDescent="0.35">
      <c r="B53" s="1">
        <v>49</v>
      </c>
      <c r="C53" s="1">
        <v>3</v>
      </c>
      <c r="D53" s="1" t="s">
        <v>2</v>
      </c>
      <c r="E53" s="1">
        <v>4</v>
      </c>
      <c r="F53" s="1" t="s">
        <v>4</v>
      </c>
      <c r="G53" s="1" t="s">
        <v>0</v>
      </c>
      <c r="H53" s="1">
        <v>0.25040000000000001</v>
      </c>
      <c r="I53" s="5">
        <v>7.2826335006846179</v>
      </c>
    </row>
    <row r="54" spans="2:9" x14ac:dyDescent="0.35">
      <c r="B54" s="1">
        <v>50</v>
      </c>
      <c r="C54" s="1">
        <v>3</v>
      </c>
      <c r="D54" s="1" t="s">
        <v>2</v>
      </c>
      <c r="E54" s="1">
        <v>4</v>
      </c>
      <c r="F54" s="1" t="s">
        <v>3</v>
      </c>
      <c r="G54" s="1" t="s">
        <v>0</v>
      </c>
      <c r="H54" s="1">
        <v>0.25069999999999998</v>
      </c>
      <c r="I54" s="5">
        <v>4.0116245939939592</v>
      </c>
    </row>
    <row r="55" spans="2:9" x14ac:dyDescent="0.35">
      <c r="B55" s="1">
        <v>51</v>
      </c>
      <c r="C55" s="1">
        <v>3</v>
      </c>
      <c r="D55" s="1" t="s">
        <v>2</v>
      </c>
      <c r="E55" s="1">
        <v>4</v>
      </c>
      <c r="F55" s="1" t="s">
        <v>1</v>
      </c>
      <c r="G55" s="1" t="s">
        <v>0</v>
      </c>
      <c r="H55" s="1">
        <v>0.2505</v>
      </c>
      <c r="I55" s="5">
        <v>14.215854006273169</v>
      </c>
    </row>
    <row r="56" spans="2:9" x14ac:dyDescent="0.35">
      <c r="B56" s="1">
        <v>52</v>
      </c>
      <c r="C56" s="1">
        <v>3</v>
      </c>
      <c r="D56" s="1" t="s">
        <v>2</v>
      </c>
      <c r="E56" s="1">
        <v>5</v>
      </c>
      <c r="F56" s="1" t="s">
        <v>4</v>
      </c>
      <c r="G56" s="1" t="s">
        <v>0</v>
      </c>
      <c r="H56" s="1">
        <v>0.25</v>
      </c>
      <c r="I56" s="5">
        <v>7.5371428571428574</v>
      </c>
    </row>
    <row r="57" spans="2:9" x14ac:dyDescent="0.35">
      <c r="B57" s="1">
        <v>53</v>
      </c>
      <c r="C57" s="1">
        <v>3</v>
      </c>
      <c r="D57" s="1" t="s">
        <v>2</v>
      </c>
      <c r="E57" s="1">
        <v>5</v>
      </c>
      <c r="F57" s="1" t="s">
        <v>3</v>
      </c>
      <c r="G57" s="1" t="s">
        <v>0</v>
      </c>
      <c r="H57" s="1">
        <v>0.2505</v>
      </c>
      <c r="I57" s="5">
        <v>4.4211576846307388</v>
      </c>
    </row>
    <row r="58" spans="2:9" x14ac:dyDescent="0.35">
      <c r="B58" s="1">
        <v>54</v>
      </c>
      <c r="C58" s="1">
        <v>3</v>
      </c>
      <c r="D58" s="1" t="s">
        <v>2</v>
      </c>
      <c r="E58" s="1">
        <v>5</v>
      </c>
      <c r="F58" s="1" t="s">
        <v>1</v>
      </c>
      <c r="G58" s="1" t="s">
        <v>0</v>
      </c>
      <c r="H58" s="1">
        <v>0.25059999999999999</v>
      </c>
      <c r="I58" s="5">
        <v>5.0963402120624792</v>
      </c>
    </row>
    <row r="59" spans="2:9" x14ac:dyDescent="0.35">
      <c r="G59" s="1" t="s">
        <v>32</v>
      </c>
      <c r="I59" s="5"/>
    </row>
    <row r="60" spans="2:9" x14ac:dyDescent="0.35">
      <c r="B60" s="1">
        <v>55</v>
      </c>
      <c r="C60" s="1">
        <v>6</v>
      </c>
      <c r="D60" s="1" t="s">
        <v>6</v>
      </c>
      <c r="E60" s="1">
        <v>1</v>
      </c>
      <c r="F60" s="1" t="s">
        <v>4</v>
      </c>
      <c r="G60" s="1" t="s">
        <v>0</v>
      </c>
      <c r="H60" s="1">
        <v>0.25090000000000001</v>
      </c>
      <c r="I60" s="5">
        <v>6.269736640402245</v>
      </c>
    </row>
    <row r="61" spans="2:9" x14ac:dyDescent="0.35">
      <c r="B61" s="1">
        <v>56</v>
      </c>
      <c r="C61" s="1">
        <v>6</v>
      </c>
      <c r="D61" s="1" t="s">
        <v>6</v>
      </c>
      <c r="E61" s="1">
        <v>1</v>
      </c>
      <c r="F61" s="1" t="s">
        <v>3</v>
      </c>
      <c r="G61" s="1" t="s">
        <v>0</v>
      </c>
      <c r="H61" s="1">
        <v>0.25080000000000002</v>
      </c>
      <c r="I61" s="5">
        <v>2.821739663844927</v>
      </c>
    </row>
    <row r="62" spans="2:9" x14ac:dyDescent="0.35">
      <c r="B62" s="1">
        <v>57</v>
      </c>
      <c r="C62" s="1">
        <v>6</v>
      </c>
      <c r="D62" s="1" t="s">
        <v>6</v>
      </c>
      <c r="E62" s="1">
        <v>1</v>
      </c>
      <c r="F62" s="1" t="s">
        <v>1</v>
      </c>
      <c r="G62" s="1" t="s">
        <v>0</v>
      </c>
      <c r="H62" s="1">
        <v>0.25040000000000001</v>
      </c>
      <c r="I62" s="5">
        <v>3.4176087490783971</v>
      </c>
    </row>
    <row r="63" spans="2:9" x14ac:dyDescent="0.35">
      <c r="B63" s="1">
        <v>58</v>
      </c>
      <c r="C63" s="1">
        <v>6</v>
      </c>
      <c r="D63" s="1" t="s">
        <v>6</v>
      </c>
      <c r="E63" s="1">
        <v>2</v>
      </c>
      <c r="F63" s="1" t="s">
        <v>4</v>
      </c>
      <c r="G63" s="1" t="s">
        <v>0</v>
      </c>
      <c r="H63" s="1">
        <v>0.25019999999999998</v>
      </c>
      <c r="I63" s="5">
        <v>5.518661993482139</v>
      </c>
    </row>
    <row r="64" spans="2:9" x14ac:dyDescent="0.35">
      <c r="B64" s="1">
        <v>59</v>
      </c>
      <c r="C64" s="1">
        <v>6</v>
      </c>
      <c r="D64" s="1" t="s">
        <v>6</v>
      </c>
      <c r="E64" s="1">
        <v>2</v>
      </c>
      <c r="F64" s="1" t="s">
        <v>3</v>
      </c>
      <c r="G64" s="1" t="s">
        <v>0</v>
      </c>
      <c r="H64" s="1">
        <v>0.25040000000000001</v>
      </c>
      <c r="I64" s="5">
        <v>2.0121651511427872</v>
      </c>
    </row>
    <row r="65" spans="2:9" x14ac:dyDescent="0.35">
      <c r="B65" s="1">
        <v>60</v>
      </c>
      <c r="C65" s="1">
        <v>6</v>
      </c>
      <c r="D65" s="1" t="s">
        <v>6</v>
      </c>
      <c r="E65" s="1">
        <v>2</v>
      </c>
      <c r="F65" s="1" t="s">
        <v>1</v>
      </c>
      <c r="G65" s="1" t="s">
        <v>0</v>
      </c>
      <c r="H65" s="1">
        <v>0.25069999999999998</v>
      </c>
      <c r="I65" s="5">
        <v>2.9686109662176676</v>
      </c>
    </row>
    <row r="66" spans="2:9" x14ac:dyDescent="0.35">
      <c r="B66" s="1">
        <v>61</v>
      </c>
      <c r="C66" s="1">
        <v>6</v>
      </c>
      <c r="D66" s="1" t="s">
        <v>6</v>
      </c>
      <c r="E66" s="1">
        <v>3</v>
      </c>
      <c r="F66" s="1" t="s">
        <v>4</v>
      </c>
      <c r="G66" s="1" t="s">
        <v>0</v>
      </c>
      <c r="H66" s="1">
        <v>0.25040000000000001</v>
      </c>
      <c r="I66" s="5">
        <v>5.8982550995330545</v>
      </c>
    </row>
    <row r="67" spans="2:9" x14ac:dyDescent="0.35">
      <c r="B67" s="1">
        <v>62</v>
      </c>
      <c r="C67" s="1">
        <v>6</v>
      </c>
      <c r="D67" s="1" t="s">
        <v>6</v>
      </c>
      <c r="E67" s="1">
        <v>3</v>
      </c>
      <c r="F67" s="1" t="s">
        <v>3</v>
      </c>
      <c r="G67" s="1" t="s">
        <v>0</v>
      </c>
      <c r="H67" s="2" t="e">
        <v>#N/A</v>
      </c>
      <c r="I67" s="5">
        <v>0</v>
      </c>
    </row>
    <row r="68" spans="2:9" x14ac:dyDescent="0.35">
      <c r="B68" s="1">
        <v>63</v>
      </c>
      <c r="C68" s="1">
        <v>6</v>
      </c>
      <c r="D68" s="1" t="s">
        <v>6</v>
      </c>
      <c r="E68" s="1">
        <v>3</v>
      </c>
      <c r="F68" s="1" t="s">
        <v>1</v>
      </c>
      <c r="G68" s="1" t="s">
        <v>0</v>
      </c>
      <c r="H68" s="1">
        <v>0.25059999999999999</v>
      </c>
      <c r="I68" s="5">
        <v>2.7932960893854752</v>
      </c>
    </row>
    <row r="69" spans="2:9" x14ac:dyDescent="0.35">
      <c r="B69" s="1">
        <v>64</v>
      </c>
      <c r="C69" s="1">
        <v>6</v>
      </c>
      <c r="D69" s="1" t="s">
        <v>6</v>
      </c>
      <c r="E69" s="1">
        <v>4</v>
      </c>
      <c r="F69" s="1" t="s">
        <v>4</v>
      </c>
      <c r="G69" s="1" t="s">
        <v>0</v>
      </c>
      <c r="H69" s="1">
        <v>0.25059999999999999</v>
      </c>
      <c r="I69" s="5">
        <v>6.6225673767573214</v>
      </c>
    </row>
    <row r="70" spans="2:9" x14ac:dyDescent="0.35">
      <c r="B70" s="1">
        <v>65</v>
      </c>
      <c r="C70" s="1">
        <v>6</v>
      </c>
      <c r="D70" s="1" t="s">
        <v>6</v>
      </c>
      <c r="E70" s="1">
        <v>4</v>
      </c>
      <c r="F70" s="1" t="s">
        <v>3</v>
      </c>
      <c r="G70" s="1" t="s">
        <v>0</v>
      </c>
      <c r="H70" s="1">
        <v>0.25019999999999998</v>
      </c>
      <c r="I70" s="5">
        <v>2.8823095369857965</v>
      </c>
    </row>
    <row r="71" spans="2:9" x14ac:dyDescent="0.35">
      <c r="B71" s="1">
        <v>66</v>
      </c>
      <c r="C71" s="1">
        <v>6</v>
      </c>
      <c r="D71" s="1" t="s">
        <v>6</v>
      </c>
      <c r="E71" s="1">
        <v>4</v>
      </c>
      <c r="F71" s="1" t="s">
        <v>1</v>
      </c>
      <c r="G71" s="1" t="s">
        <v>0</v>
      </c>
      <c r="H71" s="1">
        <v>0.25009999999999999</v>
      </c>
      <c r="I71" s="5">
        <v>3.2986805277888847</v>
      </c>
    </row>
    <row r="72" spans="2:9" x14ac:dyDescent="0.35">
      <c r="B72" s="1">
        <v>67</v>
      </c>
      <c r="C72" s="1">
        <v>6</v>
      </c>
      <c r="D72" s="1" t="s">
        <v>6</v>
      </c>
      <c r="E72" s="1">
        <v>5</v>
      </c>
      <c r="F72" s="1" t="s">
        <v>4</v>
      </c>
      <c r="G72" s="1" t="s">
        <v>0</v>
      </c>
      <c r="H72" s="1">
        <v>0.2505</v>
      </c>
      <c r="I72" s="5">
        <v>6.9629970827575622</v>
      </c>
    </row>
    <row r="73" spans="2:9" x14ac:dyDescent="0.35">
      <c r="B73" s="1">
        <v>68</v>
      </c>
      <c r="C73" s="1">
        <v>6</v>
      </c>
      <c r="D73" s="1" t="s">
        <v>6</v>
      </c>
      <c r="E73" s="1">
        <v>5</v>
      </c>
      <c r="F73" s="1" t="s">
        <v>3</v>
      </c>
      <c r="G73" s="1" t="s">
        <v>0</v>
      </c>
      <c r="H73" s="1">
        <v>0.25090000000000001</v>
      </c>
      <c r="I73" s="5">
        <v>3.6484042063954378</v>
      </c>
    </row>
    <row r="74" spans="2:9" x14ac:dyDescent="0.35">
      <c r="B74" s="1">
        <v>69</v>
      </c>
      <c r="C74" s="1">
        <v>6</v>
      </c>
      <c r="D74" s="1" t="s">
        <v>6</v>
      </c>
      <c r="E74" s="1">
        <v>5</v>
      </c>
      <c r="F74" s="1" t="s">
        <v>1</v>
      </c>
      <c r="G74" s="1" t="s">
        <v>0</v>
      </c>
      <c r="H74" s="1">
        <v>0.25030000000000002</v>
      </c>
      <c r="I74" s="5">
        <v>4.3102123605519536</v>
      </c>
    </row>
    <row r="75" spans="2:9" x14ac:dyDescent="0.35">
      <c r="B75" s="1">
        <v>70</v>
      </c>
      <c r="C75" s="1">
        <v>6</v>
      </c>
      <c r="D75" s="1" t="s">
        <v>5</v>
      </c>
      <c r="E75" s="1">
        <v>1</v>
      </c>
      <c r="F75" s="1" t="s">
        <v>4</v>
      </c>
      <c r="G75" s="1" t="s">
        <v>0</v>
      </c>
      <c r="H75" s="1">
        <v>0.25</v>
      </c>
      <c r="I75" s="5">
        <v>7.6313253012048197</v>
      </c>
    </row>
    <row r="76" spans="2:9" x14ac:dyDescent="0.35">
      <c r="B76" s="1">
        <v>71</v>
      </c>
      <c r="C76" s="1">
        <v>6</v>
      </c>
      <c r="D76" s="1" t="s">
        <v>5</v>
      </c>
      <c r="E76" s="1">
        <v>1</v>
      </c>
      <c r="F76" s="1" t="s">
        <v>3</v>
      </c>
      <c r="G76" s="1" t="s">
        <v>0</v>
      </c>
      <c r="H76" s="1">
        <v>0.25030000000000002</v>
      </c>
      <c r="I76" s="5">
        <v>2.7665596464964932</v>
      </c>
    </row>
    <row r="77" spans="2:9" x14ac:dyDescent="0.35">
      <c r="B77" s="1">
        <v>72</v>
      </c>
      <c r="C77" s="1">
        <v>6</v>
      </c>
      <c r="D77" s="1" t="s">
        <v>5</v>
      </c>
      <c r="E77" s="1">
        <v>1</v>
      </c>
      <c r="F77" s="1" t="s">
        <v>1</v>
      </c>
      <c r="G77" s="1" t="s">
        <v>0</v>
      </c>
      <c r="H77" s="1">
        <v>0.25</v>
      </c>
      <c r="I77" s="5">
        <v>2.5048192771084343</v>
      </c>
    </row>
    <row r="78" spans="2:9" x14ac:dyDescent="0.35">
      <c r="B78" s="1">
        <v>73</v>
      </c>
      <c r="C78" s="1">
        <v>6</v>
      </c>
      <c r="D78" s="1" t="s">
        <v>5</v>
      </c>
      <c r="E78" s="1">
        <v>2</v>
      </c>
      <c r="F78" s="1" t="s">
        <v>4</v>
      </c>
      <c r="G78" s="1" t="s">
        <v>0</v>
      </c>
      <c r="H78" s="1">
        <v>0.25030000000000002</v>
      </c>
      <c r="I78" s="5">
        <v>5.9073689885390541</v>
      </c>
    </row>
    <row r="79" spans="2:9" x14ac:dyDescent="0.35">
      <c r="B79" s="1">
        <v>74</v>
      </c>
      <c r="C79" s="1">
        <v>6</v>
      </c>
      <c r="D79" s="1" t="s">
        <v>5</v>
      </c>
      <c r="E79" s="1">
        <v>2</v>
      </c>
      <c r="F79" s="1" t="s">
        <v>3</v>
      </c>
      <c r="G79" s="1" t="s">
        <v>0</v>
      </c>
      <c r="H79" s="1">
        <v>0.25009999999999999</v>
      </c>
      <c r="I79" s="5">
        <v>2.8892057634777419</v>
      </c>
    </row>
    <row r="80" spans="2:9" x14ac:dyDescent="0.35">
      <c r="B80" s="1">
        <v>75</v>
      </c>
      <c r="C80" s="1">
        <v>6</v>
      </c>
      <c r="D80" s="1" t="s">
        <v>5</v>
      </c>
      <c r="E80" s="1">
        <v>2</v>
      </c>
      <c r="F80" s="1" t="s">
        <v>1</v>
      </c>
      <c r="G80" s="1" t="s">
        <v>0</v>
      </c>
      <c r="H80" s="1">
        <v>0.25030000000000002</v>
      </c>
      <c r="I80" s="5">
        <v>4.5656056106166574</v>
      </c>
    </row>
    <row r="81" spans="2:9" x14ac:dyDescent="0.35">
      <c r="B81" s="1">
        <v>76</v>
      </c>
      <c r="C81" s="1">
        <v>6</v>
      </c>
      <c r="D81" s="1" t="s">
        <v>5</v>
      </c>
      <c r="E81" s="1">
        <v>3</v>
      </c>
      <c r="F81" s="1" t="s">
        <v>4</v>
      </c>
      <c r="G81" s="1" t="s">
        <v>0</v>
      </c>
      <c r="H81" s="1">
        <v>0.25069999999999998</v>
      </c>
      <c r="I81" s="5">
        <v>5.4714269923731624</v>
      </c>
    </row>
    <row r="82" spans="2:9" x14ac:dyDescent="0.35">
      <c r="B82" s="1">
        <v>77</v>
      </c>
      <c r="C82" s="1">
        <v>6</v>
      </c>
      <c r="D82" s="1" t="s">
        <v>5</v>
      </c>
      <c r="E82" s="1">
        <v>3</v>
      </c>
      <c r="F82" s="1" t="s">
        <v>3</v>
      </c>
      <c r="G82" s="1" t="s">
        <v>0</v>
      </c>
      <c r="H82" s="1">
        <v>0.25009999999999999</v>
      </c>
      <c r="I82" s="5">
        <v>5.1473386548994871</v>
      </c>
    </row>
    <row r="83" spans="2:9" x14ac:dyDescent="0.35">
      <c r="B83" s="1">
        <v>78</v>
      </c>
      <c r="C83" s="1">
        <v>6</v>
      </c>
      <c r="D83" s="1" t="s">
        <v>5</v>
      </c>
      <c r="E83" s="1">
        <v>3</v>
      </c>
      <c r="F83" s="1" t="s">
        <v>1</v>
      </c>
      <c r="G83" s="1" t="s">
        <v>0</v>
      </c>
      <c r="H83" s="1">
        <v>0.25080000000000002</v>
      </c>
      <c r="I83" s="5">
        <v>4.4424107914913247</v>
      </c>
    </row>
    <row r="84" spans="2:9" x14ac:dyDescent="0.35">
      <c r="B84" s="1">
        <v>79</v>
      </c>
      <c r="C84" s="1">
        <v>6</v>
      </c>
      <c r="D84" s="1" t="s">
        <v>5</v>
      </c>
      <c r="E84" s="1">
        <v>4</v>
      </c>
      <c r="F84" s="1" t="s">
        <v>4</v>
      </c>
      <c r="G84" s="1" t="s">
        <v>0</v>
      </c>
      <c r="H84" s="1">
        <v>0.25069999999999998</v>
      </c>
      <c r="I84" s="5">
        <v>6.4986711905459895</v>
      </c>
    </row>
    <row r="85" spans="2:9" x14ac:dyDescent="0.35">
      <c r="B85" s="1">
        <v>80</v>
      </c>
      <c r="C85" s="1">
        <v>6</v>
      </c>
      <c r="D85" s="1" t="s">
        <v>5</v>
      </c>
      <c r="E85" s="1">
        <v>4</v>
      </c>
      <c r="F85" s="1" t="s">
        <v>3</v>
      </c>
      <c r="G85" s="1" t="s">
        <v>0</v>
      </c>
      <c r="H85" s="1">
        <v>0.25059999999999999</v>
      </c>
      <c r="I85" s="5">
        <v>4.0673468014115519</v>
      </c>
    </row>
    <row r="86" spans="2:9" x14ac:dyDescent="0.35">
      <c r="B86" s="1">
        <v>81</v>
      </c>
      <c r="C86" s="1">
        <v>6</v>
      </c>
      <c r="D86" s="1" t="s">
        <v>5</v>
      </c>
      <c r="E86" s="1">
        <v>4</v>
      </c>
      <c r="F86" s="1" t="s">
        <v>1</v>
      </c>
      <c r="G86" s="1" t="s">
        <v>0</v>
      </c>
      <c r="H86" s="1">
        <v>0.25</v>
      </c>
      <c r="I86" s="5">
        <v>2.781927710843374</v>
      </c>
    </row>
    <row r="87" spans="2:9" x14ac:dyDescent="0.35">
      <c r="B87" s="1">
        <v>82</v>
      </c>
      <c r="C87" s="1">
        <v>6</v>
      </c>
      <c r="D87" s="1" t="s">
        <v>5</v>
      </c>
      <c r="E87" s="1">
        <v>5</v>
      </c>
      <c r="F87" s="1" t="s">
        <v>4</v>
      </c>
      <c r="G87" s="1" t="s">
        <v>0</v>
      </c>
      <c r="H87" s="1">
        <v>0.2505</v>
      </c>
      <c r="I87" s="5">
        <v>6.0709905490224365</v>
      </c>
    </row>
    <row r="88" spans="2:9" x14ac:dyDescent="0.35">
      <c r="B88" s="1">
        <v>83</v>
      </c>
      <c r="C88" s="1">
        <v>6</v>
      </c>
      <c r="D88" s="1" t="s">
        <v>5</v>
      </c>
      <c r="E88" s="1">
        <v>5</v>
      </c>
      <c r="F88" s="1" t="s">
        <v>3</v>
      </c>
      <c r="G88" s="1" t="s">
        <v>0</v>
      </c>
      <c r="H88" s="1">
        <v>0.25040000000000001</v>
      </c>
      <c r="I88" s="5">
        <v>4.3352323030139726</v>
      </c>
    </row>
    <row r="89" spans="2:9" x14ac:dyDescent="0.35">
      <c r="B89" s="1">
        <v>84</v>
      </c>
      <c r="C89" s="1">
        <v>6</v>
      </c>
      <c r="D89" s="1" t="s">
        <v>5</v>
      </c>
      <c r="E89" s="1">
        <v>5</v>
      </c>
      <c r="F89" s="1" t="s">
        <v>1</v>
      </c>
      <c r="G89" s="1" t="s">
        <v>0</v>
      </c>
      <c r="H89" s="1">
        <v>0.25019999999999998</v>
      </c>
      <c r="I89" s="5">
        <v>3.9293866111929736</v>
      </c>
    </row>
    <row r="90" spans="2:9" x14ac:dyDescent="0.35">
      <c r="B90" s="1">
        <v>85</v>
      </c>
      <c r="C90" s="1">
        <v>6</v>
      </c>
      <c r="D90" s="1" t="s">
        <v>2</v>
      </c>
      <c r="E90" s="1">
        <v>1</v>
      </c>
      <c r="F90" s="1" t="s">
        <v>4</v>
      </c>
      <c r="G90" s="1" t="s">
        <v>0</v>
      </c>
      <c r="H90" s="1">
        <v>0.25090000000000001</v>
      </c>
      <c r="I90" s="5">
        <v>6.4923418550361554</v>
      </c>
    </row>
    <row r="91" spans="2:9" x14ac:dyDescent="0.35">
      <c r="B91" s="1">
        <v>86</v>
      </c>
      <c r="C91" s="1">
        <v>6</v>
      </c>
      <c r="D91" s="1" t="s">
        <v>2</v>
      </c>
      <c r="E91" s="1">
        <v>1</v>
      </c>
      <c r="F91" s="1" t="s">
        <v>3</v>
      </c>
      <c r="G91" s="1" t="s">
        <v>0</v>
      </c>
      <c r="H91" s="1">
        <v>0.25040000000000001</v>
      </c>
      <c r="I91" s="5">
        <v>3.2248402555910536</v>
      </c>
    </row>
    <row r="92" spans="2:9" x14ac:dyDescent="0.35">
      <c r="B92" s="1">
        <v>87</v>
      </c>
      <c r="C92" s="1">
        <v>6</v>
      </c>
      <c r="D92" s="1" t="s">
        <v>2</v>
      </c>
      <c r="E92" s="1">
        <v>1</v>
      </c>
      <c r="F92" s="1" t="s">
        <v>1</v>
      </c>
      <c r="G92" s="1" t="s">
        <v>0</v>
      </c>
      <c r="H92" s="1">
        <v>0.25069999999999998</v>
      </c>
      <c r="I92" s="5">
        <v>8.1500370391475307</v>
      </c>
    </row>
    <row r="93" spans="2:9" x14ac:dyDescent="0.35">
      <c r="B93" s="1">
        <v>88</v>
      </c>
      <c r="C93" s="1">
        <v>6</v>
      </c>
      <c r="D93" s="1" t="s">
        <v>2</v>
      </c>
      <c r="E93" s="1">
        <v>2</v>
      </c>
      <c r="F93" s="1" t="s">
        <v>4</v>
      </c>
      <c r="G93" s="1" t="s">
        <v>0</v>
      </c>
      <c r="H93" s="1">
        <v>0.25019999999999998</v>
      </c>
      <c r="I93" s="5">
        <v>6.6746602717825754</v>
      </c>
    </row>
    <row r="94" spans="2:9" x14ac:dyDescent="0.35">
      <c r="B94" s="1">
        <v>89</v>
      </c>
      <c r="C94" s="1">
        <v>6</v>
      </c>
      <c r="D94" s="1" t="s">
        <v>2</v>
      </c>
      <c r="E94" s="1">
        <v>2</v>
      </c>
      <c r="F94" s="1" t="s">
        <v>3</v>
      </c>
      <c r="G94" s="1" t="s">
        <v>0</v>
      </c>
      <c r="H94" s="1">
        <v>0.2505</v>
      </c>
      <c r="I94" s="5">
        <v>3.6227544910179637</v>
      </c>
    </row>
    <row r="95" spans="2:9" x14ac:dyDescent="0.35">
      <c r="B95" s="1">
        <v>90</v>
      </c>
      <c r="C95" s="1">
        <v>6</v>
      </c>
      <c r="D95" s="1" t="s">
        <v>2</v>
      </c>
      <c r="E95" s="1">
        <v>2</v>
      </c>
      <c r="F95" s="1" t="s">
        <v>1</v>
      </c>
      <c r="G95" s="1" t="s">
        <v>0</v>
      </c>
      <c r="H95" s="1">
        <v>0.25030000000000002</v>
      </c>
      <c r="I95" s="5">
        <v>5.5305062496432846</v>
      </c>
    </row>
    <row r="96" spans="2:9" x14ac:dyDescent="0.35">
      <c r="B96" s="1">
        <v>91</v>
      </c>
      <c r="C96" s="1">
        <v>6</v>
      </c>
      <c r="D96" s="1" t="s">
        <v>2</v>
      </c>
      <c r="E96" s="1">
        <v>3</v>
      </c>
      <c r="F96" s="1" t="s">
        <v>4</v>
      </c>
      <c r="G96" s="1" t="s">
        <v>0</v>
      </c>
      <c r="H96" s="1">
        <v>0.25019999999999998</v>
      </c>
      <c r="I96" s="5">
        <v>8.5588671919607169</v>
      </c>
    </row>
    <row r="97" spans="2:9" x14ac:dyDescent="0.35">
      <c r="B97" s="1">
        <v>92</v>
      </c>
      <c r="C97" s="1">
        <v>6</v>
      </c>
      <c r="D97" s="1" t="s">
        <v>2</v>
      </c>
      <c r="E97" s="1">
        <v>3</v>
      </c>
      <c r="F97" s="1" t="s">
        <v>3</v>
      </c>
      <c r="G97" s="1" t="s">
        <v>0</v>
      </c>
      <c r="H97" s="1">
        <v>0.25059999999999999</v>
      </c>
      <c r="I97" s="5">
        <v>3.3149013795462317</v>
      </c>
    </row>
    <row r="98" spans="2:9" x14ac:dyDescent="0.35">
      <c r="B98" s="1">
        <v>93</v>
      </c>
      <c r="C98" s="1">
        <v>6</v>
      </c>
      <c r="D98" s="1" t="s">
        <v>2</v>
      </c>
      <c r="E98" s="1">
        <v>3</v>
      </c>
      <c r="F98" s="1" t="s">
        <v>1</v>
      </c>
      <c r="G98" s="1" t="s">
        <v>0</v>
      </c>
      <c r="H98" s="1">
        <v>0.25009999999999999</v>
      </c>
      <c r="I98" s="5">
        <v>3.5071685611469698</v>
      </c>
    </row>
    <row r="99" spans="2:9" x14ac:dyDescent="0.35">
      <c r="B99" s="1">
        <v>94</v>
      </c>
      <c r="C99" s="1">
        <v>6</v>
      </c>
      <c r="D99" s="1" t="s">
        <v>2</v>
      </c>
      <c r="E99" s="1">
        <v>4</v>
      </c>
      <c r="F99" s="1" t="s">
        <v>4</v>
      </c>
      <c r="G99" s="1" t="s">
        <v>0</v>
      </c>
      <c r="H99" s="1">
        <v>0.25019999999999998</v>
      </c>
      <c r="I99" s="5">
        <v>7.4026493091241292</v>
      </c>
    </row>
    <row r="100" spans="2:9" x14ac:dyDescent="0.35">
      <c r="B100" s="1">
        <v>95</v>
      </c>
      <c r="C100" s="1">
        <v>6</v>
      </c>
      <c r="D100" s="1" t="s">
        <v>2</v>
      </c>
      <c r="E100" s="1">
        <v>4</v>
      </c>
      <c r="F100" s="1" t="s">
        <v>3</v>
      </c>
      <c r="G100" s="1" t="s">
        <v>0</v>
      </c>
      <c r="H100" s="1">
        <v>0.25019999999999998</v>
      </c>
      <c r="I100" s="5">
        <v>2.6778577138289368</v>
      </c>
    </row>
    <row r="101" spans="2:9" x14ac:dyDescent="0.35">
      <c r="B101" s="1">
        <v>96</v>
      </c>
      <c r="C101" s="1">
        <v>6</v>
      </c>
      <c r="D101" s="1" t="s">
        <v>2</v>
      </c>
      <c r="E101" s="1">
        <v>4</v>
      </c>
      <c r="F101" s="1" t="s">
        <v>1</v>
      </c>
      <c r="G101" s="1" t="s">
        <v>0</v>
      </c>
      <c r="H101" s="1">
        <v>0.25040000000000001</v>
      </c>
      <c r="I101" s="5">
        <v>4.1519283432222718</v>
      </c>
    </row>
    <row r="102" spans="2:9" x14ac:dyDescent="0.35">
      <c r="B102" s="1">
        <v>97</v>
      </c>
      <c r="C102" s="1">
        <v>6</v>
      </c>
      <c r="D102" s="1" t="s">
        <v>2</v>
      </c>
      <c r="E102" s="1">
        <v>5</v>
      </c>
      <c r="F102" s="1" t="s">
        <v>4</v>
      </c>
      <c r="G102" s="1" t="s">
        <v>0</v>
      </c>
      <c r="H102" s="1">
        <v>0.25019999999999998</v>
      </c>
      <c r="I102" s="5">
        <v>7.7309580906703221</v>
      </c>
    </row>
    <row r="103" spans="2:9" x14ac:dyDescent="0.35">
      <c r="B103" s="1">
        <v>98</v>
      </c>
      <c r="C103" s="1">
        <v>6</v>
      </c>
      <c r="D103" s="1" t="s">
        <v>2</v>
      </c>
      <c r="E103" s="1">
        <v>5</v>
      </c>
      <c r="F103" s="1" t="s">
        <v>3</v>
      </c>
      <c r="G103" s="1" t="s">
        <v>0</v>
      </c>
      <c r="H103" s="1">
        <v>0.25</v>
      </c>
      <c r="I103" s="5">
        <v>2.822857142857143</v>
      </c>
    </row>
    <row r="104" spans="2:9" x14ac:dyDescent="0.35">
      <c r="B104" s="1">
        <v>99</v>
      </c>
      <c r="C104" s="1">
        <v>6</v>
      </c>
      <c r="D104" s="1" t="s">
        <v>2</v>
      </c>
      <c r="E104" s="1">
        <v>5</v>
      </c>
      <c r="F104" s="1" t="s">
        <v>1</v>
      </c>
      <c r="G104" s="1" t="s">
        <v>0</v>
      </c>
      <c r="H104" s="1">
        <v>0.2505</v>
      </c>
      <c r="I104" s="5">
        <v>6.3031080695751349</v>
      </c>
    </row>
  </sheetData>
  <phoneticPr fontId="3" type="noConversion"/>
  <pageMargins left="0.25" right="0.25" top="0.25" bottom="0.25" header="0.05" footer="0.05"/>
  <pageSetup fitToHeight="0" orientation="portrait" horizontalDpi="300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29A18A-F142-482D-888B-892A4ADEFD9A}">
  <dimension ref="A2:B7"/>
  <sheetViews>
    <sheetView topLeftCell="A34" workbookViewId="0">
      <selection activeCell="A17" sqref="A17"/>
    </sheetView>
  </sheetViews>
  <sheetFormatPr defaultColWidth="11.1640625" defaultRowHeight="15.5" x14ac:dyDescent="0.35"/>
  <cols>
    <col min="1" max="1" width="16.1640625" style="37" customWidth="1"/>
    <col min="2" max="2" width="12.6640625" style="37" customWidth="1"/>
    <col min="3" max="16384" width="11.1640625" style="37"/>
  </cols>
  <sheetData>
    <row r="2" spans="1:2" x14ac:dyDescent="0.35">
      <c r="A2" s="37" t="s">
        <v>19</v>
      </c>
      <c r="B2" s="37" t="s">
        <v>20</v>
      </c>
    </row>
    <row r="3" spans="1:2" x14ac:dyDescent="0.35">
      <c r="A3" s="37">
        <v>0</v>
      </c>
      <c r="B3" s="37">
        <v>4.3999999999999997E-2</v>
      </c>
    </row>
    <row r="4" spans="1:2" x14ac:dyDescent="0.35">
      <c r="A4" s="37">
        <v>25</v>
      </c>
      <c r="B4" s="37">
        <v>0.246</v>
      </c>
    </row>
    <row r="5" spans="1:2" x14ac:dyDescent="0.35">
      <c r="A5" s="37">
        <v>50</v>
      </c>
      <c r="B5" s="37">
        <v>0.42299999999999999</v>
      </c>
    </row>
    <row r="6" spans="1:2" x14ac:dyDescent="0.35">
      <c r="A6" s="37">
        <v>100</v>
      </c>
      <c r="B6" s="37">
        <v>0.755</v>
      </c>
    </row>
    <row r="7" spans="1:2" x14ac:dyDescent="0.35">
      <c r="A7" s="37">
        <v>250</v>
      </c>
      <c r="B7" s="37">
        <v>1.6919999999999999</v>
      </c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6C92FD-EE0A-451D-B691-6A2D46EEBDA0}">
  <dimension ref="B3:N77"/>
  <sheetViews>
    <sheetView topLeftCell="B55" workbookViewId="0">
      <selection activeCell="H5" sqref="H5:H72"/>
    </sheetView>
  </sheetViews>
  <sheetFormatPr defaultColWidth="8.83203125" defaultRowHeight="15.5" x14ac:dyDescent="0.35"/>
  <cols>
    <col min="1" max="1" width="8.83203125" style="1"/>
    <col min="2" max="2" width="9.33203125" style="1" customWidth="1"/>
    <col min="3" max="3" width="9" style="1" customWidth="1"/>
    <col min="4" max="4" width="7.1640625" style="1" customWidth="1"/>
    <col min="5" max="5" width="5.58203125" style="1" customWidth="1"/>
    <col min="6" max="6" width="9.33203125" style="1" customWidth="1"/>
    <col min="7" max="7" width="9.58203125" style="1" bestFit="1" customWidth="1"/>
    <col min="8" max="8" width="18.1640625" style="1" bestFit="1" customWidth="1"/>
    <col min="9" max="9" width="19.4140625" style="1" bestFit="1" customWidth="1"/>
    <col min="10" max="10" width="12.83203125" style="1" customWidth="1"/>
    <col min="11" max="11" width="17.1640625" style="1" customWidth="1"/>
    <col min="12" max="12" width="10.1640625" style="1" bestFit="1" customWidth="1"/>
    <col min="13" max="13" width="12.4140625" style="1" bestFit="1" customWidth="1"/>
    <col min="14" max="14" width="9.83203125" style="1" customWidth="1"/>
    <col min="15" max="16384" width="8.83203125" style="1"/>
  </cols>
  <sheetData>
    <row r="3" spans="2:14" s="21" customFormat="1" ht="69.650000000000006" customHeight="1" thickBot="1" x14ac:dyDescent="0.4">
      <c r="B3" s="22" t="s">
        <v>14</v>
      </c>
      <c r="C3" s="23" t="s">
        <v>25</v>
      </c>
      <c r="D3" s="23" t="s">
        <v>12</v>
      </c>
      <c r="E3" s="23" t="s">
        <v>11</v>
      </c>
      <c r="F3" s="23" t="s">
        <v>10</v>
      </c>
      <c r="G3" s="23" t="s">
        <v>9</v>
      </c>
      <c r="H3" s="23" t="s">
        <v>17</v>
      </c>
      <c r="I3" s="23" t="s">
        <v>18</v>
      </c>
      <c r="J3" s="23" t="s">
        <v>15</v>
      </c>
      <c r="K3" s="23" t="s">
        <v>27</v>
      </c>
      <c r="L3" s="23" t="s">
        <v>26</v>
      </c>
      <c r="M3" s="24" t="s">
        <v>38</v>
      </c>
      <c r="N3" s="24" t="s">
        <v>28</v>
      </c>
    </row>
    <row r="4" spans="2:14" ht="16" thickTop="1" x14ac:dyDescent="0.35">
      <c r="G4" s="1" t="s">
        <v>21</v>
      </c>
      <c r="L4" s="5"/>
      <c r="M4" s="6"/>
      <c r="N4" s="5"/>
    </row>
    <row r="5" spans="2:14" x14ac:dyDescent="0.35">
      <c r="B5" s="1">
        <v>1</v>
      </c>
      <c r="C5" s="1">
        <v>0</v>
      </c>
      <c r="D5" s="1" t="s">
        <v>6</v>
      </c>
      <c r="E5" s="1">
        <v>0</v>
      </c>
      <c r="F5" s="1" t="s">
        <v>4</v>
      </c>
      <c r="G5" s="1" t="s">
        <v>0</v>
      </c>
      <c r="H5" s="1">
        <v>0.25090000000000001</v>
      </c>
      <c r="I5" s="1">
        <v>2.5000000000000001E-2</v>
      </c>
      <c r="J5" s="4">
        <v>0.55400000000000005</v>
      </c>
      <c r="K5" s="6">
        <f>(J5-0.0785)/0.0065</f>
        <v>73.15384615384616</v>
      </c>
      <c r="L5" s="5">
        <f>Table4[[#This Row],[gallic acid conc. mg/L]]*Table4[[#This Row],[total volume (L)]]/Table4[[#This Row],[Tissue Used (g)]]</f>
        <v>7.289143698071558</v>
      </c>
      <c r="M5" s="6"/>
      <c r="N5" s="5"/>
    </row>
    <row r="6" spans="2:14" x14ac:dyDescent="0.35">
      <c r="B6" s="1">
        <v>1</v>
      </c>
      <c r="C6" s="1">
        <v>0</v>
      </c>
      <c r="D6" s="1" t="s">
        <v>6</v>
      </c>
      <c r="E6" s="1">
        <v>0</v>
      </c>
      <c r="F6" s="1" t="s">
        <v>4</v>
      </c>
      <c r="G6" s="1" t="s">
        <v>0</v>
      </c>
      <c r="H6" s="1">
        <v>0.25090000000000001</v>
      </c>
      <c r="I6" s="1">
        <v>2.5000000000000001E-2</v>
      </c>
      <c r="J6" s="4">
        <v>0.57099999999999995</v>
      </c>
      <c r="K6" s="6">
        <f t="shared" ref="K6:K69" si="0">(J6-0.0785)/0.0065</f>
        <v>75.769230769230759</v>
      </c>
      <c r="L6" s="5">
        <f>Table4[[#This Row],[gallic acid conc. mg/L]]*Table4[[#This Row],[total volume (L)]]/Table4[[#This Row],[Tissue Used (g)]]</f>
        <v>7.5497439985283741</v>
      </c>
      <c r="M6" s="5">
        <f>AVERAGE(L5:L6)</f>
        <v>7.4194438482999665</v>
      </c>
      <c r="N6" s="5">
        <f>STDEV(L5:L6)</f>
        <v>0.18427223963226635</v>
      </c>
    </row>
    <row r="7" spans="2:14" x14ac:dyDescent="0.35">
      <c r="B7" s="1">
        <v>2</v>
      </c>
      <c r="C7" s="1">
        <v>0</v>
      </c>
      <c r="D7" s="1" t="s">
        <v>6</v>
      </c>
      <c r="E7" s="1">
        <v>0</v>
      </c>
      <c r="F7" s="1" t="s">
        <v>3</v>
      </c>
      <c r="G7" s="1" t="s">
        <v>0</v>
      </c>
      <c r="H7" s="1">
        <v>0.25040000000000001</v>
      </c>
      <c r="I7" s="1">
        <v>2.5000000000000001E-2</v>
      </c>
      <c r="J7" s="4">
        <v>0.248</v>
      </c>
      <c r="K7" s="6">
        <f t="shared" si="0"/>
        <v>26.076923076923077</v>
      </c>
      <c r="L7" s="5">
        <f>Table4[[#This Row],[gallic acid conc. mg/L]]*Table4[[#This Row],[total volume (L)]]/Table4[[#This Row],[Tissue Used (g)]]</f>
        <v>2.6035266650282622</v>
      </c>
      <c r="M7" s="6"/>
      <c r="N7" s="5"/>
    </row>
    <row r="8" spans="2:14" x14ac:dyDescent="0.35">
      <c r="B8" s="1">
        <v>2</v>
      </c>
      <c r="C8" s="1">
        <v>0</v>
      </c>
      <c r="D8" s="1" t="s">
        <v>6</v>
      </c>
      <c r="E8" s="1">
        <v>0</v>
      </c>
      <c r="F8" s="1" t="s">
        <v>3</v>
      </c>
      <c r="G8" s="1" t="s">
        <v>0</v>
      </c>
      <c r="H8" s="1">
        <v>0.25040000000000001</v>
      </c>
      <c r="I8" s="1">
        <v>2.5000000000000001E-2</v>
      </c>
      <c r="J8" s="1">
        <v>0.29899999999999999</v>
      </c>
      <c r="K8" s="5">
        <f t="shared" si="0"/>
        <v>33.92307692307692</v>
      </c>
      <c r="L8" s="5">
        <f>Table4[[#This Row],[gallic acid conc. mg/L]]*Table4[[#This Row],[total volume (L)]]/Table4[[#This Row],[Tissue Used (g)]]</f>
        <v>3.3868886704349963</v>
      </c>
      <c r="M8" s="5">
        <f>AVERAGE(L7:L8)</f>
        <v>2.9952076677316293</v>
      </c>
      <c r="N8" s="5">
        <f>STDEV(L7:L8)</f>
        <v>0.55392058614699646</v>
      </c>
    </row>
    <row r="9" spans="2:14" x14ac:dyDescent="0.35">
      <c r="B9" s="1">
        <v>3</v>
      </c>
      <c r="C9" s="1">
        <v>0</v>
      </c>
      <c r="D9" s="1" t="s">
        <v>6</v>
      </c>
      <c r="E9" s="1">
        <v>0</v>
      </c>
      <c r="F9" s="1" t="s">
        <v>1</v>
      </c>
      <c r="G9" s="1" t="s">
        <v>0</v>
      </c>
      <c r="H9" s="1">
        <v>0.25090000000000001</v>
      </c>
      <c r="I9" s="1">
        <v>2.5000000000000001E-2</v>
      </c>
      <c r="J9" s="1">
        <v>0.33700000000000002</v>
      </c>
      <c r="K9" s="5">
        <f t="shared" si="0"/>
        <v>39.769230769230774</v>
      </c>
      <c r="L9" s="5">
        <f>Table4[[#This Row],[gallic acid conc. mg/L]]*Table4[[#This Row],[total volume (L)]]/Table4[[#This Row],[Tissue Used (g)]]</f>
        <v>3.9626575098874821</v>
      </c>
      <c r="M9" s="6"/>
      <c r="N9" s="5"/>
    </row>
    <row r="10" spans="2:14" x14ac:dyDescent="0.35">
      <c r="B10" s="1">
        <v>3</v>
      </c>
      <c r="C10" s="1">
        <v>0</v>
      </c>
      <c r="D10" s="1" t="s">
        <v>6</v>
      </c>
      <c r="E10" s="1">
        <v>0</v>
      </c>
      <c r="F10" s="1" t="s">
        <v>1</v>
      </c>
      <c r="G10" s="1" t="s">
        <v>0</v>
      </c>
      <c r="H10" s="1">
        <v>0.25090000000000001</v>
      </c>
      <c r="I10" s="1">
        <v>2.5000000000000001E-2</v>
      </c>
      <c r="J10" s="1">
        <v>0.35799999999999998</v>
      </c>
      <c r="K10" s="5">
        <f t="shared" si="0"/>
        <v>43</v>
      </c>
      <c r="L10" s="5">
        <f>Table4[[#This Row],[gallic acid conc. mg/L]]*Table4[[#This Row],[total volume (L)]]/Table4[[#This Row],[Tissue Used (g)]]</f>
        <v>4.284575528098844</v>
      </c>
      <c r="M10" s="5">
        <f>AVERAGE(L9:L10)</f>
        <v>4.1236165189931633</v>
      </c>
      <c r="N10" s="5">
        <f>STDEV(L9:L10)</f>
        <v>0.22763041366338851</v>
      </c>
    </row>
    <row r="11" spans="2:14" x14ac:dyDescent="0.35">
      <c r="G11" s="1" t="s">
        <v>37</v>
      </c>
      <c r="K11" s="5"/>
      <c r="L11" s="5"/>
      <c r="M11" s="6"/>
      <c r="N11" s="5"/>
    </row>
    <row r="12" spans="2:14" x14ac:dyDescent="0.35">
      <c r="B12" s="1">
        <v>10</v>
      </c>
      <c r="C12" s="1">
        <v>3</v>
      </c>
      <c r="D12" s="1" t="s">
        <v>6</v>
      </c>
      <c r="E12" s="1">
        <v>1</v>
      </c>
      <c r="F12" s="1" t="s">
        <v>4</v>
      </c>
      <c r="G12" s="1" t="s">
        <v>0</v>
      </c>
      <c r="H12" s="1">
        <v>0.25030000000000002</v>
      </c>
      <c r="I12" s="1">
        <v>2.5000000000000001E-2</v>
      </c>
      <c r="J12" s="1">
        <v>0.47199999999999998</v>
      </c>
      <c r="K12" s="5">
        <f t="shared" si="0"/>
        <v>60.538461538461533</v>
      </c>
      <c r="L12" s="5">
        <f>Table4[[#This Row],[gallic acid conc. mg/L]]*Table4[[#This Row],[total volume (L)]]/Table4[[#This Row],[Tissue Used (g)]]</f>
        <v>6.0465902455514913</v>
      </c>
      <c r="M12" s="6"/>
      <c r="N12" s="5"/>
    </row>
    <row r="13" spans="2:14" x14ac:dyDescent="0.35">
      <c r="B13" s="1">
        <v>10</v>
      </c>
      <c r="C13" s="1">
        <v>3</v>
      </c>
      <c r="D13" s="1" t="s">
        <v>6</v>
      </c>
      <c r="E13" s="1">
        <v>1</v>
      </c>
      <c r="F13" s="1" t="s">
        <v>4</v>
      </c>
      <c r="G13" s="1" t="s">
        <v>0</v>
      </c>
      <c r="H13" s="1">
        <v>0.25030000000000002</v>
      </c>
      <c r="I13" s="1">
        <v>2.5000000000000001E-2</v>
      </c>
      <c r="J13" s="1">
        <v>0.48599999999999999</v>
      </c>
      <c r="K13" s="5">
        <f t="shared" si="0"/>
        <v>62.692307692307693</v>
      </c>
      <c r="L13" s="5">
        <f>Table4[[#This Row],[gallic acid conc. mg/L]]*Table4[[#This Row],[total volume (L)]]/Table4[[#This Row],[Tissue Used (g)]]</f>
        <v>6.2617167091797539</v>
      </c>
      <c r="M13" s="5">
        <f>AVERAGE(L12:L13)</f>
        <v>6.1541534773656226</v>
      </c>
      <c r="N13" s="5">
        <f>STDEV(L12:L13)</f>
        <v>0.15211738124422566</v>
      </c>
    </row>
    <row r="14" spans="2:14" x14ac:dyDescent="0.35">
      <c r="B14" s="1">
        <v>11</v>
      </c>
      <c r="C14" s="1">
        <v>3</v>
      </c>
      <c r="D14" s="1" t="s">
        <v>6</v>
      </c>
      <c r="E14" s="1">
        <v>1</v>
      </c>
      <c r="F14" s="1" t="s">
        <v>3</v>
      </c>
      <c r="G14" s="1" t="s">
        <v>0</v>
      </c>
      <c r="H14" s="1">
        <v>0.25080000000000002</v>
      </c>
      <c r="I14" s="1">
        <v>2.5000000000000001E-2</v>
      </c>
      <c r="J14" s="4">
        <v>0.28299999999999997</v>
      </c>
      <c r="K14" s="5">
        <f t="shared" si="0"/>
        <v>31.461538461538456</v>
      </c>
      <c r="L14" s="5">
        <f>Table4[[#This Row],[gallic acid conc. mg/L]]*Table4[[#This Row],[total volume (L)]]/Table4[[#This Row],[Tissue Used (g)]]</f>
        <v>3.1361182676972144</v>
      </c>
      <c r="M14" s="6"/>
      <c r="N14" s="5"/>
    </row>
    <row r="15" spans="2:14" x14ac:dyDescent="0.35">
      <c r="B15" s="1">
        <v>11</v>
      </c>
      <c r="C15" s="1">
        <v>3</v>
      </c>
      <c r="D15" s="1" t="s">
        <v>6</v>
      </c>
      <c r="E15" s="1">
        <v>1</v>
      </c>
      <c r="F15" s="1" t="s">
        <v>3</v>
      </c>
      <c r="G15" s="1" t="s">
        <v>0</v>
      </c>
      <c r="H15" s="1">
        <v>0.25080000000000002</v>
      </c>
      <c r="I15" s="1">
        <v>2.5000000000000001E-2</v>
      </c>
      <c r="J15" s="4">
        <v>0.28899999999999998</v>
      </c>
      <c r="K15" s="6">
        <f t="shared" si="0"/>
        <v>32.38461538461538</v>
      </c>
      <c r="L15" s="5">
        <f>Table4[[#This Row],[gallic acid conc. mg/L]]*Table4[[#This Row],[total volume (L)]]/Table4[[#This Row],[Tissue Used (g)]]</f>
        <v>3.2281315176052012</v>
      </c>
      <c r="M15" s="5">
        <f>AVERAGE(L14:L15)</f>
        <v>3.182124892651208</v>
      </c>
      <c r="N15" s="5">
        <f>STDEV(L14:L15)</f>
        <v>6.5063192968949982E-2</v>
      </c>
    </row>
    <row r="16" spans="2:14" x14ac:dyDescent="0.35">
      <c r="B16" s="1">
        <v>12</v>
      </c>
      <c r="C16" s="1">
        <v>3</v>
      </c>
      <c r="D16" s="1" t="s">
        <v>6</v>
      </c>
      <c r="E16" s="1">
        <v>1</v>
      </c>
      <c r="F16" s="1" t="s">
        <v>1</v>
      </c>
      <c r="G16" s="1" t="s">
        <v>0</v>
      </c>
      <c r="H16" s="1">
        <v>0.25019999999999998</v>
      </c>
      <c r="I16" s="1">
        <v>2.5000000000000001E-2</v>
      </c>
      <c r="J16" s="4">
        <v>0.27100000000000002</v>
      </c>
      <c r="K16" s="6">
        <f t="shared" si="0"/>
        <v>29.615384615384617</v>
      </c>
      <c r="L16" s="5">
        <f>Table4[[#This Row],[gallic acid conc. mg/L]]*Table4[[#This Row],[total volume (L)]]/Table4[[#This Row],[Tissue Used (g)]]</f>
        <v>2.9591711246387509</v>
      </c>
      <c r="M16" s="6"/>
      <c r="N16" s="5"/>
    </row>
    <row r="17" spans="2:14" x14ac:dyDescent="0.35">
      <c r="B17" s="1">
        <v>12</v>
      </c>
      <c r="C17" s="1">
        <v>3</v>
      </c>
      <c r="D17" s="1" t="s">
        <v>6</v>
      </c>
      <c r="E17" s="1">
        <v>1</v>
      </c>
      <c r="F17" s="1" t="s">
        <v>1</v>
      </c>
      <c r="G17" s="1" t="s">
        <v>0</v>
      </c>
      <c r="H17" s="1">
        <v>0.25019999999999998</v>
      </c>
      <c r="I17" s="1">
        <v>2.5000000000000001E-2</v>
      </c>
      <c r="J17" s="4">
        <v>0.27800000000000002</v>
      </c>
      <c r="K17" s="6">
        <f t="shared" si="0"/>
        <v>30.692307692307697</v>
      </c>
      <c r="L17" s="5">
        <f>Table4[[#This Row],[gallic acid conc. mg/L]]*Table4[[#This Row],[total volume (L)]]/Table4[[#This Row],[Tissue Used (g)]]</f>
        <v>3.0667773473528879</v>
      </c>
      <c r="M17" s="5">
        <f>AVERAGE(L16:L17)</f>
        <v>3.0129742359958191</v>
      </c>
      <c r="N17" s="5">
        <f>STDEV(L16:L17)</f>
        <v>7.6089089779036181E-2</v>
      </c>
    </row>
    <row r="18" spans="2:14" x14ac:dyDescent="0.35">
      <c r="B18" s="1">
        <v>13</v>
      </c>
      <c r="C18" s="1">
        <v>3</v>
      </c>
      <c r="D18" s="1" t="s">
        <v>6</v>
      </c>
      <c r="E18" s="1">
        <v>2</v>
      </c>
      <c r="F18" s="1" t="s">
        <v>4</v>
      </c>
      <c r="G18" s="1" t="s">
        <v>0</v>
      </c>
      <c r="H18" s="1">
        <v>0.25080000000000002</v>
      </c>
      <c r="I18" s="1">
        <v>2.5000000000000001E-2</v>
      </c>
      <c r="J18" s="4">
        <v>0.46</v>
      </c>
      <c r="K18" s="6">
        <f t="shared" si="0"/>
        <v>58.692307692307693</v>
      </c>
      <c r="L18" s="5">
        <f>Table4[[#This Row],[gallic acid conc. mg/L]]*Table4[[#This Row],[total volume (L)]]/Table4[[#This Row],[Tissue Used (g)]]</f>
        <v>5.8505091399828242</v>
      </c>
      <c r="M18" s="6"/>
      <c r="N18" s="5"/>
    </row>
    <row r="19" spans="2:14" x14ac:dyDescent="0.35">
      <c r="B19" s="1">
        <v>13</v>
      </c>
      <c r="C19" s="1">
        <v>3</v>
      </c>
      <c r="D19" s="1" t="s">
        <v>6</v>
      </c>
      <c r="E19" s="1">
        <v>2</v>
      </c>
      <c r="F19" s="1" t="s">
        <v>4</v>
      </c>
      <c r="G19" s="1" t="s">
        <v>0</v>
      </c>
      <c r="H19" s="1">
        <v>0.25080000000000002</v>
      </c>
      <c r="I19" s="1">
        <v>2.5000000000000001E-2</v>
      </c>
      <c r="J19" s="4">
        <v>0.5</v>
      </c>
      <c r="K19" s="6">
        <f t="shared" si="0"/>
        <v>64.846153846153854</v>
      </c>
      <c r="L19" s="5">
        <f>Table4[[#This Row],[gallic acid conc. mg/L]]*Table4[[#This Row],[total volume (L)]]/Table4[[#This Row],[Tissue Used (g)]]</f>
        <v>6.4639308060360694</v>
      </c>
      <c r="M19" s="5">
        <f>AVERAGE(L18:L19)</f>
        <v>6.1572199730094468</v>
      </c>
      <c r="N19" s="5">
        <f>STDEV(L18:L19)</f>
        <v>0.43375461979299951</v>
      </c>
    </row>
    <row r="20" spans="2:14" x14ac:dyDescent="0.35">
      <c r="B20" s="1">
        <v>14</v>
      </c>
      <c r="C20" s="1">
        <v>3</v>
      </c>
      <c r="D20" s="1" t="s">
        <v>6</v>
      </c>
      <c r="E20" s="1">
        <v>2</v>
      </c>
      <c r="F20" s="1" t="s">
        <v>3</v>
      </c>
      <c r="G20" s="1" t="s">
        <v>0</v>
      </c>
      <c r="H20" s="1">
        <v>0.2505</v>
      </c>
      <c r="I20" s="1">
        <v>2.5000000000000001E-2</v>
      </c>
      <c r="J20" s="4">
        <v>0.30499999999999999</v>
      </c>
      <c r="K20" s="6">
        <f t="shared" si="0"/>
        <v>34.846153846153847</v>
      </c>
      <c r="L20" s="5">
        <f>Table4[[#This Row],[gallic acid conc. mg/L]]*Table4[[#This Row],[total volume (L)]]/Table4[[#This Row],[Tissue Used (g)]]</f>
        <v>3.477660064486412</v>
      </c>
      <c r="M20" s="6"/>
      <c r="N20" s="5"/>
    </row>
    <row r="21" spans="2:14" x14ac:dyDescent="0.35">
      <c r="B21" s="1">
        <v>14</v>
      </c>
      <c r="C21" s="1">
        <v>3</v>
      </c>
      <c r="D21" s="1" t="s">
        <v>6</v>
      </c>
      <c r="E21" s="1">
        <v>2</v>
      </c>
      <c r="F21" s="1" t="s">
        <v>3</v>
      </c>
      <c r="G21" s="1" t="s">
        <v>0</v>
      </c>
      <c r="H21" s="1">
        <v>0.2505</v>
      </c>
      <c r="I21" s="1">
        <v>2.5000000000000001E-2</v>
      </c>
      <c r="J21" s="4">
        <v>0.33300000000000002</v>
      </c>
      <c r="K21" s="6">
        <f t="shared" si="0"/>
        <v>39.153846153846153</v>
      </c>
      <c r="L21" s="5">
        <f>Table4[[#This Row],[gallic acid conc. mg/L]]*Table4[[#This Row],[total volume (L)]]/Table4[[#This Row],[Tissue Used (g)]]</f>
        <v>3.9075694764317523</v>
      </c>
      <c r="M21" s="5">
        <f>AVERAGE(L20:L21)</f>
        <v>3.6926147704590822</v>
      </c>
      <c r="N21" s="5">
        <f>STDEV(L20:L21)</f>
        <v>0.30399186048247112</v>
      </c>
    </row>
    <row r="22" spans="2:14" x14ac:dyDescent="0.35">
      <c r="B22" s="1">
        <v>15</v>
      </c>
      <c r="C22" s="1">
        <v>3</v>
      </c>
      <c r="D22" s="1" t="s">
        <v>6</v>
      </c>
      <c r="E22" s="1">
        <v>2</v>
      </c>
      <c r="F22" s="1" t="s">
        <v>1</v>
      </c>
      <c r="G22" s="1" t="s">
        <v>0</v>
      </c>
      <c r="H22" s="1">
        <v>0.25090000000000001</v>
      </c>
      <c r="I22" s="1">
        <v>2.5000000000000001E-2</v>
      </c>
      <c r="J22" s="4">
        <v>0.34899999999999998</v>
      </c>
      <c r="K22" s="6">
        <f t="shared" si="0"/>
        <v>41.615384615384613</v>
      </c>
      <c r="L22" s="5">
        <f>Table4[[#This Row],[gallic acid conc. mg/L]]*Table4[[#This Row],[total volume (L)]]/Table4[[#This Row],[Tissue Used (g)]]</f>
        <v>4.1466106631511179</v>
      </c>
      <c r="M22" s="6"/>
      <c r="N22" s="5"/>
    </row>
    <row r="23" spans="2:14" x14ac:dyDescent="0.35">
      <c r="B23" s="1">
        <v>15</v>
      </c>
      <c r="C23" s="1">
        <v>3</v>
      </c>
      <c r="D23" s="1" t="s">
        <v>6</v>
      </c>
      <c r="E23" s="1">
        <v>2</v>
      </c>
      <c r="F23" s="1" t="s">
        <v>1</v>
      </c>
      <c r="G23" s="1" t="s">
        <v>0</v>
      </c>
      <c r="H23" s="1">
        <v>0.25090000000000001</v>
      </c>
      <c r="I23" s="1">
        <v>2.5000000000000001E-2</v>
      </c>
      <c r="J23" s="4">
        <v>0.35899999999999999</v>
      </c>
      <c r="K23" s="6">
        <f t="shared" si="0"/>
        <v>43.153846153846153</v>
      </c>
      <c r="L23" s="5">
        <f>Table4[[#This Row],[gallic acid conc. mg/L]]*Table4[[#This Row],[total volume (L)]]/Table4[[#This Row],[Tissue Used (g)]]</f>
        <v>4.2999049575374801</v>
      </c>
      <c r="M23" s="5">
        <f>AVERAGE(L22:L23)</f>
        <v>4.2232578103442986</v>
      </c>
      <c r="N23" s="5">
        <f>STDEV(L22:L23)</f>
        <v>0.10839543507780364</v>
      </c>
    </row>
    <row r="24" spans="2:14" x14ac:dyDescent="0.35">
      <c r="B24" s="1">
        <v>16</v>
      </c>
      <c r="C24" s="1">
        <v>3</v>
      </c>
      <c r="D24" s="1" t="s">
        <v>6</v>
      </c>
      <c r="E24" s="1">
        <v>3</v>
      </c>
      <c r="F24" s="1" t="s">
        <v>4</v>
      </c>
      <c r="G24" s="1" t="s">
        <v>0</v>
      </c>
      <c r="H24" s="1">
        <v>0.25069999999999998</v>
      </c>
      <c r="I24" s="1">
        <v>2.5000000000000001E-2</v>
      </c>
      <c r="J24" s="4">
        <v>0.55900000000000005</v>
      </c>
      <c r="K24" s="6">
        <f t="shared" si="0"/>
        <v>73.923076923076934</v>
      </c>
      <c r="L24" s="5">
        <f>Table4[[#This Row],[gallic acid conc. mg/L]]*Table4[[#This Row],[total volume (L)]]/Table4[[#This Row],[Tissue Used (g)]]</f>
        <v>7.3716670246387057</v>
      </c>
      <c r="M24" s="6"/>
      <c r="N24" s="5"/>
    </row>
    <row r="25" spans="2:14" x14ac:dyDescent="0.35">
      <c r="B25" s="1">
        <v>16</v>
      </c>
      <c r="C25" s="1">
        <v>3</v>
      </c>
      <c r="D25" s="1" t="s">
        <v>6</v>
      </c>
      <c r="E25" s="1">
        <v>3</v>
      </c>
      <c r="F25" s="1" t="s">
        <v>4</v>
      </c>
      <c r="G25" s="1" t="s">
        <v>0</v>
      </c>
      <c r="H25" s="1">
        <v>0.25069999999999998</v>
      </c>
      <c r="I25" s="1">
        <v>2.5000000000000001E-2</v>
      </c>
      <c r="J25" s="4">
        <v>0.61199999999999999</v>
      </c>
      <c r="K25" s="6">
        <f t="shared" si="0"/>
        <v>82.07692307692308</v>
      </c>
      <c r="L25" s="5">
        <f>Table4[[#This Row],[gallic acid conc. mg/L]]*Table4[[#This Row],[total volume (L)]]/Table4[[#This Row],[Tissue Used (g)]]</f>
        <v>8.1847749378662833</v>
      </c>
      <c r="M25" s="5">
        <f>AVERAGE(L24:L25)</f>
        <v>7.7782209812524945</v>
      </c>
      <c r="N25" s="5">
        <f>STDEV(L24:L25)</f>
        <v>0.574954119279663</v>
      </c>
    </row>
    <row r="26" spans="2:14" x14ac:dyDescent="0.35">
      <c r="B26" s="1">
        <v>17</v>
      </c>
      <c r="C26" s="1">
        <v>3</v>
      </c>
      <c r="D26" s="1" t="s">
        <v>6</v>
      </c>
      <c r="E26" s="1">
        <v>3</v>
      </c>
      <c r="F26" s="1" t="s">
        <v>3</v>
      </c>
      <c r="G26" s="1" t="s">
        <v>0</v>
      </c>
      <c r="H26" s="1">
        <v>0.25059999999999999</v>
      </c>
      <c r="I26" s="1">
        <v>2.5000000000000001E-2</v>
      </c>
      <c r="J26" s="4">
        <v>0.26800000000000002</v>
      </c>
      <c r="K26" s="5">
        <f t="shared" si="0"/>
        <v>29.153846153846157</v>
      </c>
      <c r="L26" s="5">
        <f>Table4[[#This Row],[gallic acid conc. mg/L]]*Table4[[#This Row],[total volume (L)]]/Table4[[#This Row],[Tissue Used (g)]]</f>
        <v>2.9084044447172941</v>
      </c>
      <c r="M26" s="6"/>
      <c r="N26" s="5"/>
    </row>
    <row r="27" spans="2:14" x14ac:dyDescent="0.35">
      <c r="B27" s="1">
        <v>17</v>
      </c>
      <c r="C27" s="1">
        <v>3</v>
      </c>
      <c r="D27" s="1" t="s">
        <v>6</v>
      </c>
      <c r="E27" s="1">
        <v>3</v>
      </c>
      <c r="F27" s="1" t="s">
        <v>3</v>
      </c>
      <c r="G27" s="1" t="s">
        <v>0</v>
      </c>
      <c r="H27" s="1">
        <v>0.25059999999999999</v>
      </c>
      <c r="I27" s="1">
        <v>2.5000000000000001E-2</v>
      </c>
      <c r="J27" s="4">
        <v>0.32900000000000001</v>
      </c>
      <c r="K27" s="6">
        <f t="shared" si="0"/>
        <v>38.53846153846154</v>
      </c>
      <c r="L27" s="5">
        <f>Table4[[#This Row],[gallic acid conc. mg/L]]*Table4[[#This Row],[total volume (L)]]/Table4[[#This Row],[Tissue Used (g)]]</f>
        <v>3.8446190680827561</v>
      </c>
      <c r="M27" s="5">
        <f>AVERAGE(L26:L27)</f>
        <v>3.3765117564000251</v>
      </c>
      <c r="N27" s="5">
        <f>STDEV(L26:L27)</f>
        <v>0.66200370882772486</v>
      </c>
    </row>
    <row r="28" spans="2:14" x14ac:dyDescent="0.35">
      <c r="B28" s="1">
        <v>18</v>
      </c>
      <c r="C28" s="1">
        <v>3</v>
      </c>
      <c r="D28" s="1" t="s">
        <v>6</v>
      </c>
      <c r="E28" s="1">
        <v>3</v>
      </c>
      <c r="F28" s="1" t="s">
        <v>1</v>
      </c>
      <c r="G28" s="1" t="s">
        <v>0</v>
      </c>
      <c r="H28" s="1">
        <v>0.25009999999999999</v>
      </c>
      <c r="I28" s="1">
        <v>2.5000000000000001E-2</v>
      </c>
      <c r="J28" s="4">
        <v>0.3</v>
      </c>
      <c r="K28" s="6">
        <f t="shared" si="0"/>
        <v>34.076923076923073</v>
      </c>
      <c r="L28" s="5">
        <f>Table4[[#This Row],[gallic acid conc. mg/L]]*Table4[[#This Row],[total volume (L)]]/Table4[[#This Row],[Tissue Used (g)]]</f>
        <v>3.406329775781995</v>
      </c>
      <c r="M28" s="6"/>
      <c r="N28" s="5"/>
    </row>
    <row r="29" spans="2:14" x14ac:dyDescent="0.35">
      <c r="B29" s="1">
        <v>18</v>
      </c>
      <c r="C29" s="1">
        <v>3</v>
      </c>
      <c r="D29" s="1" t="s">
        <v>6</v>
      </c>
      <c r="E29" s="1">
        <v>3</v>
      </c>
      <c r="F29" s="1" t="s">
        <v>1</v>
      </c>
      <c r="G29" s="1" t="s">
        <v>0</v>
      </c>
      <c r="H29" s="1">
        <v>0.25009999999999999</v>
      </c>
      <c r="I29" s="1">
        <v>2.5000000000000001E-2</v>
      </c>
      <c r="J29" s="4">
        <v>0.33400000000000002</v>
      </c>
      <c r="K29" s="6">
        <f t="shared" si="0"/>
        <v>39.307692307692314</v>
      </c>
      <c r="L29" s="5">
        <f>Table4[[#This Row],[gallic acid conc. mg/L]]*Table4[[#This Row],[total volume (L)]]/Table4[[#This Row],[Tissue Used (g)]]</f>
        <v>3.929197551748532</v>
      </c>
      <c r="M29" s="5">
        <f>AVERAGE(L28:L29)</f>
        <v>3.6677636637652635</v>
      </c>
      <c r="N29" s="5">
        <f>STDEV(L28:L29)</f>
        <v>0.36972335004986684</v>
      </c>
    </row>
    <row r="30" spans="2:14" x14ac:dyDescent="0.35">
      <c r="B30" s="1">
        <v>19</v>
      </c>
      <c r="C30" s="1">
        <v>3</v>
      </c>
      <c r="D30" s="1" t="s">
        <v>6</v>
      </c>
      <c r="E30" s="1">
        <v>4</v>
      </c>
      <c r="F30" s="1" t="s">
        <v>4</v>
      </c>
      <c r="G30" s="1" t="s">
        <v>0</v>
      </c>
      <c r="H30" s="1">
        <v>0.25019999999999998</v>
      </c>
      <c r="I30" s="1">
        <v>2.5000000000000001E-2</v>
      </c>
      <c r="J30" s="1">
        <v>0.53</v>
      </c>
      <c r="K30" s="5">
        <f t="shared" si="0"/>
        <v>69.461538461538467</v>
      </c>
      <c r="L30" s="5">
        <f>Table4[[#This Row],[gallic acid conc. mg/L]]*Table4[[#This Row],[total volume (L)]]/Table4[[#This Row],[Tissue Used (g)]]</f>
        <v>6.9406013650617986</v>
      </c>
      <c r="M30" s="6"/>
      <c r="N30" s="5"/>
    </row>
    <row r="31" spans="2:14" x14ac:dyDescent="0.35">
      <c r="B31" s="1">
        <v>19</v>
      </c>
      <c r="C31" s="1">
        <v>3</v>
      </c>
      <c r="D31" s="1" t="s">
        <v>6</v>
      </c>
      <c r="E31" s="1">
        <v>4</v>
      </c>
      <c r="F31" s="1" t="s">
        <v>4</v>
      </c>
      <c r="G31" s="1" t="s">
        <v>0</v>
      </c>
      <c r="H31" s="1">
        <v>0.25019999999999998</v>
      </c>
      <c r="I31" s="1">
        <v>2.5000000000000001E-2</v>
      </c>
      <c r="J31" s="1">
        <v>0.57799999999999996</v>
      </c>
      <c r="K31" s="5">
        <f t="shared" si="0"/>
        <v>76.84615384615384</v>
      </c>
      <c r="L31" s="5">
        <f>Table4[[#This Row],[gallic acid conc. mg/L]]*Table4[[#This Row],[total volume (L)]]/Table4[[#This Row],[Tissue Used (g)]]</f>
        <v>7.6784726065301605</v>
      </c>
      <c r="M31" s="5">
        <f>AVERAGE(L30:L31)</f>
        <v>7.3095369857959795</v>
      </c>
      <c r="N31" s="5">
        <f>STDEV(L30:L31)</f>
        <v>0.5217537584848152</v>
      </c>
    </row>
    <row r="32" spans="2:14" x14ac:dyDescent="0.35">
      <c r="B32" s="1">
        <v>20</v>
      </c>
      <c r="C32" s="1">
        <v>3</v>
      </c>
      <c r="D32" s="1" t="s">
        <v>6</v>
      </c>
      <c r="E32" s="1">
        <v>4</v>
      </c>
      <c r="F32" s="1" t="s">
        <v>3</v>
      </c>
      <c r="G32" s="1" t="s">
        <v>0</v>
      </c>
      <c r="H32" s="1">
        <v>0.25040000000000001</v>
      </c>
      <c r="I32" s="1">
        <v>2.5000000000000001E-2</v>
      </c>
      <c r="J32" s="1">
        <v>0.317</v>
      </c>
      <c r="K32" s="5">
        <f t="shared" si="0"/>
        <v>36.692307692307693</v>
      </c>
      <c r="L32" s="5">
        <f>Table4[[#This Row],[gallic acid conc. mg/L]]*Table4[[#This Row],[total volume (L)]]/Table4[[#This Row],[Tissue Used (g)]]</f>
        <v>3.6633693782256085</v>
      </c>
      <c r="M32" s="6"/>
      <c r="N32" s="5"/>
    </row>
    <row r="33" spans="2:14" x14ac:dyDescent="0.35">
      <c r="B33" s="1">
        <v>20</v>
      </c>
      <c r="C33" s="1">
        <v>3</v>
      </c>
      <c r="D33" s="1" t="s">
        <v>6</v>
      </c>
      <c r="E33" s="1">
        <v>4</v>
      </c>
      <c r="F33" s="1" t="s">
        <v>3</v>
      </c>
      <c r="G33" s="1" t="s">
        <v>0</v>
      </c>
      <c r="H33" s="1">
        <v>0.25040000000000001</v>
      </c>
      <c r="I33" s="1">
        <v>2.5000000000000001E-2</v>
      </c>
      <c r="J33" s="1">
        <v>0.32</v>
      </c>
      <c r="K33" s="5">
        <f t="shared" si="0"/>
        <v>37.153846153846153</v>
      </c>
      <c r="L33" s="5">
        <f>Table4[[#This Row],[gallic acid conc. mg/L]]*Table4[[#This Row],[total volume (L)]]/Table4[[#This Row],[Tissue Used (g)]]</f>
        <v>3.7094494961907101</v>
      </c>
      <c r="M33" s="5">
        <f>AVERAGE(L32:L33)</f>
        <v>3.6864094372081593</v>
      </c>
      <c r="N33" s="5">
        <f>STDEV(L32:L33)</f>
        <v>3.2583563890999381E-2</v>
      </c>
    </row>
    <row r="34" spans="2:14" x14ac:dyDescent="0.35">
      <c r="B34" s="1">
        <v>21</v>
      </c>
      <c r="C34" s="1">
        <v>3</v>
      </c>
      <c r="D34" s="1" t="s">
        <v>6</v>
      </c>
      <c r="E34" s="1">
        <v>4</v>
      </c>
      <c r="F34" s="1" t="s">
        <v>1</v>
      </c>
      <c r="G34" s="1" t="s">
        <v>0</v>
      </c>
      <c r="H34" s="1">
        <v>0.25030000000000002</v>
      </c>
      <c r="I34" s="1">
        <v>2.5000000000000001E-2</v>
      </c>
      <c r="J34" s="1">
        <v>0.54400000000000004</v>
      </c>
      <c r="K34" s="5">
        <f t="shared" si="0"/>
        <v>71.615384615384627</v>
      </c>
      <c r="L34" s="5">
        <f>Table4[[#This Row],[gallic acid conc. mg/L]]*Table4[[#This Row],[total volume (L)]]/Table4[[#This Row],[Tissue Used (g)]]</f>
        <v>7.1529549156396941</v>
      </c>
      <c r="M34" s="6"/>
      <c r="N34" s="5"/>
    </row>
    <row r="35" spans="2:14" x14ac:dyDescent="0.35">
      <c r="B35" s="1">
        <v>21</v>
      </c>
      <c r="C35" s="1">
        <v>3</v>
      </c>
      <c r="D35" s="1" t="s">
        <v>6</v>
      </c>
      <c r="E35" s="1">
        <v>4</v>
      </c>
      <c r="F35" s="1" t="s">
        <v>1</v>
      </c>
      <c r="G35" s="1" t="s">
        <v>0</v>
      </c>
      <c r="H35" s="1">
        <v>0.25030000000000002</v>
      </c>
      <c r="I35" s="1">
        <v>2.5000000000000001E-2</v>
      </c>
      <c r="J35" s="1">
        <v>0.99399999999999999</v>
      </c>
      <c r="K35" s="5">
        <f t="shared" si="0"/>
        <v>140.84615384615384</v>
      </c>
      <c r="L35" s="5">
        <f>Table4[[#This Row],[gallic acid conc. mg/L]]*Table4[[#This Row],[total volume (L)]]/Table4[[#This Row],[Tissue Used (g)]]</f>
        <v>14.067734103690954</v>
      </c>
      <c r="M35" s="5">
        <f>AVERAGE(L34:L35)</f>
        <v>10.610344509665325</v>
      </c>
      <c r="N35" s="5">
        <f>STDEV(L34:L35)</f>
        <v>4.889487254278654</v>
      </c>
    </row>
    <row r="36" spans="2:14" x14ac:dyDescent="0.35">
      <c r="B36" s="1">
        <v>22</v>
      </c>
      <c r="C36" s="1">
        <v>3</v>
      </c>
      <c r="D36" s="1" t="s">
        <v>6</v>
      </c>
      <c r="E36" s="1">
        <v>5</v>
      </c>
      <c r="F36" s="1" t="s">
        <v>4</v>
      </c>
      <c r="G36" s="1" t="s">
        <v>0</v>
      </c>
      <c r="H36" s="1">
        <v>0.25030000000000002</v>
      </c>
      <c r="I36" s="1">
        <v>2.5000000000000001E-2</v>
      </c>
      <c r="J36" s="1">
        <v>0.46100000000000002</v>
      </c>
      <c r="K36" s="5">
        <f t="shared" si="0"/>
        <v>58.846153846153847</v>
      </c>
      <c r="L36" s="5">
        <f>Table4[[#This Row],[gallic acid conc. mg/L]]*Table4[[#This Row],[total volume (L)]]/Table4[[#This Row],[Tissue Used (g)]]</f>
        <v>5.8775623098435723</v>
      </c>
      <c r="M36" s="6"/>
      <c r="N36" s="5"/>
    </row>
    <row r="37" spans="2:14" x14ac:dyDescent="0.35">
      <c r="B37" s="1">
        <v>22</v>
      </c>
      <c r="C37" s="1">
        <v>3</v>
      </c>
      <c r="D37" s="1" t="s">
        <v>6</v>
      </c>
      <c r="E37" s="1">
        <v>5</v>
      </c>
      <c r="F37" s="1" t="s">
        <v>4</v>
      </c>
      <c r="G37" s="1" t="s">
        <v>0</v>
      </c>
      <c r="H37" s="1">
        <v>0.25030000000000002</v>
      </c>
      <c r="I37" s="1">
        <v>2.5000000000000001E-2</v>
      </c>
      <c r="J37" s="1">
        <v>0.58399999999999996</v>
      </c>
      <c r="K37" s="5">
        <f t="shared" si="0"/>
        <v>77.769230769230759</v>
      </c>
      <c r="L37" s="5">
        <f>Table4[[#This Row],[gallic acid conc. mg/L]]*Table4[[#This Row],[total volume (L)]]/Table4[[#This Row],[Tissue Used (g)]]</f>
        <v>7.7676019545775823</v>
      </c>
      <c r="M37" s="5">
        <f>AVERAGE(L36:L37)</f>
        <v>6.8225821322105773</v>
      </c>
      <c r="N37" s="5">
        <f>STDEV(L36:L37)</f>
        <v>1.3364598495028353</v>
      </c>
    </row>
    <row r="38" spans="2:14" x14ac:dyDescent="0.35">
      <c r="B38" s="1">
        <v>23</v>
      </c>
      <c r="C38" s="1">
        <v>3</v>
      </c>
      <c r="D38" s="1" t="s">
        <v>6</v>
      </c>
      <c r="E38" s="1">
        <v>5</v>
      </c>
      <c r="F38" s="1" t="s">
        <v>3</v>
      </c>
      <c r="G38" s="1" t="s">
        <v>0</v>
      </c>
      <c r="H38" s="1">
        <v>0.25059999999999999</v>
      </c>
      <c r="I38" s="1">
        <v>2.5000000000000001E-2</v>
      </c>
      <c r="J38" s="1">
        <v>0.27900000000000003</v>
      </c>
      <c r="K38" s="5">
        <f t="shared" si="0"/>
        <v>30.84615384615385</v>
      </c>
      <c r="L38" s="5">
        <f>Table4[[#This Row],[gallic acid conc. mg/L]]*Table4[[#This Row],[total volume (L)]]/Table4[[#This Row],[Tissue Used (g)]]</f>
        <v>3.0772300325372957</v>
      </c>
      <c r="M38" s="6"/>
      <c r="N38" s="5"/>
    </row>
    <row r="39" spans="2:14" x14ac:dyDescent="0.35">
      <c r="B39" s="1">
        <v>23</v>
      </c>
      <c r="C39" s="1">
        <v>3</v>
      </c>
      <c r="D39" s="1" t="s">
        <v>6</v>
      </c>
      <c r="E39" s="1">
        <v>5</v>
      </c>
      <c r="F39" s="1" t="s">
        <v>3</v>
      </c>
      <c r="G39" s="1" t="s">
        <v>0</v>
      </c>
      <c r="H39" s="1">
        <v>0.25059999999999999</v>
      </c>
      <c r="I39" s="1">
        <v>2.5000000000000001E-2</v>
      </c>
      <c r="J39" s="1">
        <v>0.30499999999999999</v>
      </c>
      <c r="K39" s="5">
        <f t="shared" si="0"/>
        <v>34.846153846153847</v>
      </c>
      <c r="L39" s="5">
        <f>Table4[[#This Row],[gallic acid conc. mg/L]]*Table4[[#This Row],[total volume (L)]]/Table4[[#This Row],[Tissue Used (g)]]</f>
        <v>3.4762723310209345</v>
      </c>
      <c r="M39" s="5">
        <f>AVERAGE(L38:L39)</f>
        <v>3.2767511817791153</v>
      </c>
      <c r="N39" s="5">
        <f>STDEV(L38:L39)</f>
        <v>0.28216551523804739</v>
      </c>
    </row>
    <row r="40" spans="2:14" x14ac:dyDescent="0.35">
      <c r="B40" s="1">
        <v>24</v>
      </c>
      <c r="C40" s="1">
        <v>3</v>
      </c>
      <c r="D40" s="1" t="s">
        <v>6</v>
      </c>
      <c r="E40" s="1">
        <v>5</v>
      </c>
      <c r="F40" s="1" t="s">
        <v>1</v>
      </c>
      <c r="G40" s="1" t="s">
        <v>0</v>
      </c>
      <c r="H40" s="1">
        <v>0.25019999999999998</v>
      </c>
      <c r="I40" s="1">
        <v>2.5000000000000001E-2</v>
      </c>
      <c r="J40" s="1">
        <v>0.32</v>
      </c>
      <c r="K40" s="5">
        <f t="shared" si="0"/>
        <v>37.153846153846153</v>
      </c>
      <c r="L40" s="5">
        <f>Table4[[#This Row],[gallic acid conc. mg/L]]*Table4[[#This Row],[total volume (L)]]/Table4[[#This Row],[Tissue Used (g)]]</f>
        <v>3.7124146836377059</v>
      </c>
      <c r="M40" s="6"/>
      <c r="N40" s="5"/>
    </row>
    <row r="41" spans="2:14" x14ac:dyDescent="0.35">
      <c r="B41" s="1">
        <v>24</v>
      </c>
      <c r="C41" s="1">
        <v>3</v>
      </c>
      <c r="D41" s="1" t="s">
        <v>6</v>
      </c>
      <c r="E41" s="1">
        <v>5</v>
      </c>
      <c r="F41" s="1" t="s">
        <v>1</v>
      </c>
      <c r="G41" s="1" t="s">
        <v>0</v>
      </c>
      <c r="H41" s="1">
        <v>0.25019999999999998</v>
      </c>
      <c r="I41" s="1">
        <v>2.5000000000000001E-2</v>
      </c>
      <c r="J41" s="1">
        <v>0.33800000000000002</v>
      </c>
      <c r="K41" s="5">
        <f t="shared" si="0"/>
        <v>39.923076923076927</v>
      </c>
      <c r="L41" s="5">
        <f>Table4[[#This Row],[gallic acid conc. mg/L]]*Table4[[#This Row],[total volume (L)]]/Table4[[#This Row],[Tissue Used (g)]]</f>
        <v>3.9891163991883425</v>
      </c>
      <c r="M41" s="5">
        <f>AVERAGE(L40:L41)</f>
        <v>3.8507655414130242</v>
      </c>
      <c r="N41" s="5">
        <f>STDEV(L40:L41)</f>
        <v>0.19565765943180632</v>
      </c>
    </row>
    <row r="42" spans="2:14" x14ac:dyDescent="0.35">
      <c r="H42" s="1" t="s">
        <v>7</v>
      </c>
      <c r="K42" s="5"/>
      <c r="L42" s="5"/>
      <c r="M42" s="6"/>
      <c r="N42" s="5"/>
    </row>
    <row r="43" spans="2:14" x14ac:dyDescent="0.35">
      <c r="B43" s="1">
        <v>55</v>
      </c>
      <c r="C43" s="1">
        <v>6</v>
      </c>
      <c r="D43" s="1" t="s">
        <v>6</v>
      </c>
      <c r="E43" s="1">
        <v>1</v>
      </c>
      <c r="F43" s="1" t="s">
        <v>4</v>
      </c>
      <c r="G43" s="1" t="s">
        <v>0</v>
      </c>
      <c r="H43" s="1">
        <v>0.25090000000000001</v>
      </c>
      <c r="I43" s="1">
        <v>2.5000000000000001E-2</v>
      </c>
      <c r="J43" s="1">
        <v>0.48499999999999999</v>
      </c>
      <c r="K43" s="5">
        <f t="shared" si="0"/>
        <v>62.53846153846154</v>
      </c>
      <c r="L43" s="5">
        <f>Table4[[#This Row],[gallic acid conc. mg/L]]*Table4[[#This Row],[total volume (L)]]/Table4[[#This Row],[Tissue Used (g)]]</f>
        <v>6.2314130668056542</v>
      </c>
      <c r="M43" s="6"/>
      <c r="N43" s="5"/>
    </row>
    <row r="44" spans="2:14" x14ac:dyDescent="0.35">
      <c r="B44" s="1">
        <v>55</v>
      </c>
      <c r="C44" s="1">
        <v>6</v>
      </c>
      <c r="D44" s="1" t="s">
        <v>6</v>
      </c>
      <c r="E44" s="1">
        <v>1</v>
      </c>
      <c r="F44" s="1" t="s">
        <v>4</v>
      </c>
      <c r="G44" s="1" t="s">
        <v>0</v>
      </c>
      <c r="H44" s="1">
        <v>0.25090000000000001</v>
      </c>
      <c r="I44" s="1">
        <v>2.5000000000000001E-2</v>
      </c>
      <c r="J44" s="1">
        <v>0.49</v>
      </c>
      <c r="K44" s="5">
        <f t="shared" si="0"/>
        <v>63.307692307692307</v>
      </c>
      <c r="L44" s="5">
        <f>Table4[[#This Row],[gallic acid conc. mg/L]]*Table4[[#This Row],[total volume (L)]]/Table4[[#This Row],[Tissue Used (g)]]</f>
        <v>6.3080602139988349</v>
      </c>
      <c r="M44" s="5">
        <f>AVERAGE(L43:L44)</f>
        <v>6.269736640402245</v>
      </c>
      <c r="N44" s="5">
        <f>STDEV(L43:L44)</f>
        <v>5.4197717538901499E-2</v>
      </c>
    </row>
    <row r="45" spans="2:14" x14ac:dyDescent="0.35">
      <c r="B45" s="1">
        <v>56</v>
      </c>
      <c r="C45" s="1">
        <v>6</v>
      </c>
      <c r="D45" s="1" t="s">
        <v>6</v>
      </c>
      <c r="E45" s="1">
        <v>1</v>
      </c>
      <c r="F45" s="1" t="s">
        <v>3</v>
      </c>
      <c r="G45" s="1" t="s">
        <v>0</v>
      </c>
      <c r="H45" s="1">
        <v>0.25080000000000002</v>
      </c>
      <c r="I45" s="1">
        <v>2.5000000000000001E-2</v>
      </c>
      <c r="J45" s="1">
        <v>0.27100000000000002</v>
      </c>
      <c r="K45" s="5">
        <f t="shared" si="0"/>
        <v>29.615384615384617</v>
      </c>
      <c r="L45" s="5">
        <f>Table4[[#This Row],[gallic acid conc. mg/L]]*Table4[[#This Row],[total volume (L)]]/Table4[[#This Row],[Tissue Used (g)]]</f>
        <v>2.9520917678812415</v>
      </c>
      <c r="M45" s="6"/>
      <c r="N45" s="5"/>
    </row>
    <row r="46" spans="2:14" x14ac:dyDescent="0.35">
      <c r="B46" s="1">
        <v>56</v>
      </c>
      <c r="C46" s="1">
        <v>6</v>
      </c>
      <c r="D46" s="1" t="s">
        <v>6</v>
      </c>
      <c r="E46" s="1">
        <v>1</v>
      </c>
      <c r="F46" s="1" t="s">
        <v>3</v>
      </c>
      <c r="G46" s="1" t="s">
        <v>0</v>
      </c>
      <c r="H46" s="1">
        <v>0.25080000000000002</v>
      </c>
      <c r="I46" s="1">
        <v>2.5000000000000001E-2</v>
      </c>
      <c r="J46" s="1">
        <v>0.254</v>
      </c>
      <c r="K46" s="5">
        <f t="shared" si="0"/>
        <v>27</v>
      </c>
      <c r="L46" s="5">
        <f>Table4[[#This Row],[gallic acid conc. mg/L]]*Table4[[#This Row],[total volume (L)]]/Table4[[#This Row],[Tissue Used (g)]]</f>
        <v>2.6913875598086126</v>
      </c>
      <c r="M46" s="5">
        <f>AVERAGE(L45:L46)</f>
        <v>2.821739663844927</v>
      </c>
      <c r="N46" s="5">
        <f>STDEV(L45:L46)</f>
        <v>0.1843457134120246</v>
      </c>
    </row>
    <row r="47" spans="2:14" x14ac:dyDescent="0.35">
      <c r="B47" s="1">
        <v>57</v>
      </c>
      <c r="C47" s="1">
        <v>6</v>
      </c>
      <c r="D47" s="1" t="s">
        <v>6</v>
      </c>
      <c r="E47" s="1">
        <v>1</v>
      </c>
      <c r="F47" s="1" t="s">
        <v>1</v>
      </c>
      <c r="G47" s="1" t="s">
        <v>0</v>
      </c>
      <c r="H47" s="1">
        <v>0.25040000000000001</v>
      </c>
      <c r="I47" s="1">
        <v>2.5000000000000001E-2</v>
      </c>
      <c r="J47" s="1">
        <v>0.28199999999999997</v>
      </c>
      <c r="K47" s="5">
        <f t="shared" si="0"/>
        <v>31.307692307692303</v>
      </c>
      <c r="L47" s="5">
        <f>Table4[[#This Row],[gallic acid conc. mg/L]]*Table4[[#This Row],[total volume (L)]]/Table4[[#This Row],[Tissue Used (g)]]</f>
        <v>3.1257680019660845</v>
      </c>
      <c r="M47" s="6"/>
      <c r="N47" s="5"/>
    </row>
    <row r="48" spans="2:14" x14ac:dyDescent="0.35">
      <c r="B48" s="1">
        <v>57</v>
      </c>
      <c r="C48" s="1">
        <v>6</v>
      </c>
      <c r="D48" s="1" t="s">
        <v>6</v>
      </c>
      <c r="E48" s="1">
        <v>1</v>
      </c>
      <c r="F48" s="1" t="s">
        <v>1</v>
      </c>
      <c r="G48" s="1" t="s">
        <v>0</v>
      </c>
      <c r="H48" s="1">
        <v>0.25040000000000001</v>
      </c>
      <c r="I48" s="1">
        <v>2.5000000000000001E-2</v>
      </c>
      <c r="J48" s="1">
        <v>0.32</v>
      </c>
      <c r="K48" s="5">
        <f t="shared" si="0"/>
        <v>37.153846153846153</v>
      </c>
      <c r="L48" s="5">
        <f>Table4[[#This Row],[gallic acid conc. mg/L]]*Table4[[#This Row],[total volume (L)]]/Table4[[#This Row],[Tissue Used (g)]]</f>
        <v>3.7094494961907101</v>
      </c>
      <c r="M48" s="5">
        <f>AVERAGE(L47:L48)</f>
        <v>3.4176087490783971</v>
      </c>
      <c r="N48" s="5">
        <f>STDEV(L47:L48)</f>
        <v>0.41272514261932941</v>
      </c>
    </row>
    <row r="49" spans="2:14" x14ac:dyDescent="0.35">
      <c r="B49" s="1">
        <v>58</v>
      </c>
      <c r="C49" s="1">
        <v>6</v>
      </c>
      <c r="D49" s="1" t="s">
        <v>6</v>
      </c>
      <c r="E49" s="1">
        <v>2</v>
      </c>
      <c r="F49" s="1" t="s">
        <v>4</v>
      </c>
      <c r="G49" s="1" t="s">
        <v>0</v>
      </c>
      <c r="H49" s="1">
        <v>0.25019999999999998</v>
      </c>
      <c r="I49" s="1">
        <v>2.5000000000000001E-2</v>
      </c>
      <c r="J49" s="1">
        <v>0.39300000000000002</v>
      </c>
      <c r="K49" s="5">
        <f t="shared" si="0"/>
        <v>48.384615384615387</v>
      </c>
      <c r="L49" s="5">
        <f>Table4[[#This Row],[gallic acid conc. mg/L]]*Table4[[#This Row],[total volume (L)]]/Table4[[#This Row],[Tissue Used (g)]]</f>
        <v>4.8345938633708432</v>
      </c>
      <c r="M49" s="6"/>
      <c r="N49" s="5"/>
    </row>
    <row r="50" spans="2:14" x14ac:dyDescent="0.35">
      <c r="B50" s="1">
        <v>58</v>
      </c>
      <c r="C50" s="1">
        <v>6</v>
      </c>
      <c r="D50" s="1" t="s">
        <v>6</v>
      </c>
      <c r="E50" s="1">
        <v>2</v>
      </c>
      <c r="F50" s="1" t="s">
        <v>4</v>
      </c>
      <c r="G50" s="1" t="s">
        <v>0</v>
      </c>
      <c r="H50" s="1">
        <v>0.25019999999999998</v>
      </c>
      <c r="I50" s="1">
        <v>2.5000000000000001E-2</v>
      </c>
      <c r="J50" s="1">
        <v>0.48199999999999998</v>
      </c>
      <c r="K50" s="5">
        <f t="shared" si="0"/>
        <v>62.076923076923073</v>
      </c>
      <c r="L50" s="5">
        <f>Table4[[#This Row],[gallic acid conc. mg/L]]*Table4[[#This Row],[total volume (L)]]/Table4[[#This Row],[Tissue Used (g)]]</f>
        <v>6.202730123593434</v>
      </c>
      <c r="M50" s="5">
        <f>AVERAGE(L49:L50)</f>
        <v>5.518661993482139</v>
      </c>
      <c r="N50" s="5">
        <f>STDEV(L49:L50)</f>
        <v>0.96741842719059323</v>
      </c>
    </row>
    <row r="51" spans="2:14" x14ac:dyDescent="0.35">
      <c r="B51" s="1">
        <v>59</v>
      </c>
      <c r="C51" s="1">
        <v>6</v>
      </c>
      <c r="D51" s="1" t="s">
        <v>6</v>
      </c>
      <c r="E51" s="1">
        <v>2</v>
      </c>
      <c r="F51" s="1" t="s">
        <v>3</v>
      </c>
      <c r="G51" s="1" t="s">
        <v>0</v>
      </c>
      <c r="H51" s="1">
        <v>0.25040000000000001</v>
      </c>
      <c r="I51" s="1">
        <v>2.5000000000000001E-2</v>
      </c>
      <c r="J51" s="1">
        <v>0.22600000000000001</v>
      </c>
      <c r="K51" s="5">
        <f t="shared" si="0"/>
        <v>22.692307692307697</v>
      </c>
      <c r="L51" s="5">
        <f>Table4[[#This Row],[gallic acid conc. mg/L]]*Table4[[#This Row],[total volume (L)]]/Table4[[#This Row],[Tissue Used (g)]]</f>
        <v>2.2656057999508481</v>
      </c>
      <c r="M51" s="6"/>
      <c r="N51" s="5"/>
    </row>
    <row r="52" spans="2:14" x14ac:dyDescent="0.35">
      <c r="B52" s="1">
        <v>59</v>
      </c>
      <c r="C52" s="1">
        <v>6</v>
      </c>
      <c r="D52" s="1" t="s">
        <v>6</v>
      </c>
      <c r="E52" s="1">
        <v>2</v>
      </c>
      <c r="F52" s="1" t="s">
        <v>3</v>
      </c>
      <c r="G52" s="1" t="s">
        <v>0</v>
      </c>
      <c r="H52" s="1">
        <v>0.25040000000000001</v>
      </c>
      <c r="I52" s="1">
        <v>2.5000000000000001E-2</v>
      </c>
      <c r="J52" s="1">
        <v>0.193</v>
      </c>
      <c r="K52" s="5">
        <f t="shared" si="0"/>
        <v>17.615384615384617</v>
      </c>
      <c r="L52" s="5">
        <f>Table4[[#This Row],[gallic acid conc. mg/L]]*Table4[[#This Row],[total volume (L)]]/Table4[[#This Row],[Tissue Used (g)]]</f>
        <v>1.758724502334726</v>
      </c>
      <c r="M52" s="5">
        <f>AVERAGE(L51:L52)</f>
        <v>2.0121651511427872</v>
      </c>
      <c r="N52" s="5">
        <f>STDEV(L51:L52)</f>
        <v>0.35841920280099648</v>
      </c>
    </row>
    <row r="53" spans="2:14" x14ac:dyDescent="0.35">
      <c r="B53" s="1">
        <v>60</v>
      </c>
      <c r="C53" s="1">
        <v>6</v>
      </c>
      <c r="D53" s="1" t="s">
        <v>6</v>
      </c>
      <c r="E53" s="1">
        <v>2</v>
      </c>
      <c r="F53" s="1" t="s">
        <v>1</v>
      </c>
      <c r="G53" s="1" t="s">
        <v>0</v>
      </c>
      <c r="H53" s="1">
        <v>0.25069999999999998</v>
      </c>
      <c r="I53" s="1">
        <v>2.5000000000000001E-2</v>
      </c>
      <c r="J53" s="1">
        <v>0.253</v>
      </c>
      <c r="K53" s="5">
        <f t="shared" si="0"/>
        <v>26.846153846153847</v>
      </c>
      <c r="L53" s="5">
        <f>Table4[[#This Row],[gallic acid conc. mg/L]]*Table4[[#This Row],[total volume (L)]]/Table4[[#This Row],[Tissue Used (g)]]</f>
        <v>2.6771194501549513</v>
      </c>
      <c r="M53" s="6"/>
      <c r="N53" s="5"/>
    </row>
    <row r="54" spans="2:14" x14ac:dyDescent="0.35">
      <c r="B54" s="1">
        <v>60</v>
      </c>
      <c r="C54" s="1">
        <v>6</v>
      </c>
      <c r="D54" s="1" t="s">
        <v>6</v>
      </c>
      <c r="E54" s="1">
        <v>2</v>
      </c>
      <c r="F54" s="1" t="s">
        <v>1</v>
      </c>
      <c r="G54" s="1" t="s">
        <v>0</v>
      </c>
      <c r="H54" s="1">
        <v>0.25069999999999998</v>
      </c>
      <c r="I54" s="1">
        <v>2.5000000000000001E-2</v>
      </c>
      <c r="J54" s="1">
        <v>0.29099999999999998</v>
      </c>
      <c r="K54" s="5">
        <f t="shared" si="0"/>
        <v>32.692307692307686</v>
      </c>
      <c r="L54" s="5">
        <f>Table4[[#This Row],[gallic acid conc. mg/L]]*Table4[[#This Row],[total volume (L)]]/Table4[[#This Row],[Tissue Used (g)]]</f>
        <v>3.2601024822803839</v>
      </c>
      <c r="M54" s="5">
        <f>AVERAGE(L53:L54)</f>
        <v>2.9686109662176676</v>
      </c>
      <c r="N54" s="5">
        <f>STDEV(L53:L54)</f>
        <v>0.41223125533258825</v>
      </c>
    </row>
    <row r="55" spans="2:14" x14ac:dyDescent="0.35">
      <c r="B55" s="1">
        <v>61</v>
      </c>
      <c r="C55" s="1">
        <v>6</v>
      </c>
      <c r="D55" s="1" t="s">
        <v>6</v>
      </c>
      <c r="E55" s="1">
        <v>3</v>
      </c>
      <c r="F55" s="1" t="s">
        <v>4</v>
      </c>
      <c r="G55" s="1" t="s">
        <v>0</v>
      </c>
      <c r="H55" s="1">
        <v>0.25040000000000001</v>
      </c>
      <c r="I55" s="1">
        <v>2.5000000000000001E-2</v>
      </c>
      <c r="J55" s="1">
        <v>0.442</v>
      </c>
      <c r="K55" s="5">
        <f t="shared" si="0"/>
        <v>55.923076923076927</v>
      </c>
      <c r="L55" s="5">
        <f>Table4[[#This Row],[gallic acid conc. mg/L]]*Table4[[#This Row],[total volume (L)]]/Table4[[#This Row],[Tissue Used (g)]]</f>
        <v>5.5833742934381911</v>
      </c>
      <c r="M55" s="6"/>
      <c r="N55" s="5"/>
    </row>
    <row r="56" spans="2:14" x14ac:dyDescent="0.35">
      <c r="B56" s="1">
        <v>61</v>
      </c>
      <c r="C56" s="1">
        <v>6</v>
      </c>
      <c r="D56" s="1" t="s">
        <v>6</v>
      </c>
      <c r="E56" s="1">
        <v>3</v>
      </c>
      <c r="F56" s="1" t="s">
        <v>4</v>
      </c>
      <c r="G56" s="1" t="s">
        <v>0</v>
      </c>
      <c r="H56" s="1">
        <v>0.25040000000000001</v>
      </c>
      <c r="I56" s="1">
        <v>2.5000000000000001E-2</v>
      </c>
      <c r="J56" s="1">
        <v>0.48299999999999998</v>
      </c>
      <c r="K56" s="5">
        <f t="shared" si="0"/>
        <v>62.230769230769226</v>
      </c>
      <c r="L56" s="5">
        <f>Table4[[#This Row],[gallic acid conc. mg/L]]*Table4[[#This Row],[total volume (L)]]/Table4[[#This Row],[Tissue Used (g)]]</f>
        <v>6.2131359056279178</v>
      </c>
      <c r="M56" s="5">
        <f>AVERAGE(L55:L56)</f>
        <v>5.8982550995330545</v>
      </c>
      <c r="N56" s="5">
        <f>STDEV(L55:L56)</f>
        <v>0.4453087065103285</v>
      </c>
    </row>
    <row r="57" spans="2:14" x14ac:dyDescent="0.35">
      <c r="B57" s="1">
        <v>62</v>
      </c>
      <c r="C57" s="1">
        <v>6</v>
      </c>
      <c r="D57" s="1" t="s">
        <v>6</v>
      </c>
      <c r="E57" s="1">
        <v>3</v>
      </c>
      <c r="F57" s="1" t="s">
        <v>3</v>
      </c>
      <c r="G57" s="1" t="s">
        <v>0</v>
      </c>
      <c r="H57" s="1" t="s">
        <v>31</v>
      </c>
      <c r="I57" s="1">
        <v>2.5000000000000001E-2</v>
      </c>
      <c r="J57" s="1" t="e">
        <v>#N/A</v>
      </c>
      <c r="K57" s="5" t="e">
        <f t="shared" si="0"/>
        <v>#N/A</v>
      </c>
      <c r="L57" s="5" t="e">
        <f>Table4[[#This Row],[gallic acid conc. mg/L]]*Table4[[#This Row],[total volume (L)]]/Table4[[#This Row],[Tissue Used (g)]]</f>
        <v>#N/A</v>
      </c>
      <c r="M57" s="6"/>
      <c r="N57" s="5"/>
    </row>
    <row r="58" spans="2:14" x14ac:dyDescent="0.35">
      <c r="B58" s="1">
        <v>62</v>
      </c>
      <c r="C58" s="1">
        <v>6</v>
      </c>
      <c r="D58" s="1" t="s">
        <v>6</v>
      </c>
      <c r="E58" s="1">
        <v>3</v>
      </c>
      <c r="F58" s="1" t="s">
        <v>3</v>
      </c>
      <c r="G58" s="1" t="s">
        <v>0</v>
      </c>
      <c r="H58" s="1" t="s">
        <v>31</v>
      </c>
      <c r="I58" s="1">
        <v>2.5000000000000001E-2</v>
      </c>
      <c r="J58" s="1" t="e">
        <v>#N/A</v>
      </c>
      <c r="K58" s="5" t="e">
        <f t="shared" si="0"/>
        <v>#N/A</v>
      </c>
      <c r="L58" s="5" t="e">
        <f>Table4[[#This Row],[gallic acid conc. mg/L]]*Table4[[#This Row],[total volume (L)]]/Table4[[#This Row],[Tissue Used (g)]]</f>
        <v>#N/A</v>
      </c>
      <c r="M58" s="5" t="e">
        <f>AVERAGE(L57:L58)</f>
        <v>#N/A</v>
      </c>
      <c r="N58" s="5"/>
    </row>
    <row r="59" spans="2:14" x14ac:dyDescent="0.35">
      <c r="B59" s="1">
        <v>63</v>
      </c>
      <c r="C59" s="1">
        <v>6</v>
      </c>
      <c r="D59" s="1" t="s">
        <v>6</v>
      </c>
      <c r="E59" s="1">
        <v>3</v>
      </c>
      <c r="F59" s="1" t="s">
        <v>1</v>
      </c>
      <c r="G59" s="1" t="s">
        <v>0</v>
      </c>
      <c r="H59" s="1">
        <v>0.25059999999999999</v>
      </c>
      <c r="I59" s="1">
        <v>2.5000000000000001E-2</v>
      </c>
      <c r="J59" s="1">
        <v>0.25700000000000001</v>
      </c>
      <c r="K59" s="5">
        <f t="shared" si="0"/>
        <v>27.46153846153846</v>
      </c>
      <c r="L59" s="5">
        <f>Table4[[#This Row],[gallic acid conc. mg/L]]*Table4[[#This Row],[total volume (L)]]/Table4[[#This Row],[Tissue Used (g)]]</f>
        <v>2.739578856897293</v>
      </c>
      <c r="M59" s="6"/>
      <c r="N59" s="5"/>
    </row>
    <row r="60" spans="2:14" x14ac:dyDescent="0.35">
      <c r="B60" s="1">
        <v>63</v>
      </c>
      <c r="C60" s="1">
        <v>6</v>
      </c>
      <c r="D60" s="1" t="s">
        <v>6</v>
      </c>
      <c r="E60" s="1">
        <v>3</v>
      </c>
      <c r="F60" s="1" t="s">
        <v>1</v>
      </c>
      <c r="G60" s="1" t="s">
        <v>0</v>
      </c>
      <c r="H60" s="1">
        <v>0.25059999999999999</v>
      </c>
      <c r="I60" s="1">
        <v>2.5000000000000001E-2</v>
      </c>
      <c r="J60" s="4">
        <v>0.26400000000000001</v>
      </c>
      <c r="K60" s="5">
        <f t="shared" si="0"/>
        <v>28.53846153846154</v>
      </c>
      <c r="L60" s="5">
        <f>Table4[[#This Row],[gallic acid conc. mg/L]]*Table4[[#This Row],[total volume (L)]]/Table4[[#This Row],[Tissue Used (g)]]</f>
        <v>2.8470133218736575</v>
      </c>
      <c r="M60" s="5">
        <f>AVERAGE(L59:L60)</f>
        <v>2.7932960893854752</v>
      </c>
      <c r="N60" s="5">
        <f>STDEV(L59:L60)</f>
        <v>7.5967638717936006E-2</v>
      </c>
    </row>
    <row r="61" spans="2:14" x14ac:dyDescent="0.35">
      <c r="B61" s="1">
        <v>64</v>
      </c>
      <c r="C61" s="1">
        <v>6</v>
      </c>
      <c r="D61" s="1" t="s">
        <v>6</v>
      </c>
      <c r="E61" s="1">
        <v>4</v>
      </c>
      <c r="F61" s="1" t="s">
        <v>4</v>
      </c>
      <c r="G61" s="1" t="s">
        <v>0</v>
      </c>
      <c r="H61" s="1">
        <v>0.25059999999999999</v>
      </c>
      <c r="I61" s="1">
        <v>2.5000000000000001E-2</v>
      </c>
      <c r="J61" s="4">
        <v>0.50800000000000001</v>
      </c>
      <c r="K61" s="6">
        <f t="shared" si="0"/>
        <v>66.07692307692308</v>
      </c>
      <c r="L61" s="5">
        <f>Table4[[#This Row],[gallic acid conc. mg/L]]*Table4[[#This Row],[total volume (L)]]/Table4[[#This Row],[Tissue Used (g)]]</f>
        <v>6.5918718153355034</v>
      </c>
      <c r="M61" s="6"/>
      <c r="N61" s="5"/>
    </row>
    <row r="62" spans="2:14" x14ac:dyDescent="0.35">
      <c r="B62" s="1">
        <v>64</v>
      </c>
      <c r="C62" s="1">
        <v>6</v>
      </c>
      <c r="D62" s="1" t="s">
        <v>6</v>
      </c>
      <c r="E62" s="1">
        <v>4</v>
      </c>
      <c r="F62" s="1" t="s">
        <v>4</v>
      </c>
      <c r="G62" s="1" t="s">
        <v>0</v>
      </c>
      <c r="H62" s="1">
        <v>0.25059999999999999</v>
      </c>
      <c r="I62" s="1">
        <v>2.5000000000000001E-2</v>
      </c>
      <c r="J62" s="4">
        <v>0.51200000000000001</v>
      </c>
      <c r="K62" s="6">
        <f t="shared" si="0"/>
        <v>66.692307692307693</v>
      </c>
      <c r="L62" s="5">
        <f>Table4[[#This Row],[gallic acid conc. mg/L]]*Table4[[#This Row],[total volume (L)]]/Table4[[#This Row],[Tissue Used (g)]]</f>
        <v>6.6532629381791395</v>
      </c>
      <c r="M62" s="5">
        <f>AVERAGE(L61:L62)</f>
        <v>6.6225673767573214</v>
      </c>
      <c r="N62" s="5">
        <f>STDEV(L61:L62)</f>
        <v>4.3410079267391467E-2</v>
      </c>
    </row>
    <row r="63" spans="2:14" x14ac:dyDescent="0.35">
      <c r="B63" s="1">
        <v>65</v>
      </c>
      <c r="C63" s="1">
        <v>6</v>
      </c>
      <c r="D63" s="1" t="s">
        <v>6</v>
      </c>
      <c r="E63" s="1">
        <v>4</v>
      </c>
      <c r="F63" s="1" t="s">
        <v>3</v>
      </c>
      <c r="G63" s="1" t="s">
        <v>0</v>
      </c>
      <c r="H63" s="1">
        <v>0.25019999999999998</v>
      </c>
      <c r="I63" s="1">
        <v>2.5000000000000001E-2</v>
      </c>
      <c r="J63" s="4">
        <v>0.26300000000000001</v>
      </c>
      <c r="K63" s="6">
        <f t="shared" si="0"/>
        <v>28.384615384615387</v>
      </c>
      <c r="L63" s="5">
        <f>Table4[[#This Row],[gallic acid conc. mg/L]]*Table4[[#This Row],[total volume (L)]]/Table4[[#This Row],[Tissue Used (g)]]</f>
        <v>2.8361925843940239</v>
      </c>
      <c r="M63" s="6"/>
      <c r="N63" s="5"/>
    </row>
    <row r="64" spans="2:14" x14ac:dyDescent="0.35">
      <c r="B64" s="1">
        <v>65</v>
      </c>
      <c r="C64" s="1">
        <v>6</v>
      </c>
      <c r="D64" s="1" t="s">
        <v>6</v>
      </c>
      <c r="E64" s="1">
        <v>4</v>
      </c>
      <c r="F64" s="1" t="s">
        <v>3</v>
      </c>
      <c r="G64" s="1" t="s">
        <v>0</v>
      </c>
      <c r="H64" s="1">
        <v>0.25019999999999998</v>
      </c>
      <c r="I64" s="1">
        <v>2.5000000000000001E-2</v>
      </c>
      <c r="J64" s="4">
        <v>0.26900000000000002</v>
      </c>
      <c r="K64" s="6">
        <f t="shared" si="0"/>
        <v>29.30769230769231</v>
      </c>
      <c r="L64" s="5">
        <f>Table4[[#This Row],[gallic acid conc. mg/L]]*Table4[[#This Row],[total volume (L)]]/Table4[[#This Row],[Tissue Used (g)]]</f>
        <v>2.9284264895775691</v>
      </c>
      <c r="M64" s="5">
        <f>AVERAGE(L63:L64)</f>
        <v>2.8823095369857965</v>
      </c>
      <c r="N64" s="5">
        <f>STDEV(L63:L64)</f>
        <v>6.52192198106019E-2</v>
      </c>
    </row>
    <row r="65" spans="2:14" x14ac:dyDescent="0.35">
      <c r="B65" s="1">
        <v>66</v>
      </c>
      <c r="C65" s="1">
        <v>6</v>
      </c>
      <c r="D65" s="1" t="s">
        <v>6</v>
      </c>
      <c r="E65" s="1">
        <v>4</v>
      </c>
      <c r="F65" s="1" t="s">
        <v>1</v>
      </c>
      <c r="G65" s="1" t="s">
        <v>0</v>
      </c>
      <c r="H65" s="1">
        <v>0.25009999999999999</v>
      </c>
      <c r="I65" s="1">
        <v>2.5000000000000001E-2</v>
      </c>
      <c r="J65" s="4">
        <v>0.32100000000000001</v>
      </c>
      <c r="K65" s="6">
        <f t="shared" si="0"/>
        <v>37.307692307692307</v>
      </c>
      <c r="L65" s="5">
        <f>Table4[[#This Row],[gallic acid conc. mg/L]]*Table4[[#This Row],[total volume (L)]]/Table4[[#This Row],[Tissue Used (g)]]</f>
        <v>3.7292775197613266</v>
      </c>
      <c r="M65" s="6"/>
      <c r="N65" s="5"/>
    </row>
    <row r="66" spans="2:14" x14ac:dyDescent="0.35">
      <c r="B66" s="1">
        <v>66</v>
      </c>
      <c r="C66" s="1">
        <v>6</v>
      </c>
      <c r="D66" s="1" t="s">
        <v>6</v>
      </c>
      <c r="E66" s="1">
        <v>4</v>
      </c>
      <c r="F66" s="1" t="s">
        <v>1</v>
      </c>
      <c r="G66" s="1" t="s">
        <v>0</v>
      </c>
      <c r="H66" s="1">
        <v>0.25009999999999999</v>
      </c>
      <c r="I66" s="1">
        <v>2.5000000000000001E-2</v>
      </c>
      <c r="J66" s="4">
        <v>0.26500000000000001</v>
      </c>
      <c r="K66" s="6">
        <f t="shared" si="0"/>
        <v>28.692307692307693</v>
      </c>
      <c r="L66" s="5">
        <f>Table4[[#This Row],[gallic acid conc. mg/L]]*Table4[[#This Row],[total volume (L)]]/Table4[[#This Row],[Tissue Used (g)]]</f>
        <v>2.8680835358164432</v>
      </c>
      <c r="M66" s="5">
        <f>AVERAGE(L65:L66)</f>
        <v>3.2986805277888847</v>
      </c>
      <c r="N66" s="5">
        <f>STDEV(L65:L66)</f>
        <v>0.60895610596448968</v>
      </c>
    </row>
    <row r="67" spans="2:14" x14ac:dyDescent="0.35">
      <c r="B67" s="1">
        <v>67</v>
      </c>
      <c r="C67" s="1">
        <v>6</v>
      </c>
      <c r="D67" s="1" t="s">
        <v>6</v>
      </c>
      <c r="E67" s="1">
        <v>5</v>
      </c>
      <c r="F67" s="1" t="s">
        <v>4</v>
      </c>
      <c r="G67" s="1" t="s">
        <v>0</v>
      </c>
      <c r="H67" s="1">
        <v>0.2505</v>
      </c>
      <c r="I67" s="1">
        <v>2.5000000000000001E-2</v>
      </c>
      <c r="J67" s="4">
        <v>0.497</v>
      </c>
      <c r="K67" s="6">
        <f t="shared" si="0"/>
        <v>64.384615384615387</v>
      </c>
      <c r="L67" s="5">
        <f>Table4[[#This Row],[gallic acid conc. mg/L]]*Table4[[#This Row],[total volume (L)]]/Table4[[#This Row],[Tissue Used (g)]]</f>
        <v>6.4256103178258872</v>
      </c>
      <c r="M67" s="6"/>
      <c r="N67" s="5"/>
    </row>
    <row r="68" spans="2:14" x14ac:dyDescent="0.35">
      <c r="B68" s="1">
        <v>67</v>
      </c>
      <c r="C68" s="1">
        <v>6</v>
      </c>
      <c r="D68" s="1" t="s">
        <v>6</v>
      </c>
      <c r="E68" s="1">
        <v>5</v>
      </c>
      <c r="F68" s="1" t="s">
        <v>4</v>
      </c>
      <c r="G68" s="1" t="s">
        <v>0</v>
      </c>
      <c r="H68" s="2">
        <v>0.2505</v>
      </c>
      <c r="I68" s="1">
        <v>2.5000000000000001E-2</v>
      </c>
      <c r="J68" s="4">
        <v>0.56699999999999995</v>
      </c>
      <c r="K68" s="6">
        <f t="shared" si="0"/>
        <v>75.153846153846146</v>
      </c>
      <c r="L68" s="5">
        <f>Table4[[#This Row],[gallic acid conc. mg/L]]*Table4[[#This Row],[total volume (L)]]/Table4[[#This Row],[Tissue Used (g)]]</f>
        <v>7.5003838476892373</v>
      </c>
      <c r="M68" s="5">
        <f>AVERAGE(L67:L68)</f>
        <v>6.9629970827575622</v>
      </c>
      <c r="N68" s="5">
        <f>STDEV(L67:L68)</f>
        <v>0.75997965120617716</v>
      </c>
    </row>
    <row r="69" spans="2:14" x14ac:dyDescent="0.35">
      <c r="B69" s="1">
        <v>68</v>
      </c>
      <c r="C69" s="1">
        <v>6</v>
      </c>
      <c r="D69" s="1" t="s">
        <v>6</v>
      </c>
      <c r="E69" s="1">
        <v>5</v>
      </c>
      <c r="F69" s="1" t="s">
        <v>3</v>
      </c>
      <c r="G69" s="1" t="s">
        <v>0</v>
      </c>
      <c r="H69" s="1">
        <v>0.25090000000000001</v>
      </c>
      <c r="I69" s="1">
        <v>2.5000000000000001E-2</v>
      </c>
      <c r="J69" s="4">
        <v>0.311</v>
      </c>
      <c r="K69" s="5">
        <f t="shared" si="0"/>
        <v>35.769230769230766</v>
      </c>
      <c r="L69" s="5">
        <f>Table4[[#This Row],[gallic acid conc. mg/L]]*Table4[[#This Row],[total volume (L)]]/Table4[[#This Row],[Tissue Used (g)]]</f>
        <v>3.5640923444829378</v>
      </c>
      <c r="M69" s="6"/>
      <c r="N69" s="5"/>
    </row>
    <row r="70" spans="2:14" x14ac:dyDescent="0.35">
      <c r="B70" s="1">
        <v>68</v>
      </c>
      <c r="C70" s="1">
        <v>6</v>
      </c>
      <c r="D70" s="1" t="s">
        <v>6</v>
      </c>
      <c r="E70" s="1">
        <v>5</v>
      </c>
      <c r="F70" s="1" t="s">
        <v>3</v>
      </c>
      <c r="G70" s="1" t="s">
        <v>0</v>
      </c>
      <c r="H70" s="1">
        <v>0.25090000000000001</v>
      </c>
      <c r="I70" s="1">
        <v>2.5000000000000001E-2</v>
      </c>
      <c r="J70" s="4">
        <v>0.32200000000000001</v>
      </c>
      <c r="K70" s="5">
        <f t="shared" ref="K70:K71" si="1">(J70-0.0785)/0.0065</f>
        <v>37.46153846153846</v>
      </c>
      <c r="L70" s="5">
        <f>Table4[[#This Row],[gallic acid conc. mg/L]]*Table4[[#This Row],[total volume (L)]]/Table4[[#This Row],[Tissue Used (g)]]</f>
        <v>3.7327160683079375</v>
      </c>
      <c r="M70" s="5">
        <f>AVERAGE(L69:L70)</f>
        <v>3.6484042063954378</v>
      </c>
      <c r="N70" s="5">
        <f>STDEV(L69:L70)</f>
        <v>0.11923497858558488</v>
      </c>
    </row>
    <row r="71" spans="2:14" x14ac:dyDescent="0.35">
      <c r="B71" s="1">
        <v>69</v>
      </c>
      <c r="C71" s="1">
        <v>6</v>
      </c>
      <c r="D71" s="1" t="s">
        <v>6</v>
      </c>
      <c r="E71" s="1">
        <v>5</v>
      </c>
      <c r="F71" s="1" t="s">
        <v>1</v>
      </c>
      <c r="G71" s="1" t="s">
        <v>0</v>
      </c>
      <c r="H71" s="1">
        <v>0.25030000000000002</v>
      </c>
      <c r="I71" s="1">
        <v>2.5000000000000001E-2</v>
      </c>
      <c r="J71" s="4">
        <v>0.40400000000000003</v>
      </c>
      <c r="K71" s="5">
        <f t="shared" si="1"/>
        <v>50.07692307692308</v>
      </c>
      <c r="L71" s="5">
        <f>Table4[[#This Row],[gallic acid conc. mg/L]]*Table4[[#This Row],[total volume (L)]]/Table4[[#This Row],[Tissue Used (g)]]</f>
        <v>5.0016902793570797</v>
      </c>
      <c r="M71" s="6"/>
      <c r="N71" s="5"/>
    </row>
    <row r="72" spans="2:14" x14ac:dyDescent="0.35">
      <c r="B72" s="1">
        <v>69</v>
      </c>
      <c r="C72" s="1">
        <v>6</v>
      </c>
      <c r="D72" s="1" t="s">
        <v>6</v>
      </c>
      <c r="E72" s="1">
        <v>5</v>
      </c>
      <c r="F72" s="1" t="s">
        <v>1</v>
      </c>
      <c r="G72" s="1" t="s">
        <v>0</v>
      </c>
      <c r="H72" s="1">
        <v>0.25030000000000002</v>
      </c>
      <c r="I72" s="1">
        <v>2.5000000000000001E-2</v>
      </c>
      <c r="J72" s="4">
        <v>0.314</v>
      </c>
      <c r="K72" s="5">
        <f>(J72-0.0785)/0.0065</f>
        <v>36.230769230769234</v>
      </c>
      <c r="L72" s="5">
        <f>Table4[[#This Row],[gallic acid conc. mg/L]]*Table4[[#This Row],[total volume (L)]]/Table4[[#This Row],[Tissue Used (g)]]</f>
        <v>3.618734441746827</v>
      </c>
      <c r="M72" s="5">
        <f>AVERAGE(L71:L72)</f>
        <v>4.3102123605519536</v>
      </c>
      <c r="N72" s="5">
        <f>STDEV(L71:L72)</f>
        <v>0.9778974508557271</v>
      </c>
    </row>
    <row r="74" spans="2:14" x14ac:dyDescent="0.35">
      <c r="B74" s="36" t="s">
        <v>36</v>
      </c>
    </row>
    <row r="75" spans="2:14" x14ac:dyDescent="0.35">
      <c r="B75" s="3" t="s">
        <v>22</v>
      </c>
    </row>
    <row r="76" spans="2:14" x14ac:dyDescent="0.35">
      <c r="B76" s="3" t="s">
        <v>23</v>
      </c>
    </row>
    <row r="77" spans="2:14" x14ac:dyDescent="0.35">
      <c r="B77" s="3" t="s">
        <v>24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2F224-E78C-4A04-8073-E83FB2552C14}">
  <dimension ref="A2:B7"/>
  <sheetViews>
    <sheetView workbookViewId="0">
      <selection activeCell="B12" sqref="B12"/>
    </sheetView>
  </sheetViews>
  <sheetFormatPr defaultColWidth="11.1640625" defaultRowHeight="15.5" x14ac:dyDescent="0.35"/>
  <cols>
    <col min="1" max="1" width="16.1640625" style="37" customWidth="1"/>
    <col min="2" max="2" width="12.6640625" style="37" customWidth="1"/>
    <col min="3" max="16384" width="11.1640625" style="37"/>
  </cols>
  <sheetData>
    <row r="2" spans="1:2" x14ac:dyDescent="0.35">
      <c r="A2" s="37" t="s">
        <v>19</v>
      </c>
      <c r="B2" s="37" t="s">
        <v>20</v>
      </c>
    </row>
    <row r="3" spans="1:2" x14ac:dyDescent="0.35">
      <c r="A3" s="37">
        <v>0</v>
      </c>
      <c r="B3" s="37">
        <v>4.8000000000000001E-2</v>
      </c>
    </row>
    <row r="4" spans="1:2" x14ac:dyDescent="0.35">
      <c r="A4" s="37">
        <v>25</v>
      </c>
      <c r="B4" s="37">
        <v>0.246</v>
      </c>
    </row>
    <row r="5" spans="1:2" x14ac:dyDescent="0.35">
      <c r="A5" s="37">
        <v>50</v>
      </c>
      <c r="B5" s="37">
        <v>0.43</v>
      </c>
    </row>
    <row r="6" spans="1:2" x14ac:dyDescent="0.35">
      <c r="A6" s="37">
        <v>100</v>
      </c>
      <c r="B6" s="37">
        <v>0.79700000000000004</v>
      </c>
    </row>
    <row r="7" spans="1:2" x14ac:dyDescent="0.35">
      <c r="A7" s="37">
        <v>250</v>
      </c>
      <c r="B7" s="37">
        <v>1.806</v>
      </c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8921B-C802-4934-8050-32532D7D40A8}">
  <dimension ref="B2:P71"/>
  <sheetViews>
    <sheetView zoomScale="70" zoomScaleNormal="70" workbookViewId="0">
      <selection activeCell="P9" sqref="P9"/>
    </sheetView>
  </sheetViews>
  <sheetFormatPr defaultRowHeight="15.5" x14ac:dyDescent="0.35"/>
  <cols>
    <col min="6" max="6" width="9" customWidth="1"/>
    <col min="8" max="8" width="14.58203125" customWidth="1"/>
    <col min="9" max="9" width="15.4140625" customWidth="1"/>
    <col min="10" max="10" width="12.1640625" customWidth="1"/>
    <col min="11" max="11" width="20" customWidth="1"/>
    <col min="13" max="13" width="8.9140625" customWidth="1"/>
  </cols>
  <sheetData>
    <row r="2" spans="2:16" s="28" customFormat="1" ht="74.400000000000006" customHeight="1" thickBot="1" x14ac:dyDescent="0.4">
      <c r="B2" s="29" t="s">
        <v>14</v>
      </c>
      <c r="C2" s="30" t="s">
        <v>13</v>
      </c>
      <c r="D2" s="30" t="s">
        <v>12</v>
      </c>
      <c r="E2" s="30" t="s">
        <v>11</v>
      </c>
      <c r="F2" s="30" t="s">
        <v>10</v>
      </c>
      <c r="G2" s="30" t="s">
        <v>9</v>
      </c>
      <c r="H2" s="30" t="s">
        <v>17</v>
      </c>
      <c r="I2" s="30" t="s">
        <v>18</v>
      </c>
      <c r="J2" s="30" t="s">
        <v>15</v>
      </c>
      <c r="K2" s="30" t="s">
        <v>27</v>
      </c>
      <c r="L2" s="30" t="s">
        <v>16</v>
      </c>
      <c r="M2" s="30" t="s">
        <v>29</v>
      </c>
      <c r="N2" s="31" t="s">
        <v>30</v>
      </c>
    </row>
    <row r="3" spans="2:16" ht="16" thickTop="1" x14ac:dyDescent="0.35">
      <c r="B3" s="7"/>
      <c r="C3" s="8"/>
      <c r="D3" s="8"/>
      <c r="E3" s="8"/>
      <c r="F3" s="8"/>
      <c r="G3" s="8" t="s">
        <v>34</v>
      </c>
      <c r="H3" s="8"/>
      <c r="I3" s="8"/>
      <c r="J3" s="14"/>
      <c r="K3" s="15"/>
      <c r="L3" s="16"/>
      <c r="M3" s="16"/>
      <c r="N3" s="26"/>
    </row>
    <row r="4" spans="2:16" x14ac:dyDescent="0.35">
      <c r="B4" s="9">
        <v>7</v>
      </c>
      <c r="C4" s="10">
        <v>0</v>
      </c>
      <c r="D4" s="10" t="s">
        <v>2</v>
      </c>
      <c r="E4" s="10">
        <v>0</v>
      </c>
      <c r="F4" s="10" t="s">
        <v>4</v>
      </c>
      <c r="G4" s="10" t="s">
        <v>0</v>
      </c>
      <c r="H4" s="10">
        <v>0.25090000000000001</v>
      </c>
      <c r="I4" s="10">
        <v>2.5000000000000001E-2</v>
      </c>
      <c r="J4" s="10">
        <v>0.629</v>
      </c>
      <c r="K4" s="13">
        <f>(J4-0.0714)/0.007</f>
        <v>79.657142857142858</v>
      </c>
      <c r="L4" s="13">
        <f>K4*I4/H4</f>
        <v>7.9371405796276262</v>
      </c>
      <c r="M4" s="13"/>
      <c r="N4" s="25"/>
    </row>
    <row r="5" spans="2:16" x14ac:dyDescent="0.35">
      <c r="B5" s="7">
        <v>7</v>
      </c>
      <c r="C5" s="8">
        <v>0</v>
      </c>
      <c r="D5" s="8" t="s">
        <v>2</v>
      </c>
      <c r="E5" s="8">
        <v>0</v>
      </c>
      <c r="F5" s="8" t="s">
        <v>4</v>
      </c>
      <c r="G5" s="8" t="s">
        <v>0</v>
      </c>
      <c r="H5" s="8">
        <v>0.25090000000000001</v>
      </c>
      <c r="I5" s="8">
        <v>2.5000000000000001E-2</v>
      </c>
      <c r="J5" s="8">
        <v>0.61599999999999999</v>
      </c>
      <c r="K5" s="16">
        <f t="shared" ref="K5:K68" si="0">(J5-0.0714)/0.007</f>
        <v>77.8</v>
      </c>
      <c r="L5" s="16">
        <f t="shared" ref="L5:L68" si="1">K5*I5/H5</f>
        <v>7.7520924671183735</v>
      </c>
      <c r="M5" s="16">
        <f>AVERAGE(L4:L5)</f>
        <v>7.8446165233730003</v>
      </c>
      <c r="N5" s="26">
        <f>STDEV(L4:L5)</f>
        <v>0.13084877520106378</v>
      </c>
      <c r="P5" s="35"/>
    </row>
    <row r="6" spans="2:16" x14ac:dyDescent="0.35">
      <c r="B6" s="9">
        <v>8</v>
      </c>
      <c r="C6" s="10">
        <v>0</v>
      </c>
      <c r="D6" s="10" t="s">
        <v>2</v>
      </c>
      <c r="E6" s="10">
        <v>0</v>
      </c>
      <c r="F6" s="10" t="s">
        <v>3</v>
      </c>
      <c r="G6" s="10" t="s">
        <v>0</v>
      </c>
      <c r="H6" s="10">
        <v>0.25019999999999998</v>
      </c>
      <c r="I6" s="10">
        <v>2.5000000000000001E-2</v>
      </c>
      <c r="J6" s="10">
        <v>0.34499999999999997</v>
      </c>
      <c r="K6" s="13">
        <f t="shared" si="0"/>
        <v>39.085714285714282</v>
      </c>
      <c r="L6" s="13">
        <f t="shared" si="1"/>
        <v>3.9054470709146969</v>
      </c>
      <c r="M6" s="13"/>
      <c r="N6" s="25"/>
      <c r="P6" s="35"/>
    </row>
    <row r="7" spans="2:16" x14ac:dyDescent="0.35">
      <c r="B7" s="7">
        <v>8</v>
      </c>
      <c r="C7" s="8">
        <v>0</v>
      </c>
      <c r="D7" s="8" t="s">
        <v>2</v>
      </c>
      <c r="E7" s="8">
        <v>0</v>
      </c>
      <c r="F7" s="8" t="s">
        <v>3</v>
      </c>
      <c r="G7" s="8" t="s">
        <v>0</v>
      </c>
      <c r="H7" s="8">
        <v>0.25019999999999998</v>
      </c>
      <c r="I7" s="8">
        <v>2.5000000000000001E-2</v>
      </c>
      <c r="J7" s="14">
        <v>0.44600000000000001</v>
      </c>
      <c r="K7" s="15">
        <f t="shared" si="0"/>
        <v>53.514285714285712</v>
      </c>
      <c r="L7" s="16">
        <f t="shared" si="1"/>
        <v>5.3471508507479735</v>
      </c>
      <c r="M7" s="16">
        <f>AVERAGE(L6:L7)</f>
        <v>4.6262989608313347</v>
      </c>
      <c r="N7" s="26">
        <f>STDEV(L6:L7)</f>
        <v>1.0194385191823896</v>
      </c>
      <c r="P7" s="35"/>
    </row>
    <row r="8" spans="2:16" x14ac:dyDescent="0.35">
      <c r="B8" s="9">
        <v>9</v>
      </c>
      <c r="C8" s="10">
        <v>0</v>
      </c>
      <c r="D8" s="10" t="s">
        <v>2</v>
      </c>
      <c r="E8" s="10">
        <v>0</v>
      </c>
      <c r="F8" s="10" t="s">
        <v>1</v>
      </c>
      <c r="G8" s="10" t="s">
        <v>0</v>
      </c>
      <c r="H8" s="10">
        <v>0.25080000000000002</v>
      </c>
      <c r="I8" s="10">
        <v>2.5000000000000001E-2</v>
      </c>
      <c r="J8" s="11">
        <v>1.0449999999999999</v>
      </c>
      <c r="K8" s="12">
        <f t="shared" si="0"/>
        <v>139.08571428571426</v>
      </c>
      <c r="L8" s="13">
        <f t="shared" si="1"/>
        <v>13.864205969469126</v>
      </c>
      <c r="M8" s="13"/>
      <c r="N8" s="25"/>
      <c r="P8" s="35"/>
    </row>
    <row r="9" spans="2:16" x14ac:dyDescent="0.35">
      <c r="B9" s="7">
        <v>9</v>
      </c>
      <c r="C9" s="8">
        <v>0</v>
      </c>
      <c r="D9" s="8" t="s">
        <v>2</v>
      </c>
      <c r="E9" s="8">
        <v>0</v>
      </c>
      <c r="F9" s="8" t="s">
        <v>1</v>
      </c>
      <c r="G9" s="8" t="s">
        <v>0</v>
      </c>
      <c r="H9" s="8">
        <v>0.25080000000000002</v>
      </c>
      <c r="I9" s="8">
        <v>2.5000000000000001E-2</v>
      </c>
      <c r="J9" s="14">
        <v>1.0249999999999999</v>
      </c>
      <c r="K9" s="15">
        <f t="shared" si="0"/>
        <v>136.2285714285714</v>
      </c>
      <c r="L9" s="16">
        <f t="shared" si="1"/>
        <v>13.57940305308726</v>
      </c>
      <c r="M9" s="16">
        <f>AVERAGE(L8:L9)</f>
        <v>13.721804511278194</v>
      </c>
      <c r="N9" s="26">
        <f>STDEV(L8:L9)</f>
        <v>0.20138607347532236</v>
      </c>
      <c r="P9" s="35"/>
    </row>
    <row r="10" spans="2:16" x14ac:dyDescent="0.35">
      <c r="B10" s="9"/>
      <c r="C10" s="10"/>
      <c r="D10" s="10"/>
      <c r="E10" s="10"/>
      <c r="F10" s="10"/>
      <c r="G10" s="10" t="s">
        <v>33</v>
      </c>
      <c r="H10" s="10"/>
      <c r="I10" s="10"/>
      <c r="J10" s="11"/>
      <c r="K10" s="12"/>
      <c r="L10" s="13"/>
      <c r="M10" s="13"/>
      <c r="N10" s="25"/>
      <c r="P10" s="35"/>
    </row>
    <row r="11" spans="2:16" x14ac:dyDescent="0.35">
      <c r="B11" s="7">
        <v>40</v>
      </c>
      <c r="C11" s="8">
        <v>3</v>
      </c>
      <c r="D11" s="8" t="s">
        <v>2</v>
      </c>
      <c r="E11" s="8">
        <v>1</v>
      </c>
      <c r="F11" s="8" t="s">
        <v>4</v>
      </c>
      <c r="G11" s="8" t="s">
        <v>0</v>
      </c>
      <c r="H11" s="8">
        <v>0.25080000000000002</v>
      </c>
      <c r="I11" s="8">
        <v>2.5000000000000001E-2</v>
      </c>
      <c r="J11" s="14">
        <v>0.44400000000000001</v>
      </c>
      <c r="K11" s="15">
        <f t="shared" si="0"/>
        <v>53.228571428571428</v>
      </c>
      <c r="L11" s="16">
        <f t="shared" si="1"/>
        <v>5.305878332194121</v>
      </c>
      <c r="M11" s="16"/>
      <c r="N11" s="26"/>
      <c r="P11" s="35"/>
    </row>
    <row r="12" spans="2:16" x14ac:dyDescent="0.35">
      <c r="B12" s="9">
        <v>40</v>
      </c>
      <c r="C12" s="10">
        <v>3</v>
      </c>
      <c r="D12" s="10" t="s">
        <v>2</v>
      </c>
      <c r="E12" s="10">
        <v>1</v>
      </c>
      <c r="F12" s="10" t="s">
        <v>4</v>
      </c>
      <c r="G12" s="10" t="s">
        <v>0</v>
      </c>
      <c r="H12" s="10">
        <v>0.25080000000000002</v>
      </c>
      <c r="I12" s="10">
        <v>2.5000000000000001E-2</v>
      </c>
      <c r="J12" s="11">
        <v>0.54700000000000004</v>
      </c>
      <c r="K12" s="12">
        <f t="shared" si="0"/>
        <v>67.94285714285715</v>
      </c>
      <c r="L12" s="13">
        <f t="shared" si="1"/>
        <v>6.7726133515607208</v>
      </c>
      <c r="M12" s="13">
        <f>AVERAGE(L11:L12)</f>
        <v>6.0392458418774204</v>
      </c>
      <c r="N12" s="25">
        <f>STDEV(L11:L12)</f>
        <v>1.0371382783979155</v>
      </c>
      <c r="P12" s="35"/>
    </row>
    <row r="13" spans="2:16" x14ac:dyDescent="0.35">
      <c r="B13" s="7">
        <v>41</v>
      </c>
      <c r="C13" s="8">
        <v>3</v>
      </c>
      <c r="D13" s="8" t="s">
        <v>2</v>
      </c>
      <c r="E13" s="8">
        <v>1</v>
      </c>
      <c r="F13" s="8" t="s">
        <v>3</v>
      </c>
      <c r="G13" s="8" t="s">
        <v>0</v>
      </c>
      <c r="H13" s="8">
        <v>0.25030000000000002</v>
      </c>
      <c r="I13" s="8">
        <v>2.5000000000000001E-2</v>
      </c>
      <c r="J13" s="14">
        <v>0.373</v>
      </c>
      <c r="K13" s="15">
        <f t="shared" si="0"/>
        <v>43.085714285714282</v>
      </c>
      <c r="L13" s="16">
        <f t="shared" si="1"/>
        <v>4.3034073397637123</v>
      </c>
      <c r="M13" s="16"/>
      <c r="N13" s="26"/>
      <c r="P13" s="35"/>
    </row>
    <row r="14" spans="2:16" x14ac:dyDescent="0.35">
      <c r="B14" s="9">
        <v>41</v>
      </c>
      <c r="C14" s="10">
        <v>3</v>
      </c>
      <c r="D14" s="10" t="s">
        <v>2</v>
      </c>
      <c r="E14" s="10">
        <v>1</v>
      </c>
      <c r="F14" s="10" t="s">
        <v>3</v>
      </c>
      <c r="G14" s="10" t="s">
        <v>0</v>
      </c>
      <c r="H14" s="10">
        <v>0.25030000000000002</v>
      </c>
      <c r="I14" s="10">
        <v>2.5000000000000001E-2</v>
      </c>
      <c r="J14" s="11">
        <v>0.36699999999999999</v>
      </c>
      <c r="K14" s="12">
        <f t="shared" si="0"/>
        <v>42.228571428571421</v>
      </c>
      <c r="L14" s="13">
        <f t="shared" si="1"/>
        <v>4.2177957879116477</v>
      </c>
      <c r="M14" s="13">
        <f>AVERAGE(L13:L14)</f>
        <v>4.26060156383768</v>
      </c>
      <c r="N14" s="25">
        <f>STDEV(L13:L14)</f>
        <v>6.0536508862498603E-2</v>
      </c>
      <c r="P14" s="35"/>
    </row>
    <row r="15" spans="2:16" x14ac:dyDescent="0.35">
      <c r="B15" s="7">
        <v>42</v>
      </c>
      <c r="C15" s="8">
        <v>3</v>
      </c>
      <c r="D15" s="8" t="s">
        <v>2</v>
      </c>
      <c r="E15" s="8">
        <v>1</v>
      </c>
      <c r="F15" s="8" t="s">
        <v>1</v>
      </c>
      <c r="G15" s="8" t="s">
        <v>0</v>
      </c>
      <c r="H15" s="8">
        <v>0.25040000000000001</v>
      </c>
      <c r="I15" s="8">
        <v>2.5000000000000001E-2</v>
      </c>
      <c r="J15" s="8">
        <v>0.30599999999999999</v>
      </c>
      <c r="K15" s="16">
        <f t="shared" si="0"/>
        <v>33.514285714285712</v>
      </c>
      <c r="L15" s="16">
        <f t="shared" si="1"/>
        <v>3.346074851665906</v>
      </c>
      <c r="M15" s="16"/>
      <c r="N15" s="26"/>
      <c r="P15" s="35"/>
    </row>
    <row r="16" spans="2:16" x14ac:dyDescent="0.35">
      <c r="B16" s="9">
        <v>42</v>
      </c>
      <c r="C16" s="10">
        <v>3</v>
      </c>
      <c r="D16" s="10" t="s">
        <v>2</v>
      </c>
      <c r="E16" s="10">
        <v>1</v>
      </c>
      <c r="F16" s="10" t="s">
        <v>1</v>
      </c>
      <c r="G16" s="10" t="s">
        <v>0</v>
      </c>
      <c r="H16" s="10">
        <v>0.25040000000000001</v>
      </c>
      <c r="I16" s="10">
        <v>2.5000000000000001E-2</v>
      </c>
      <c r="J16" s="10">
        <v>0.33200000000000002</v>
      </c>
      <c r="K16" s="13">
        <f t="shared" si="0"/>
        <v>37.228571428571428</v>
      </c>
      <c r="L16" s="13">
        <f t="shared" si="1"/>
        <v>3.7169100867183933</v>
      </c>
      <c r="M16" s="13">
        <f>AVERAGE(L15:L16)</f>
        <v>3.5314924691921497</v>
      </c>
      <c r="N16" s="25">
        <f>STDEV(L15:L16)</f>
        <v>0.26222010940852103</v>
      </c>
      <c r="P16" s="35"/>
    </row>
    <row r="17" spans="2:16" x14ac:dyDescent="0.35">
      <c r="B17" s="7">
        <v>43</v>
      </c>
      <c r="C17" s="8">
        <v>3</v>
      </c>
      <c r="D17" s="8" t="s">
        <v>2</v>
      </c>
      <c r="E17" s="8">
        <v>2</v>
      </c>
      <c r="F17" s="8" t="s">
        <v>4</v>
      </c>
      <c r="G17" s="8" t="s">
        <v>0</v>
      </c>
      <c r="H17" s="8">
        <v>0.25059999999999999</v>
      </c>
      <c r="I17" s="8">
        <v>2.5000000000000001E-2</v>
      </c>
      <c r="J17" s="8">
        <v>0.60599999999999998</v>
      </c>
      <c r="K17" s="16">
        <f t="shared" si="0"/>
        <v>76.371428571428567</v>
      </c>
      <c r="L17" s="16">
        <f t="shared" si="1"/>
        <v>7.6188575989054845</v>
      </c>
      <c r="M17" s="16"/>
      <c r="N17" s="26"/>
      <c r="P17" s="35"/>
    </row>
    <row r="18" spans="2:16" x14ac:dyDescent="0.35">
      <c r="B18" s="9">
        <v>43</v>
      </c>
      <c r="C18" s="10">
        <v>3</v>
      </c>
      <c r="D18" s="10" t="s">
        <v>2</v>
      </c>
      <c r="E18" s="10">
        <v>2</v>
      </c>
      <c r="F18" s="10" t="s">
        <v>4</v>
      </c>
      <c r="G18" s="10" t="s">
        <v>0</v>
      </c>
      <c r="H18" s="10">
        <v>0.25059999999999999</v>
      </c>
      <c r="I18" s="10">
        <v>2.5000000000000001E-2</v>
      </c>
      <c r="J18" s="10">
        <v>0.61099999999999999</v>
      </c>
      <c r="K18" s="13">
        <f t="shared" si="0"/>
        <v>77.085714285714275</v>
      </c>
      <c r="L18" s="13">
        <f t="shared" si="1"/>
        <v>7.6901151522061335</v>
      </c>
      <c r="M18" s="13">
        <f>AVERAGE(L17:L18)</f>
        <v>7.654486375555809</v>
      </c>
      <c r="N18" s="25">
        <f>STDEV(L17:L18)</f>
        <v>5.0386699149650743E-2</v>
      </c>
      <c r="P18" s="35"/>
    </row>
    <row r="19" spans="2:16" x14ac:dyDescent="0.35">
      <c r="B19" s="7">
        <v>44</v>
      </c>
      <c r="C19" s="8">
        <v>3</v>
      </c>
      <c r="D19" s="8" t="s">
        <v>2</v>
      </c>
      <c r="E19" s="8">
        <v>2</v>
      </c>
      <c r="F19" s="8" t="s">
        <v>3</v>
      </c>
      <c r="G19" s="8" t="s">
        <v>0</v>
      </c>
      <c r="H19" s="8">
        <v>0.25090000000000001</v>
      </c>
      <c r="I19" s="8">
        <v>2.5000000000000001E-2</v>
      </c>
      <c r="J19" s="8">
        <v>0.28399999999999997</v>
      </c>
      <c r="K19" s="16">
        <f t="shared" si="0"/>
        <v>30.371428571428563</v>
      </c>
      <c r="L19" s="16">
        <f t="shared" si="1"/>
        <v>3.0262483630359269</v>
      </c>
      <c r="M19" s="16"/>
      <c r="N19" s="26"/>
      <c r="P19" s="35"/>
    </row>
    <row r="20" spans="2:16" x14ac:dyDescent="0.35">
      <c r="B20" s="9">
        <v>44</v>
      </c>
      <c r="C20" s="10">
        <v>3</v>
      </c>
      <c r="D20" s="10" t="s">
        <v>2</v>
      </c>
      <c r="E20" s="10">
        <v>2</v>
      </c>
      <c r="F20" s="10" t="s">
        <v>3</v>
      </c>
      <c r="G20" s="10" t="s">
        <v>0</v>
      </c>
      <c r="H20" s="10">
        <v>0.25090000000000001</v>
      </c>
      <c r="I20" s="10">
        <v>2.5000000000000001E-2</v>
      </c>
      <c r="J20" s="10">
        <v>0.32700000000000001</v>
      </c>
      <c r="K20" s="13">
        <f t="shared" si="0"/>
        <v>36.514285714285712</v>
      </c>
      <c r="L20" s="13">
        <f t="shared" si="1"/>
        <v>3.6383305813357625</v>
      </c>
      <c r="M20" s="13">
        <f>AVERAGE(L19:L20)</f>
        <v>3.3322894721858445</v>
      </c>
      <c r="N20" s="25">
        <f>STDEV(L19:L20)</f>
        <v>0.43280748720351842</v>
      </c>
      <c r="P20" s="35"/>
    </row>
    <row r="21" spans="2:16" x14ac:dyDescent="0.35">
      <c r="B21" s="7">
        <v>45</v>
      </c>
      <c r="C21" s="8">
        <v>3</v>
      </c>
      <c r="D21" s="8" t="s">
        <v>2</v>
      </c>
      <c r="E21" s="8">
        <v>2</v>
      </c>
      <c r="F21" s="8" t="s">
        <v>1</v>
      </c>
      <c r="G21" s="8" t="s">
        <v>0</v>
      </c>
      <c r="H21" s="8">
        <v>0.25090000000000001</v>
      </c>
      <c r="I21" s="8">
        <v>2.5000000000000001E-2</v>
      </c>
      <c r="J21" s="8">
        <v>0.66700000000000004</v>
      </c>
      <c r="K21" s="16">
        <f t="shared" si="0"/>
        <v>85.085714285714289</v>
      </c>
      <c r="L21" s="16">
        <f t="shared" si="1"/>
        <v>8.4780504469623637</v>
      </c>
      <c r="M21" s="16"/>
      <c r="N21" s="26"/>
      <c r="P21" s="35"/>
    </row>
    <row r="22" spans="2:16" x14ac:dyDescent="0.35">
      <c r="B22" s="9">
        <v>45</v>
      </c>
      <c r="C22" s="10">
        <v>3</v>
      </c>
      <c r="D22" s="10" t="s">
        <v>2</v>
      </c>
      <c r="E22" s="10">
        <v>2</v>
      </c>
      <c r="F22" s="10" t="s">
        <v>1</v>
      </c>
      <c r="G22" s="10" t="s">
        <v>0</v>
      </c>
      <c r="H22" s="10">
        <v>0.25090000000000001</v>
      </c>
      <c r="I22" s="10">
        <v>2.5000000000000001E-2</v>
      </c>
      <c r="J22" s="10">
        <v>0.46500000000000002</v>
      </c>
      <c r="K22" s="13">
        <f t="shared" si="0"/>
        <v>56.228571428571428</v>
      </c>
      <c r="L22" s="13">
        <f t="shared" si="1"/>
        <v>5.6026874679724417</v>
      </c>
      <c r="M22" s="13">
        <f>AVERAGE(L21:L22)</f>
        <v>7.0403689574674022</v>
      </c>
      <c r="N22" s="25">
        <f>STDEV(L21:L22)</f>
        <v>2.0331886608165282</v>
      </c>
      <c r="P22" s="35"/>
    </row>
    <row r="23" spans="2:16" x14ac:dyDescent="0.35">
      <c r="B23" s="7">
        <v>46</v>
      </c>
      <c r="C23" s="8">
        <v>3</v>
      </c>
      <c r="D23" s="8" t="s">
        <v>2</v>
      </c>
      <c r="E23" s="8">
        <v>3</v>
      </c>
      <c r="F23" s="8" t="s">
        <v>4</v>
      </c>
      <c r="G23" s="8" t="s">
        <v>0</v>
      </c>
      <c r="H23" s="8">
        <v>0.25019999999999998</v>
      </c>
      <c r="I23" s="8">
        <v>2.5000000000000001E-2</v>
      </c>
      <c r="J23" s="8">
        <v>0.52700000000000002</v>
      </c>
      <c r="K23" s="16">
        <f t="shared" si="0"/>
        <v>65.085714285714289</v>
      </c>
      <c r="L23" s="16">
        <f t="shared" si="1"/>
        <v>6.503368733584562</v>
      </c>
      <c r="M23" s="16"/>
      <c r="N23" s="26"/>
      <c r="P23" s="35"/>
    </row>
    <row r="24" spans="2:16" x14ac:dyDescent="0.35">
      <c r="B24" s="9">
        <v>46</v>
      </c>
      <c r="C24" s="10">
        <v>3</v>
      </c>
      <c r="D24" s="10" t="s">
        <v>2</v>
      </c>
      <c r="E24" s="10">
        <v>3</v>
      </c>
      <c r="F24" s="10" t="s">
        <v>4</v>
      </c>
      <c r="G24" s="10" t="s">
        <v>0</v>
      </c>
      <c r="H24" s="10">
        <v>0.25019999999999998</v>
      </c>
      <c r="I24" s="10">
        <v>2.5000000000000001E-2</v>
      </c>
      <c r="J24" s="10">
        <v>0.55900000000000005</v>
      </c>
      <c r="K24" s="13">
        <f t="shared" si="0"/>
        <v>69.657142857142858</v>
      </c>
      <c r="L24" s="13">
        <f t="shared" si="1"/>
        <v>6.9601461687792634</v>
      </c>
      <c r="M24" s="13">
        <f>AVERAGE(L23:L24)</f>
        <v>6.7317574511819132</v>
      </c>
      <c r="N24" s="25">
        <f>STDEV(L23:L24)</f>
        <v>0.3229904219191721</v>
      </c>
      <c r="P24" s="35"/>
    </row>
    <row r="25" spans="2:16" x14ac:dyDescent="0.35">
      <c r="B25" s="7">
        <v>47</v>
      </c>
      <c r="C25" s="8">
        <v>3</v>
      </c>
      <c r="D25" s="8" t="s">
        <v>2</v>
      </c>
      <c r="E25" s="8">
        <v>3</v>
      </c>
      <c r="F25" s="8" t="s">
        <v>3</v>
      </c>
      <c r="G25" s="8" t="s">
        <v>0</v>
      </c>
      <c r="H25" s="8">
        <v>0.25040000000000001</v>
      </c>
      <c r="I25" s="8">
        <v>2.5000000000000001E-2</v>
      </c>
      <c r="J25" s="8">
        <v>0.36399999999999999</v>
      </c>
      <c r="K25" s="16">
        <f t="shared" si="0"/>
        <v>41.8</v>
      </c>
      <c r="L25" s="16">
        <f t="shared" si="1"/>
        <v>4.1733226837060702</v>
      </c>
      <c r="M25" s="16"/>
      <c r="N25" s="26"/>
      <c r="P25" s="35"/>
    </row>
    <row r="26" spans="2:16" x14ac:dyDescent="0.35">
      <c r="B26" s="9">
        <v>47</v>
      </c>
      <c r="C26" s="10">
        <v>3</v>
      </c>
      <c r="D26" s="10" t="s">
        <v>2</v>
      </c>
      <c r="E26" s="10">
        <v>3</v>
      </c>
      <c r="F26" s="10" t="s">
        <v>3</v>
      </c>
      <c r="G26" s="10" t="s">
        <v>0</v>
      </c>
      <c r="H26" s="10">
        <v>0.25040000000000001</v>
      </c>
      <c r="I26" s="10">
        <v>2.5000000000000001E-2</v>
      </c>
      <c r="J26" s="10">
        <v>0.38200000000000001</v>
      </c>
      <c r="K26" s="13">
        <f t="shared" si="0"/>
        <v>44.371428571428567</v>
      </c>
      <c r="L26" s="13">
        <f t="shared" si="1"/>
        <v>4.4300547695116377</v>
      </c>
      <c r="M26" s="13">
        <f>AVERAGE(L25:L26)</f>
        <v>4.3016887266088535</v>
      </c>
      <c r="N26" s="25">
        <f>STDEV(L25:L26)</f>
        <v>0.18153699882128335</v>
      </c>
      <c r="P26" s="35"/>
    </row>
    <row r="27" spans="2:16" x14ac:dyDescent="0.35">
      <c r="B27" s="7">
        <v>48</v>
      </c>
      <c r="C27" s="8">
        <v>3</v>
      </c>
      <c r="D27" s="8" t="s">
        <v>2</v>
      </c>
      <c r="E27" s="8">
        <v>3</v>
      </c>
      <c r="F27" s="8" t="s">
        <v>1</v>
      </c>
      <c r="G27" s="8" t="s">
        <v>0</v>
      </c>
      <c r="H27" s="8">
        <v>0.25019999999999998</v>
      </c>
      <c r="I27" s="8">
        <v>2.5000000000000001E-2</v>
      </c>
      <c r="J27" s="8">
        <v>0.33400000000000002</v>
      </c>
      <c r="K27" s="16">
        <f t="shared" si="0"/>
        <v>37.514285714285712</v>
      </c>
      <c r="L27" s="16">
        <f t="shared" si="1"/>
        <v>3.7484298275665187</v>
      </c>
      <c r="M27" s="16"/>
      <c r="N27" s="26"/>
      <c r="P27" s="35"/>
    </row>
    <row r="28" spans="2:16" x14ac:dyDescent="0.35">
      <c r="B28" s="9">
        <v>48</v>
      </c>
      <c r="C28" s="10">
        <v>3</v>
      </c>
      <c r="D28" s="10" t="s">
        <v>2</v>
      </c>
      <c r="E28" s="10">
        <v>3</v>
      </c>
      <c r="F28" s="10" t="s">
        <v>1</v>
      </c>
      <c r="G28" s="10" t="s">
        <v>0</v>
      </c>
      <c r="H28" s="10">
        <v>0.25019999999999998</v>
      </c>
      <c r="I28" s="10">
        <v>2.5000000000000001E-2</v>
      </c>
      <c r="J28" s="10">
        <v>0.36199999999999999</v>
      </c>
      <c r="K28" s="13">
        <f t="shared" si="0"/>
        <v>41.514285714285712</v>
      </c>
      <c r="L28" s="13">
        <f t="shared" si="1"/>
        <v>4.1481100833618818</v>
      </c>
      <c r="M28" s="13">
        <f>AVERAGE(L27:L28)</f>
        <v>3.9482699554642</v>
      </c>
      <c r="N28" s="25">
        <f>STDEV(L27:L28)</f>
        <v>0.28261661917927516</v>
      </c>
      <c r="P28" s="35"/>
    </row>
    <row r="29" spans="2:16" x14ac:dyDescent="0.35">
      <c r="B29" s="7">
        <v>49</v>
      </c>
      <c r="C29" s="8">
        <v>3</v>
      </c>
      <c r="D29" s="8" t="s">
        <v>2</v>
      </c>
      <c r="E29" s="8">
        <v>4</v>
      </c>
      <c r="F29" s="8" t="s">
        <v>4</v>
      </c>
      <c r="G29" s="8" t="s">
        <v>0</v>
      </c>
      <c r="H29" s="8">
        <v>0.25040000000000001</v>
      </c>
      <c r="I29" s="8">
        <v>2.5000000000000001E-2</v>
      </c>
      <c r="J29" s="14">
        <v>0.57199999999999995</v>
      </c>
      <c r="K29" s="16">
        <f t="shared" si="0"/>
        <v>71.514285714285705</v>
      </c>
      <c r="L29" s="16">
        <f t="shared" si="1"/>
        <v>7.1400045641259693</v>
      </c>
      <c r="M29" s="16"/>
      <c r="N29" s="26"/>
      <c r="P29" s="35"/>
    </row>
    <row r="30" spans="2:16" x14ac:dyDescent="0.35">
      <c r="B30" s="9">
        <v>49</v>
      </c>
      <c r="C30" s="10">
        <v>3</v>
      </c>
      <c r="D30" s="10" t="s">
        <v>2</v>
      </c>
      <c r="E30" s="10">
        <v>4</v>
      </c>
      <c r="F30" s="10" t="s">
        <v>4</v>
      </c>
      <c r="G30" s="10" t="s">
        <v>0</v>
      </c>
      <c r="H30" s="10">
        <v>0.25040000000000001</v>
      </c>
      <c r="I30" s="10">
        <v>2.5000000000000001E-2</v>
      </c>
      <c r="J30" s="11">
        <v>0.59199999999999997</v>
      </c>
      <c r="K30" s="12">
        <f t="shared" si="0"/>
        <v>74.371428571428567</v>
      </c>
      <c r="L30" s="13">
        <f t="shared" si="1"/>
        <v>7.4252624372432674</v>
      </c>
      <c r="M30" s="13">
        <f>AVERAGE(L29:L30)</f>
        <v>7.2826335006846179</v>
      </c>
      <c r="N30" s="25">
        <f>STDEV(L29:L30)</f>
        <v>0.20170777646809326</v>
      </c>
      <c r="P30" s="35"/>
    </row>
    <row r="31" spans="2:16" x14ac:dyDescent="0.35">
      <c r="B31" s="7">
        <v>50</v>
      </c>
      <c r="C31" s="8">
        <v>3</v>
      </c>
      <c r="D31" s="8" t="s">
        <v>2</v>
      </c>
      <c r="E31" s="8">
        <v>4</v>
      </c>
      <c r="F31" s="8" t="s">
        <v>3</v>
      </c>
      <c r="G31" s="8" t="s">
        <v>0</v>
      </c>
      <c r="H31" s="8">
        <v>0.25069999999999998</v>
      </c>
      <c r="I31" s="8">
        <v>2.5000000000000001E-2</v>
      </c>
      <c r="J31" s="14">
        <v>0.35099999999999998</v>
      </c>
      <c r="K31" s="15">
        <f t="shared" si="0"/>
        <v>39.942857142857136</v>
      </c>
      <c r="L31" s="16">
        <f t="shared" si="1"/>
        <v>3.98313294204798</v>
      </c>
      <c r="M31" s="16"/>
      <c r="N31" s="26"/>
      <c r="P31" s="35"/>
    </row>
    <row r="32" spans="2:16" x14ac:dyDescent="0.35">
      <c r="B32" s="9">
        <v>50</v>
      </c>
      <c r="C32" s="10">
        <v>3</v>
      </c>
      <c r="D32" s="10" t="s">
        <v>2</v>
      </c>
      <c r="E32" s="10">
        <v>4</v>
      </c>
      <c r="F32" s="10" t="s">
        <v>3</v>
      </c>
      <c r="G32" s="10" t="s">
        <v>0</v>
      </c>
      <c r="H32" s="10">
        <v>0.25069999999999998</v>
      </c>
      <c r="I32" s="10">
        <v>2.5000000000000001E-2</v>
      </c>
      <c r="J32" s="11">
        <v>0.35499999999999998</v>
      </c>
      <c r="K32" s="12">
        <f t="shared" si="0"/>
        <v>40.514285714285705</v>
      </c>
      <c r="L32" s="13">
        <f t="shared" si="1"/>
        <v>4.0401162459399389</v>
      </c>
      <c r="M32" s="13">
        <f>AVERAGE(L31:L32)</f>
        <v>4.0116245939939592</v>
      </c>
      <c r="N32" s="25">
        <f>STDEV(L31:L32)</f>
        <v>4.0293280596417951E-2</v>
      </c>
      <c r="P32" s="35"/>
    </row>
    <row r="33" spans="2:16" x14ac:dyDescent="0.35">
      <c r="B33" s="7">
        <v>51</v>
      </c>
      <c r="C33" s="8">
        <v>3</v>
      </c>
      <c r="D33" s="8" t="s">
        <v>2</v>
      </c>
      <c r="E33" s="8">
        <v>4</v>
      </c>
      <c r="F33" s="8" t="s">
        <v>1</v>
      </c>
      <c r="G33" s="8" t="s">
        <v>0</v>
      </c>
      <c r="H33" s="17">
        <v>0.2505</v>
      </c>
      <c r="I33" s="8">
        <v>2.5000000000000001E-2</v>
      </c>
      <c r="J33" s="14">
        <v>0.93799999999999994</v>
      </c>
      <c r="K33" s="15">
        <f t="shared" si="0"/>
        <v>123.79999999999998</v>
      </c>
      <c r="L33" s="16">
        <f t="shared" si="1"/>
        <v>12.355289421157684</v>
      </c>
      <c r="M33" s="16"/>
      <c r="N33" s="26"/>
      <c r="P33" s="35"/>
    </row>
    <row r="34" spans="2:16" x14ac:dyDescent="0.35">
      <c r="B34" s="9">
        <v>51</v>
      </c>
      <c r="C34" s="10">
        <v>3</v>
      </c>
      <c r="D34" s="10" t="s">
        <v>2</v>
      </c>
      <c r="E34" s="10">
        <v>4</v>
      </c>
      <c r="F34" s="10" t="s">
        <v>1</v>
      </c>
      <c r="G34" s="10" t="s">
        <v>0</v>
      </c>
      <c r="H34" s="10">
        <v>0.2505</v>
      </c>
      <c r="I34" s="10">
        <v>2.5000000000000001E-2</v>
      </c>
      <c r="J34" s="11">
        <v>1.1990000000000001</v>
      </c>
      <c r="K34" s="13">
        <f t="shared" si="0"/>
        <v>161.08571428571432</v>
      </c>
      <c r="L34" s="13">
        <f t="shared" si="1"/>
        <v>16.076418591388656</v>
      </c>
      <c r="M34" s="13">
        <f>AVERAGE(L33:L34)</f>
        <v>14.215854006273169</v>
      </c>
      <c r="N34" s="25">
        <f>STDEV(L33:L34)</f>
        <v>2.6312356699413861</v>
      </c>
      <c r="P34" s="35"/>
    </row>
    <row r="35" spans="2:16" x14ac:dyDescent="0.35">
      <c r="B35" s="7">
        <v>52</v>
      </c>
      <c r="C35" s="8">
        <v>3</v>
      </c>
      <c r="D35" s="8" t="s">
        <v>2</v>
      </c>
      <c r="E35" s="8">
        <v>5</v>
      </c>
      <c r="F35" s="8" t="s">
        <v>4</v>
      </c>
      <c r="G35" s="8" t="s">
        <v>0</v>
      </c>
      <c r="H35" s="8">
        <v>0.25</v>
      </c>
      <c r="I35" s="8">
        <v>2.5000000000000001E-2</v>
      </c>
      <c r="J35" s="14">
        <v>0.58299999999999996</v>
      </c>
      <c r="K35" s="16">
        <f t="shared" si="0"/>
        <v>73.085714285714275</v>
      </c>
      <c r="L35" s="16">
        <f t="shared" si="1"/>
        <v>7.3085714285714278</v>
      </c>
      <c r="M35" s="16"/>
      <c r="N35" s="26"/>
      <c r="P35" s="35"/>
    </row>
    <row r="36" spans="2:16" x14ac:dyDescent="0.35">
      <c r="B36" s="7">
        <v>52</v>
      </c>
      <c r="C36" s="8">
        <v>3</v>
      </c>
      <c r="D36" s="8" t="s">
        <v>2</v>
      </c>
      <c r="E36" s="8">
        <v>5</v>
      </c>
      <c r="F36" s="8" t="s">
        <v>4</v>
      </c>
      <c r="G36" s="8" t="s">
        <v>0</v>
      </c>
      <c r="H36" s="8">
        <v>0.25</v>
      </c>
      <c r="I36" s="8">
        <v>2.5000000000000001E-2</v>
      </c>
      <c r="J36" s="14">
        <v>0.61499999999999999</v>
      </c>
      <c r="K36" s="15">
        <f t="shared" si="0"/>
        <v>77.657142857142858</v>
      </c>
      <c r="L36" s="16">
        <f t="shared" si="1"/>
        <v>7.765714285714286</v>
      </c>
      <c r="M36" s="16">
        <f>AVERAGE(L35:L36)</f>
        <v>7.5371428571428574</v>
      </c>
      <c r="N36" s="26">
        <f>STDEV(L35:L36)</f>
        <v>0.32324881425670815</v>
      </c>
      <c r="P36" s="35"/>
    </row>
    <row r="37" spans="2:16" x14ac:dyDescent="0.35">
      <c r="B37" s="9">
        <v>53</v>
      </c>
      <c r="C37" s="10">
        <v>3</v>
      </c>
      <c r="D37" s="10" t="s">
        <v>2</v>
      </c>
      <c r="E37" s="10">
        <v>5</v>
      </c>
      <c r="F37" s="10" t="s">
        <v>3</v>
      </c>
      <c r="G37" s="10" t="s">
        <v>0</v>
      </c>
      <c r="H37" s="10">
        <v>0.2505</v>
      </c>
      <c r="I37" s="10">
        <v>2.5000000000000001E-2</v>
      </c>
      <c r="J37" s="10">
        <v>0.375</v>
      </c>
      <c r="K37" s="13">
        <f t="shared" si="0"/>
        <v>43.371428571428567</v>
      </c>
      <c r="L37" s="13">
        <f t="shared" si="1"/>
        <v>4.3284858853721131</v>
      </c>
      <c r="M37" s="13"/>
      <c r="N37" s="25"/>
      <c r="P37" s="35"/>
    </row>
    <row r="38" spans="2:16" x14ac:dyDescent="0.35">
      <c r="B38" s="7">
        <v>53</v>
      </c>
      <c r="C38" s="8">
        <v>3</v>
      </c>
      <c r="D38" s="8" t="s">
        <v>2</v>
      </c>
      <c r="E38" s="8">
        <v>5</v>
      </c>
      <c r="F38" s="8" t="s">
        <v>3</v>
      </c>
      <c r="G38" s="8" t="s">
        <v>0</v>
      </c>
      <c r="H38" s="8">
        <v>0.2505</v>
      </c>
      <c r="I38" s="8">
        <v>2.5000000000000001E-2</v>
      </c>
      <c r="J38" s="8">
        <v>0.38800000000000001</v>
      </c>
      <c r="K38" s="16">
        <f t="shared" si="0"/>
        <v>45.228571428571428</v>
      </c>
      <c r="L38" s="16">
        <f t="shared" si="1"/>
        <v>4.5138294838893644</v>
      </c>
      <c r="M38" s="16">
        <f>AVERAGE(L37:L38)</f>
        <v>4.4211576846307388</v>
      </c>
      <c r="N38" s="26">
        <f>STDEV(L37:L38)</f>
        <v>0.13105771536106536</v>
      </c>
      <c r="P38" s="35"/>
    </row>
    <row r="39" spans="2:16" x14ac:dyDescent="0.35">
      <c r="B39" s="9">
        <v>54</v>
      </c>
      <c r="C39" s="10">
        <v>3</v>
      </c>
      <c r="D39" s="10" t="s">
        <v>2</v>
      </c>
      <c r="E39" s="10">
        <v>5</v>
      </c>
      <c r="F39" s="10" t="s">
        <v>1</v>
      </c>
      <c r="G39" s="10" t="s">
        <v>0</v>
      </c>
      <c r="H39" s="10">
        <v>0.25059999999999999</v>
      </c>
      <c r="I39" s="10">
        <v>2.5000000000000001E-2</v>
      </c>
      <c r="J39" s="10">
        <v>0.376</v>
      </c>
      <c r="K39" s="13">
        <f t="shared" si="0"/>
        <v>43.514285714285712</v>
      </c>
      <c r="L39" s="13">
        <f t="shared" si="1"/>
        <v>4.3410101470755906</v>
      </c>
      <c r="M39" s="13"/>
      <c r="N39" s="25"/>
      <c r="P39" s="35"/>
    </row>
    <row r="40" spans="2:16" x14ac:dyDescent="0.35">
      <c r="B40" s="7">
        <v>54</v>
      </c>
      <c r="C40" s="8">
        <v>3</v>
      </c>
      <c r="D40" s="8" t="s">
        <v>2</v>
      </c>
      <c r="E40" s="8">
        <v>5</v>
      </c>
      <c r="F40" s="8" t="s">
        <v>1</v>
      </c>
      <c r="G40" s="8" t="s">
        <v>0</v>
      </c>
      <c r="H40" s="8">
        <v>0.25059999999999999</v>
      </c>
      <c r="I40" s="8">
        <v>2.5000000000000001E-2</v>
      </c>
      <c r="J40" s="14">
        <v>0.48199999999999998</v>
      </c>
      <c r="K40" s="15">
        <f t="shared" si="0"/>
        <v>58.657142857142851</v>
      </c>
      <c r="L40" s="16">
        <f t="shared" si="1"/>
        <v>5.8516702770493678</v>
      </c>
      <c r="M40" s="16">
        <f>AVERAGE(L39:L40)</f>
        <v>5.0963402120624792</v>
      </c>
      <c r="N40" s="26">
        <f>STDEV(L39:L40)</f>
        <v>1.0681980219726095</v>
      </c>
      <c r="P40" s="35"/>
    </row>
    <row r="41" spans="2:16" x14ac:dyDescent="0.35">
      <c r="B41" s="9"/>
      <c r="C41" s="10"/>
      <c r="D41" s="10"/>
      <c r="E41" s="10"/>
      <c r="F41" s="10"/>
      <c r="G41" s="10" t="s">
        <v>32</v>
      </c>
      <c r="H41" s="10"/>
      <c r="I41" s="10"/>
      <c r="J41" s="11"/>
      <c r="K41" s="12"/>
      <c r="L41" s="13" t="e">
        <f t="shared" si="1"/>
        <v>#DIV/0!</v>
      </c>
      <c r="M41" s="13"/>
      <c r="N41" s="25"/>
      <c r="P41" s="35"/>
    </row>
    <row r="42" spans="2:16" x14ac:dyDescent="0.35">
      <c r="B42" s="7">
        <v>85</v>
      </c>
      <c r="C42" s="8">
        <v>6</v>
      </c>
      <c r="D42" s="8" t="s">
        <v>2</v>
      </c>
      <c r="E42" s="8">
        <v>1</v>
      </c>
      <c r="F42" s="8" t="s">
        <v>4</v>
      </c>
      <c r="G42" s="8" t="s">
        <v>0</v>
      </c>
      <c r="H42" s="8">
        <v>0.25090000000000001</v>
      </c>
      <c r="I42" s="8">
        <v>2.5000000000000001E-2</v>
      </c>
      <c r="J42" s="14">
        <v>0.50900000000000001</v>
      </c>
      <c r="K42" s="15">
        <f t="shared" si="0"/>
        <v>62.514285714285712</v>
      </c>
      <c r="L42" s="16">
        <f t="shared" si="1"/>
        <v>6.2290041564652965</v>
      </c>
      <c r="M42" s="16"/>
      <c r="N42" s="26"/>
      <c r="P42" s="35"/>
    </row>
    <row r="43" spans="2:16" x14ac:dyDescent="0.35">
      <c r="B43" s="9">
        <v>85</v>
      </c>
      <c r="C43" s="10">
        <v>6</v>
      </c>
      <c r="D43" s="10" t="s">
        <v>2</v>
      </c>
      <c r="E43" s="10">
        <v>1</v>
      </c>
      <c r="F43" s="10" t="s">
        <v>4</v>
      </c>
      <c r="G43" s="10" t="s">
        <v>0</v>
      </c>
      <c r="H43" s="10">
        <v>0.25090000000000001</v>
      </c>
      <c r="I43" s="10">
        <v>2.5000000000000001E-2</v>
      </c>
      <c r="J43" s="11">
        <v>0.54600000000000004</v>
      </c>
      <c r="K43" s="12">
        <f t="shared" si="0"/>
        <v>67.8</v>
      </c>
      <c r="L43" s="13">
        <f t="shared" si="1"/>
        <v>6.7556795536070151</v>
      </c>
      <c r="M43" s="13">
        <f>AVERAGE(L42:L43)</f>
        <v>6.4923418550361554</v>
      </c>
      <c r="N43" s="25">
        <f>STDEV(L42:L43)</f>
        <v>0.37241574480302725</v>
      </c>
      <c r="P43" s="35"/>
    </row>
    <row r="44" spans="2:16" x14ac:dyDescent="0.35">
      <c r="B44" s="7">
        <v>86</v>
      </c>
      <c r="C44" s="8">
        <v>6</v>
      </c>
      <c r="D44" s="8" t="s">
        <v>2</v>
      </c>
      <c r="E44" s="8">
        <v>1</v>
      </c>
      <c r="F44" s="8" t="s">
        <v>3</v>
      </c>
      <c r="G44" s="8" t="s">
        <v>0</v>
      </c>
      <c r="H44" s="8">
        <v>0.25040000000000001</v>
      </c>
      <c r="I44" s="8">
        <v>2.5000000000000001E-2</v>
      </c>
      <c r="J44" s="14">
        <v>0.28399999999999997</v>
      </c>
      <c r="K44" s="15">
        <f t="shared" si="0"/>
        <v>30.371428571428563</v>
      </c>
      <c r="L44" s="16">
        <f t="shared" si="1"/>
        <v>3.0322911912368773</v>
      </c>
      <c r="M44" s="16"/>
      <c r="N44" s="26"/>
      <c r="P44" s="35"/>
    </row>
    <row r="45" spans="2:16" x14ac:dyDescent="0.35">
      <c r="B45" s="9">
        <v>86</v>
      </c>
      <c r="C45" s="10">
        <v>6</v>
      </c>
      <c r="D45" s="10" t="s">
        <v>2</v>
      </c>
      <c r="E45" s="10">
        <v>1</v>
      </c>
      <c r="F45" s="10" t="s">
        <v>3</v>
      </c>
      <c r="G45" s="10" t="s">
        <v>0</v>
      </c>
      <c r="H45" s="10">
        <v>0.25040000000000001</v>
      </c>
      <c r="I45" s="10">
        <v>2.5000000000000001E-2</v>
      </c>
      <c r="J45" s="11">
        <v>0.311</v>
      </c>
      <c r="K45" s="12">
        <f t="shared" si="0"/>
        <v>34.228571428571428</v>
      </c>
      <c r="L45" s="13">
        <f t="shared" si="1"/>
        <v>3.4173893199452303</v>
      </c>
      <c r="M45" s="13">
        <f>AVERAGE(L44:L45)</f>
        <v>3.2248402555910536</v>
      </c>
      <c r="N45" s="25">
        <f>STDEV(L44:L45)</f>
        <v>0.27230549823192629</v>
      </c>
      <c r="P45" s="35"/>
    </row>
    <row r="46" spans="2:16" x14ac:dyDescent="0.35">
      <c r="B46" s="7">
        <v>87</v>
      </c>
      <c r="C46" s="8">
        <v>6</v>
      </c>
      <c r="D46" s="8" t="s">
        <v>2</v>
      </c>
      <c r="E46" s="8">
        <v>1</v>
      </c>
      <c r="F46" s="8" t="s">
        <v>1</v>
      </c>
      <c r="G46" s="8" t="s">
        <v>0</v>
      </c>
      <c r="H46" s="8">
        <v>0.25069999999999998</v>
      </c>
      <c r="I46" s="8">
        <v>2.5000000000000001E-2</v>
      </c>
      <c r="J46" s="14">
        <v>0.58299999999999996</v>
      </c>
      <c r="K46" s="15">
        <f t="shared" si="0"/>
        <v>73.085714285714275</v>
      </c>
      <c r="L46" s="16">
        <f t="shared" si="1"/>
        <v>7.2881645677816396</v>
      </c>
      <c r="M46" s="16"/>
      <c r="N46" s="26"/>
      <c r="P46" s="35"/>
    </row>
    <row r="47" spans="2:16" x14ac:dyDescent="0.35">
      <c r="B47" s="9">
        <v>87</v>
      </c>
      <c r="C47" s="10">
        <v>6</v>
      </c>
      <c r="D47" s="10" t="s">
        <v>2</v>
      </c>
      <c r="E47" s="10">
        <v>1</v>
      </c>
      <c r="F47" s="10" t="s">
        <v>1</v>
      </c>
      <c r="G47" s="10" t="s">
        <v>0</v>
      </c>
      <c r="H47" s="10">
        <v>0.25069999999999998</v>
      </c>
      <c r="I47" s="10">
        <v>2.5000000000000001E-2</v>
      </c>
      <c r="J47" s="11">
        <v>0.70399999999999996</v>
      </c>
      <c r="K47" s="12">
        <f t="shared" si="0"/>
        <v>90.371428571428567</v>
      </c>
      <c r="L47" s="13">
        <f t="shared" si="1"/>
        <v>9.011909510513421</v>
      </c>
      <c r="M47" s="13">
        <f>AVERAGE(L46:L47)</f>
        <v>8.1500370391475307</v>
      </c>
      <c r="N47" s="25">
        <f>STDEV(L46:L47)</f>
        <v>1.218871738041662</v>
      </c>
      <c r="P47" s="35"/>
    </row>
    <row r="48" spans="2:16" x14ac:dyDescent="0.35">
      <c r="B48" s="7">
        <v>88</v>
      </c>
      <c r="C48" s="8">
        <v>6</v>
      </c>
      <c r="D48" s="8" t="s">
        <v>2</v>
      </c>
      <c r="E48" s="8">
        <v>2</v>
      </c>
      <c r="F48" s="8" t="s">
        <v>4</v>
      </c>
      <c r="G48" s="8" t="s">
        <v>0</v>
      </c>
      <c r="H48" s="8">
        <v>0.25019999999999998</v>
      </c>
      <c r="I48" s="8">
        <v>2.5000000000000001E-2</v>
      </c>
      <c r="J48" s="8">
        <v>0.52700000000000002</v>
      </c>
      <c r="K48" s="16">
        <f t="shared" si="0"/>
        <v>65.085714285714289</v>
      </c>
      <c r="L48" s="16">
        <f t="shared" si="1"/>
        <v>6.503368733584562</v>
      </c>
      <c r="M48" s="16"/>
      <c r="N48" s="26"/>
      <c r="P48" s="35"/>
    </row>
    <row r="49" spans="2:16" x14ac:dyDescent="0.35">
      <c r="B49" s="9">
        <v>88</v>
      </c>
      <c r="C49" s="10">
        <v>6</v>
      </c>
      <c r="D49" s="10" t="s">
        <v>2</v>
      </c>
      <c r="E49" s="10">
        <v>2</v>
      </c>
      <c r="F49" s="10" t="s">
        <v>4</v>
      </c>
      <c r="G49" s="10" t="s">
        <v>0</v>
      </c>
      <c r="H49" s="10">
        <v>0.25019999999999998</v>
      </c>
      <c r="I49" s="10">
        <v>2.5000000000000001E-2</v>
      </c>
      <c r="J49" s="10">
        <v>0.55100000000000005</v>
      </c>
      <c r="K49" s="13">
        <f t="shared" si="0"/>
        <v>68.51428571428572</v>
      </c>
      <c r="L49" s="13">
        <f t="shared" si="1"/>
        <v>6.8459518099805887</v>
      </c>
      <c r="M49" s="13">
        <f>AVERAGE(L48:L49)</f>
        <v>6.6746602717825754</v>
      </c>
      <c r="N49" s="25">
        <f>STDEV(L48:L49)</f>
        <v>0.24224281643937953</v>
      </c>
      <c r="P49" s="35"/>
    </row>
    <row r="50" spans="2:16" x14ac:dyDescent="0.35">
      <c r="B50" s="7">
        <v>89</v>
      </c>
      <c r="C50" s="8">
        <v>6</v>
      </c>
      <c r="D50" s="8" t="s">
        <v>2</v>
      </c>
      <c r="E50" s="8">
        <v>2</v>
      </c>
      <c r="F50" s="8" t="s">
        <v>3</v>
      </c>
      <c r="G50" s="8" t="s">
        <v>0</v>
      </c>
      <c r="H50" s="8">
        <v>0.2505</v>
      </c>
      <c r="I50" s="8">
        <v>2.5000000000000001E-2</v>
      </c>
      <c r="J50" s="8">
        <v>0.314</v>
      </c>
      <c r="K50" s="16">
        <f t="shared" si="0"/>
        <v>34.657142857142851</v>
      </c>
      <c r="L50" s="16">
        <f t="shared" si="1"/>
        <v>3.4587966923296261</v>
      </c>
      <c r="M50" s="16"/>
      <c r="N50" s="26"/>
      <c r="P50" s="35"/>
    </row>
    <row r="51" spans="2:16" x14ac:dyDescent="0.35">
      <c r="B51" s="9">
        <v>89</v>
      </c>
      <c r="C51" s="10">
        <v>6</v>
      </c>
      <c r="D51" s="10" t="s">
        <v>2</v>
      </c>
      <c r="E51" s="10">
        <v>2</v>
      </c>
      <c r="F51" s="10" t="s">
        <v>3</v>
      </c>
      <c r="G51" s="10" t="s">
        <v>0</v>
      </c>
      <c r="H51" s="10">
        <v>0.2505</v>
      </c>
      <c r="I51" s="10">
        <v>2.5000000000000001E-2</v>
      </c>
      <c r="J51" s="10">
        <v>0.33700000000000002</v>
      </c>
      <c r="K51" s="13">
        <f t="shared" si="0"/>
        <v>37.942857142857143</v>
      </c>
      <c r="L51" s="13">
        <f t="shared" si="1"/>
        <v>3.7867122897063017</v>
      </c>
      <c r="M51" s="13">
        <f>AVERAGE(L50:L51)</f>
        <v>3.6227544910179637</v>
      </c>
      <c r="N51" s="25">
        <f>STDEV(L50:L51)</f>
        <v>0.23187134256188499</v>
      </c>
      <c r="P51" s="35"/>
    </row>
    <row r="52" spans="2:16" x14ac:dyDescent="0.35">
      <c r="B52" s="7">
        <v>90</v>
      </c>
      <c r="C52" s="8">
        <v>6</v>
      </c>
      <c r="D52" s="8" t="s">
        <v>2</v>
      </c>
      <c r="E52" s="8">
        <v>2</v>
      </c>
      <c r="F52" s="8" t="s">
        <v>1</v>
      </c>
      <c r="G52" s="8" t="s">
        <v>0</v>
      </c>
      <c r="H52" s="8">
        <v>0.25030000000000002</v>
      </c>
      <c r="I52" s="8">
        <v>2.5000000000000001E-2</v>
      </c>
      <c r="J52" s="8">
        <v>0.49099999999999999</v>
      </c>
      <c r="K52" s="16">
        <f t="shared" si="0"/>
        <v>59.942857142857136</v>
      </c>
      <c r="L52" s="16">
        <f t="shared" si="1"/>
        <v>5.9871011928542881</v>
      </c>
      <c r="M52" s="16"/>
      <c r="N52" s="26"/>
      <c r="P52" s="35"/>
    </row>
    <row r="53" spans="2:16" x14ac:dyDescent="0.35">
      <c r="B53" s="9">
        <v>90</v>
      </c>
      <c r="C53" s="10">
        <v>6</v>
      </c>
      <c r="D53" s="10" t="s">
        <v>2</v>
      </c>
      <c r="E53" s="10">
        <v>2</v>
      </c>
      <c r="F53" s="10" t="s">
        <v>1</v>
      </c>
      <c r="G53" s="10" t="s">
        <v>0</v>
      </c>
      <c r="H53" s="10">
        <v>0.25030000000000002</v>
      </c>
      <c r="I53" s="10">
        <v>2.5000000000000001E-2</v>
      </c>
      <c r="J53" s="10">
        <v>0.42699999999999999</v>
      </c>
      <c r="K53" s="13">
        <f t="shared" si="0"/>
        <v>50.8</v>
      </c>
      <c r="L53" s="13">
        <f t="shared" si="1"/>
        <v>5.0739113064322812</v>
      </c>
      <c r="M53" s="13">
        <f>AVERAGE(L52:L53)</f>
        <v>5.5305062496432846</v>
      </c>
      <c r="N53" s="25">
        <f>STDEV(L52:L53)</f>
        <v>0.64572276119997429</v>
      </c>
      <c r="P53" s="35"/>
    </row>
    <row r="54" spans="2:16" x14ac:dyDescent="0.35">
      <c r="B54" s="7">
        <v>91</v>
      </c>
      <c r="C54" s="8">
        <v>6</v>
      </c>
      <c r="D54" s="8" t="s">
        <v>2</v>
      </c>
      <c r="E54" s="8">
        <v>3</v>
      </c>
      <c r="F54" s="8" t="s">
        <v>4</v>
      </c>
      <c r="G54" s="8" t="s">
        <v>0</v>
      </c>
      <c r="H54" s="8">
        <v>0.25019999999999998</v>
      </c>
      <c r="I54" s="8">
        <v>2.5000000000000001E-2</v>
      </c>
      <c r="J54" s="8">
        <v>0.63600000000000001</v>
      </c>
      <c r="K54" s="16">
        <f t="shared" si="0"/>
        <v>80.657142857142858</v>
      </c>
      <c r="L54" s="16">
        <f t="shared" si="1"/>
        <v>8.0592668722165133</v>
      </c>
      <c r="M54" s="16"/>
      <c r="N54" s="26"/>
      <c r="P54" s="35"/>
    </row>
    <row r="55" spans="2:16" x14ac:dyDescent="0.35">
      <c r="B55" s="9">
        <v>91</v>
      </c>
      <c r="C55" s="10">
        <v>6</v>
      </c>
      <c r="D55" s="10" t="s">
        <v>2</v>
      </c>
      <c r="E55" s="10">
        <v>3</v>
      </c>
      <c r="F55" s="10" t="s">
        <v>4</v>
      </c>
      <c r="G55" s="10" t="s">
        <v>0</v>
      </c>
      <c r="H55" s="10">
        <v>0.25019999999999998</v>
      </c>
      <c r="I55" s="10">
        <v>2.5000000000000001E-2</v>
      </c>
      <c r="J55" s="10">
        <v>0.70599999999999996</v>
      </c>
      <c r="K55" s="13">
        <f t="shared" si="0"/>
        <v>90.657142857142844</v>
      </c>
      <c r="L55" s="13">
        <f t="shared" si="1"/>
        <v>9.0584675117049205</v>
      </c>
      <c r="M55" s="13">
        <f>AVERAGE(L54:L55)</f>
        <v>8.5588671919607169</v>
      </c>
      <c r="N55" s="25">
        <f>STDEV(L54:L55)</f>
        <v>0.70654154794818746</v>
      </c>
      <c r="P55" s="35"/>
    </row>
    <row r="56" spans="2:16" x14ac:dyDescent="0.35">
      <c r="B56" s="7">
        <v>92</v>
      </c>
      <c r="C56" s="8">
        <v>6</v>
      </c>
      <c r="D56" s="8" t="s">
        <v>2</v>
      </c>
      <c r="E56" s="8">
        <v>3</v>
      </c>
      <c r="F56" s="8" t="s">
        <v>3</v>
      </c>
      <c r="G56" s="8" t="s">
        <v>0</v>
      </c>
      <c r="H56" s="8">
        <v>0.25059999999999999</v>
      </c>
      <c r="I56" s="8">
        <v>2.5000000000000001E-2</v>
      </c>
      <c r="J56" s="8">
        <v>0.313</v>
      </c>
      <c r="K56" s="16">
        <f t="shared" si="0"/>
        <v>34.514285714285712</v>
      </c>
      <c r="L56" s="16">
        <f t="shared" si="1"/>
        <v>3.4431649754874019</v>
      </c>
      <c r="M56" s="16"/>
      <c r="N56" s="26"/>
      <c r="P56" s="35"/>
    </row>
    <row r="57" spans="2:16" x14ac:dyDescent="0.35">
      <c r="B57" s="9">
        <v>92</v>
      </c>
      <c r="C57" s="10">
        <v>6</v>
      </c>
      <c r="D57" s="10" t="s">
        <v>2</v>
      </c>
      <c r="E57" s="10">
        <v>3</v>
      </c>
      <c r="F57" s="10" t="s">
        <v>3</v>
      </c>
      <c r="G57" s="10" t="s">
        <v>0</v>
      </c>
      <c r="H57" s="10">
        <v>0.25059999999999999</v>
      </c>
      <c r="I57" s="10">
        <v>2.5000000000000001E-2</v>
      </c>
      <c r="J57" s="10">
        <v>0.29499999999999998</v>
      </c>
      <c r="K57" s="13">
        <f t="shared" si="0"/>
        <v>31.942857142857136</v>
      </c>
      <c r="L57" s="13">
        <f t="shared" si="1"/>
        <v>3.1866377836050619</v>
      </c>
      <c r="M57" s="13">
        <f>AVERAGE(L56:L57)</f>
        <v>3.3149013795462317</v>
      </c>
      <c r="N57" s="25">
        <f>STDEV(L56:L57)</f>
        <v>0.18139211693874527</v>
      </c>
      <c r="P57" s="35"/>
    </row>
    <row r="58" spans="2:16" x14ac:dyDescent="0.35">
      <c r="B58" s="7">
        <v>93</v>
      </c>
      <c r="C58" s="8">
        <v>6</v>
      </c>
      <c r="D58" s="8" t="s">
        <v>2</v>
      </c>
      <c r="E58" s="8">
        <v>3</v>
      </c>
      <c r="F58" s="8" t="s">
        <v>1</v>
      </c>
      <c r="G58" s="8" t="s">
        <v>0</v>
      </c>
      <c r="H58" s="8">
        <v>0.25009999999999999</v>
      </c>
      <c r="I58" s="8">
        <v>2.5000000000000001E-2</v>
      </c>
      <c r="J58" s="8">
        <v>0.312</v>
      </c>
      <c r="K58" s="16">
        <f t="shared" si="0"/>
        <v>34.371428571428567</v>
      </c>
      <c r="L58" s="16">
        <f t="shared" si="1"/>
        <v>3.435768549722968</v>
      </c>
      <c r="M58" s="16"/>
      <c r="N58" s="26"/>
      <c r="P58" s="35"/>
    </row>
    <row r="59" spans="2:16" x14ac:dyDescent="0.35">
      <c r="B59" s="9">
        <v>93</v>
      </c>
      <c r="C59" s="10">
        <v>6</v>
      </c>
      <c r="D59" s="10" t="s">
        <v>2</v>
      </c>
      <c r="E59" s="10">
        <v>3</v>
      </c>
      <c r="F59" s="10" t="s">
        <v>1</v>
      </c>
      <c r="G59" s="10" t="s">
        <v>0</v>
      </c>
      <c r="H59" s="10">
        <v>0.25009999999999999</v>
      </c>
      <c r="I59" s="10">
        <v>2.5000000000000001E-2</v>
      </c>
      <c r="J59" s="10">
        <v>0.32200000000000001</v>
      </c>
      <c r="K59" s="13">
        <f t="shared" si="0"/>
        <v>35.799999999999997</v>
      </c>
      <c r="L59" s="13">
        <f t="shared" si="1"/>
        <v>3.5785685725709717</v>
      </c>
      <c r="M59" s="13">
        <f>AVERAGE(L58:L59)</f>
        <v>3.5071685611469698</v>
      </c>
      <c r="N59" s="25">
        <f>STDEV(L58:L59)</f>
        <v>0.10097486450941737</v>
      </c>
      <c r="P59" s="35"/>
    </row>
    <row r="60" spans="2:16" x14ac:dyDescent="0.35">
      <c r="B60" s="7">
        <v>94</v>
      </c>
      <c r="C60" s="8">
        <v>6</v>
      </c>
      <c r="D60" s="8" t="s">
        <v>2</v>
      </c>
      <c r="E60" s="8">
        <v>4</v>
      </c>
      <c r="F60" s="8" t="s">
        <v>4</v>
      </c>
      <c r="G60" s="8" t="s">
        <v>0</v>
      </c>
      <c r="H60" s="8">
        <v>0.25019999999999998</v>
      </c>
      <c r="I60" s="8">
        <v>2.5000000000000001E-2</v>
      </c>
      <c r="J60" s="8">
        <v>0.6</v>
      </c>
      <c r="K60" s="16">
        <f t="shared" si="0"/>
        <v>75.514285714285705</v>
      </c>
      <c r="L60" s="16">
        <f t="shared" si="1"/>
        <v>7.5453922576224732</v>
      </c>
      <c r="M60" s="16"/>
      <c r="N60" s="26"/>
      <c r="P60" s="35"/>
    </row>
    <row r="61" spans="2:16" x14ac:dyDescent="0.35">
      <c r="B61" s="9">
        <v>94</v>
      </c>
      <c r="C61" s="10">
        <v>6</v>
      </c>
      <c r="D61" s="10" t="s">
        <v>2</v>
      </c>
      <c r="E61" s="10">
        <v>4</v>
      </c>
      <c r="F61" s="10" t="s">
        <v>4</v>
      </c>
      <c r="G61" s="10" t="s">
        <v>0</v>
      </c>
      <c r="H61" s="10">
        <v>0.25019999999999998</v>
      </c>
      <c r="I61" s="10">
        <v>2.5000000000000001E-2</v>
      </c>
      <c r="J61" s="10">
        <v>0.57999999999999996</v>
      </c>
      <c r="K61" s="13">
        <f t="shared" si="0"/>
        <v>72.657142857142844</v>
      </c>
      <c r="L61" s="13">
        <f t="shared" si="1"/>
        <v>7.2599063606257852</v>
      </c>
      <c r="M61" s="13">
        <f>AVERAGE(L60:L61)</f>
        <v>7.4026493091241292</v>
      </c>
      <c r="N61" s="25">
        <f>STDEV(L60:L61)</f>
        <v>0.20186901369948232</v>
      </c>
      <c r="P61" s="35"/>
    </row>
    <row r="62" spans="2:16" x14ac:dyDescent="0.35">
      <c r="B62" s="7">
        <v>95</v>
      </c>
      <c r="C62" s="8">
        <v>6</v>
      </c>
      <c r="D62" s="8" t="s">
        <v>2</v>
      </c>
      <c r="E62" s="8">
        <v>4</v>
      </c>
      <c r="F62" s="8" t="s">
        <v>3</v>
      </c>
      <c r="G62" s="8" t="s">
        <v>0</v>
      </c>
      <c r="H62" s="8">
        <v>0.25019999999999998</v>
      </c>
      <c r="I62" s="8">
        <v>2.5000000000000001E-2</v>
      </c>
      <c r="J62" s="14">
        <v>0.249</v>
      </c>
      <c r="K62" s="16">
        <f t="shared" si="0"/>
        <v>25.371428571428567</v>
      </c>
      <c r="L62" s="16">
        <f t="shared" si="1"/>
        <v>2.5351147653305928</v>
      </c>
      <c r="M62" s="16"/>
      <c r="N62" s="26"/>
      <c r="P62" s="35"/>
    </row>
    <row r="63" spans="2:16" x14ac:dyDescent="0.35">
      <c r="B63" s="9">
        <v>95</v>
      </c>
      <c r="C63" s="10">
        <v>6</v>
      </c>
      <c r="D63" s="10" t="s">
        <v>2</v>
      </c>
      <c r="E63" s="10">
        <v>4</v>
      </c>
      <c r="F63" s="10" t="s">
        <v>3</v>
      </c>
      <c r="G63" s="10" t="s">
        <v>0</v>
      </c>
      <c r="H63" s="10">
        <v>0.25019999999999998</v>
      </c>
      <c r="I63" s="10">
        <v>2.5000000000000001E-2</v>
      </c>
      <c r="J63" s="11">
        <v>0.26900000000000002</v>
      </c>
      <c r="K63" s="12">
        <f t="shared" si="0"/>
        <v>28.228571428571428</v>
      </c>
      <c r="L63" s="13">
        <f t="shared" si="1"/>
        <v>2.8206006623272812</v>
      </c>
      <c r="M63" s="13">
        <f>AVERAGE(L62:L63)</f>
        <v>2.6778577138289368</v>
      </c>
      <c r="N63" s="25">
        <f>STDEV(L62:L63)</f>
        <v>0.20186901369948265</v>
      </c>
      <c r="P63" s="35"/>
    </row>
    <row r="64" spans="2:16" x14ac:dyDescent="0.35">
      <c r="B64" s="7">
        <v>96</v>
      </c>
      <c r="C64" s="8">
        <v>6</v>
      </c>
      <c r="D64" s="8" t="s">
        <v>2</v>
      </c>
      <c r="E64" s="8">
        <v>4</v>
      </c>
      <c r="F64" s="8" t="s">
        <v>1</v>
      </c>
      <c r="G64" s="8" t="s">
        <v>0</v>
      </c>
      <c r="H64" s="8">
        <v>0.25040000000000001</v>
      </c>
      <c r="I64" s="8">
        <v>2.5000000000000001E-2</v>
      </c>
      <c r="J64" s="14">
        <v>0.314</v>
      </c>
      <c r="K64" s="15">
        <f t="shared" si="0"/>
        <v>34.657142857142851</v>
      </c>
      <c r="L64" s="16">
        <f t="shared" si="1"/>
        <v>3.4601780009128245</v>
      </c>
      <c r="M64" s="16"/>
      <c r="N64" s="26"/>
      <c r="P64" s="35"/>
    </row>
    <row r="65" spans="2:16" x14ac:dyDescent="0.35">
      <c r="B65" s="9">
        <v>96</v>
      </c>
      <c r="C65" s="10">
        <v>6</v>
      </c>
      <c r="D65" s="10" t="s">
        <v>2</v>
      </c>
      <c r="E65" s="10">
        <v>4</v>
      </c>
      <c r="F65" s="10" t="s">
        <v>1</v>
      </c>
      <c r="G65" s="10" t="s">
        <v>0</v>
      </c>
      <c r="H65" s="10">
        <v>0.25040000000000001</v>
      </c>
      <c r="I65" s="10">
        <v>2.5000000000000001E-2</v>
      </c>
      <c r="J65" s="11">
        <v>0.41099999999999998</v>
      </c>
      <c r="K65" s="12">
        <f t="shared" si="0"/>
        <v>48.514285714285705</v>
      </c>
      <c r="L65" s="13">
        <f t="shared" si="1"/>
        <v>4.84367868553172</v>
      </c>
      <c r="M65" s="13">
        <f>AVERAGE(L64:L65)</f>
        <v>4.1519283432222718</v>
      </c>
      <c r="N65" s="25">
        <f>STDEV(L64:L65)</f>
        <v>0.97828271587025706</v>
      </c>
      <c r="P65" s="35"/>
    </row>
    <row r="66" spans="2:16" x14ac:dyDescent="0.35">
      <c r="B66" s="7">
        <v>97</v>
      </c>
      <c r="C66" s="8">
        <v>6</v>
      </c>
      <c r="D66" s="8" t="s">
        <v>2</v>
      </c>
      <c r="E66" s="8">
        <v>5</v>
      </c>
      <c r="F66" s="8" t="s">
        <v>4</v>
      </c>
      <c r="G66" s="8" t="s">
        <v>0</v>
      </c>
      <c r="H66" s="17">
        <v>0.25019999999999998</v>
      </c>
      <c r="I66" s="8">
        <v>2.5000000000000001E-2</v>
      </c>
      <c r="J66" s="14">
        <v>0.52900000000000003</v>
      </c>
      <c r="K66" s="15">
        <f t="shared" si="0"/>
        <v>65.371428571428567</v>
      </c>
      <c r="L66" s="16">
        <f t="shared" si="1"/>
        <v>6.5319173232842305</v>
      </c>
      <c r="M66" s="16"/>
      <c r="N66" s="26"/>
      <c r="P66" s="35"/>
    </row>
    <row r="67" spans="2:16" x14ac:dyDescent="0.35">
      <c r="B67" s="9">
        <v>97</v>
      </c>
      <c r="C67" s="10">
        <v>6</v>
      </c>
      <c r="D67" s="10" t="s">
        <v>2</v>
      </c>
      <c r="E67" s="10">
        <v>5</v>
      </c>
      <c r="F67" s="10" t="s">
        <v>4</v>
      </c>
      <c r="G67" s="10" t="s">
        <v>0</v>
      </c>
      <c r="H67" s="10">
        <v>0.25019999999999998</v>
      </c>
      <c r="I67" s="10">
        <v>2.5000000000000001E-2</v>
      </c>
      <c r="J67" s="11">
        <v>0.69699999999999995</v>
      </c>
      <c r="K67" s="13">
        <f t="shared" si="0"/>
        <v>89.371428571428567</v>
      </c>
      <c r="L67" s="13">
        <f t="shared" si="1"/>
        <v>8.9299988580564129</v>
      </c>
      <c r="M67" s="13">
        <f>AVERAGE(L66:L67)</f>
        <v>7.7309580906703221</v>
      </c>
      <c r="N67" s="25">
        <f>STDEV(L66:L67)</f>
        <v>1.6956997150756479</v>
      </c>
      <c r="P67" s="35"/>
    </row>
    <row r="68" spans="2:16" x14ac:dyDescent="0.35">
      <c r="B68" s="7">
        <v>98</v>
      </c>
      <c r="C68" s="8">
        <v>6</v>
      </c>
      <c r="D68" s="8" t="s">
        <v>2</v>
      </c>
      <c r="E68" s="8">
        <v>5</v>
      </c>
      <c r="F68" s="8" t="s">
        <v>3</v>
      </c>
      <c r="G68" s="8" t="s">
        <v>0</v>
      </c>
      <c r="H68" s="8">
        <v>0.25</v>
      </c>
      <c r="I68" s="8">
        <v>2.5000000000000001E-2</v>
      </c>
      <c r="J68" s="14">
        <v>0.27300000000000002</v>
      </c>
      <c r="K68" s="16">
        <f t="shared" si="0"/>
        <v>28.8</v>
      </c>
      <c r="L68" s="16">
        <f t="shared" si="1"/>
        <v>2.8800000000000003</v>
      </c>
      <c r="M68" s="16"/>
      <c r="N68" s="26"/>
      <c r="P68" s="35"/>
    </row>
    <row r="69" spans="2:16" x14ac:dyDescent="0.35">
      <c r="B69" s="7">
        <v>98</v>
      </c>
      <c r="C69" s="8">
        <v>6</v>
      </c>
      <c r="D69" s="8" t="s">
        <v>2</v>
      </c>
      <c r="E69" s="8">
        <v>5</v>
      </c>
      <c r="F69" s="8" t="s">
        <v>3</v>
      </c>
      <c r="G69" s="8" t="s">
        <v>0</v>
      </c>
      <c r="H69" s="8">
        <v>0.25</v>
      </c>
      <c r="I69" s="8">
        <v>2.5000000000000001E-2</v>
      </c>
      <c r="J69" s="14">
        <v>0.26500000000000001</v>
      </c>
      <c r="K69" s="15">
        <f t="shared" ref="K69:K71" si="2">(J69-0.0714)/0.007</f>
        <v>27.657142857142855</v>
      </c>
      <c r="L69" s="16">
        <f t="shared" ref="L69:L71" si="3">K69*I69/H69</f>
        <v>2.7657142857142856</v>
      </c>
      <c r="M69" s="16">
        <f>AVERAGE(L68:L69)</f>
        <v>2.822857142857143</v>
      </c>
      <c r="N69" s="26">
        <f>STDEV(L68:L69)</f>
        <v>8.0812203564177204E-2</v>
      </c>
      <c r="P69" s="35"/>
    </row>
    <row r="70" spans="2:16" x14ac:dyDescent="0.35">
      <c r="B70" s="9">
        <v>99</v>
      </c>
      <c r="C70" s="10">
        <v>6</v>
      </c>
      <c r="D70" s="10" t="s">
        <v>2</v>
      </c>
      <c r="E70" s="10">
        <v>5</v>
      </c>
      <c r="F70" s="10" t="s">
        <v>1</v>
      </c>
      <c r="G70" s="10" t="s">
        <v>0</v>
      </c>
      <c r="H70" s="10">
        <v>0.2505</v>
      </c>
      <c r="I70" s="10">
        <v>2.5000000000000001E-2</v>
      </c>
      <c r="J70" s="10">
        <v>0.47399999999999998</v>
      </c>
      <c r="K70" s="13">
        <f t="shared" si="2"/>
        <v>57.514285714285705</v>
      </c>
      <c r="L70" s="13">
        <f t="shared" si="3"/>
        <v>5.7399486740804102</v>
      </c>
      <c r="M70" s="13"/>
      <c r="N70" s="25"/>
      <c r="P70" s="35"/>
    </row>
    <row r="71" spans="2:16" x14ac:dyDescent="0.35">
      <c r="B71" s="18">
        <v>99</v>
      </c>
      <c r="C71" s="19">
        <v>6</v>
      </c>
      <c r="D71" s="19" t="s">
        <v>2</v>
      </c>
      <c r="E71" s="19">
        <v>5</v>
      </c>
      <c r="F71" s="19" t="s">
        <v>1</v>
      </c>
      <c r="G71" s="19" t="s">
        <v>0</v>
      </c>
      <c r="H71" s="19">
        <v>0.2505</v>
      </c>
      <c r="I71" s="19">
        <v>2.5000000000000001E-2</v>
      </c>
      <c r="J71" s="19">
        <v>0.55300000000000005</v>
      </c>
      <c r="K71" s="20">
        <f t="shared" si="2"/>
        <v>68.8</v>
      </c>
      <c r="L71" s="20">
        <f t="shared" si="3"/>
        <v>6.8662674650698605</v>
      </c>
      <c r="M71" s="20">
        <f>AVERAGE(L70:L71)</f>
        <v>6.3031080695751349</v>
      </c>
      <c r="N71" s="27">
        <f>STDEV(L70:L71)</f>
        <v>0.79642765488647405</v>
      </c>
      <c r="P71" s="35"/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336FD-C969-4E1A-9F28-98B397F1CE0D}">
  <dimension ref="A2:B7"/>
  <sheetViews>
    <sheetView workbookViewId="0">
      <selection activeCell="C24" sqref="C24"/>
    </sheetView>
  </sheetViews>
  <sheetFormatPr defaultColWidth="11.1640625" defaultRowHeight="15.5" x14ac:dyDescent="0.35"/>
  <cols>
    <col min="1" max="1" width="16.1640625" style="37" customWidth="1"/>
    <col min="2" max="2" width="12.6640625" style="37" customWidth="1"/>
    <col min="3" max="16384" width="11.1640625" style="37"/>
  </cols>
  <sheetData>
    <row r="2" spans="1:2" x14ac:dyDescent="0.35">
      <c r="A2" s="37" t="s">
        <v>19</v>
      </c>
      <c r="B2" s="37" t="s">
        <v>20</v>
      </c>
    </row>
    <row r="3" spans="1:2" x14ac:dyDescent="0.35">
      <c r="A3" s="37">
        <v>0</v>
      </c>
      <c r="B3" s="37">
        <v>4.4999999999999998E-2</v>
      </c>
    </row>
    <row r="4" spans="1:2" x14ac:dyDescent="0.35">
      <c r="A4" s="37">
        <v>25</v>
      </c>
      <c r="B4" s="37">
        <v>0.248</v>
      </c>
    </row>
    <row r="5" spans="1:2" x14ac:dyDescent="0.35">
      <c r="A5" s="37">
        <v>50</v>
      </c>
      <c r="B5" s="37">
        <v>0.47</v>
      </c>
    </row>
    <row r="6" spans="1:2" x14ac:dyDescent="0.35">
      <c r="A6" s="37">
        <v>100</v>
      </c>
      <c r="B6" s="37">
        <v>0.83</v>
      </c>
    </row>
    <row r="7" spans="1:2" x14ac:dyDescent="0.35">
      <c r="A7" s="37">
        <v>250</v>
      </c>
      <c r="B7" s="37">
        <v>2.1339999999999999</v>
      </c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3D0A70-F610-484E-810A-243882902FF1}">
  <dimension ref="B3:P78"/>
  <sheetViews>
    <sheetView zoomScale="55" zoomScaleNormal="55" workbookViewId="0">
      <selection activeCell="H5" sqref="H5:H72"/>
    </sheetView>
  </sheetViews>
  <sheetFormatPr defaultColWidth="8.83203125" defaultRowHeight="15.5" x14ac:dyDescent="0.35"/>
  <cols>
    <col min="1" max="1" width="8.83203125" style="1"/>
    <col min="2" max="2" width="9.33203125" style="1" customWidth="1"/>
    <col min="3" max="3" width="9" style="1" customWidth="1"/>
    <col min="4" max="4" width="9.4140625" style="1" bestFit="1" customWidth="1"/>
    <col min="5" max="5" width="7.33203125" style="1" bestFit="1" customWidth="1"/>
    <col min="6" max="6" width="11" style="1" bestFit="1" customWidth="1"/>
    <col min="7" max="7" width="9.58203125" style="1" bestFit="1" customWidth="1"/>
    <col min="8" max="8" width="17.5" style="1" bestFit="1" customWidth="1"/>
    <col min="9" max="9" width="18.1640625" style="1" bestFit="1" customWidth="1"/>
    <col min="10" max="10" width="15.08203125" style="1" customWidth="1"/>
    <col min="11" max="11" width="17.9140625" style="1" bestFit="1" customWidth="1"/>
    <col min="12" max="12" width="12.08203125" style="1" customWidth="1"/>
    <col min="13" max="13" width="12.4140625" style="1" bestFit="1" customWidth="1"/>
    <col min="14" max="14" width="9.83203125" style="1" customWidth="1"/>
    <col min="15" max="16384" width="8.83203125" style="1"/>
  </cols>
  <sheetData>
    <row r="3" spans="2:16" s="21" customFormat="1" ht="69.650000000000006" customHeight="1" thickBot="1" x14ac:dyDescent="0.4">
      <c r="B3" s="22" t="s">
        <v>14</v>
      </c>
      <c r="C3" s="23" t="s">
        <v>25</v>
      </c>
      <c r="D3" s="23" t="s">
        <v>12</v>
      </c>
      <c r="E3" s="23" t="s">
        <v>11</v>
      </c>
      <c r="F3" s="23" t="s">
        <v>10</v>
      </c>
      <c r="G3" s="23" t="s">
        <v>9</v>
      </c>
      <c r="H3" s="23" t="s">
        <v>17</v>
      </c>
      <c r="I3" s="23" t="s">
        <v>18</v>
      </c>
      <c r="J3" s="23" t="s">
        <v>15</v>
      </c>
      <c r="K3" s="23" t="s">
        <v>27</v>
      </c>
      <c r="L3" s="23" t="s">
        <v>26</v>
      </c>
      <c r="M3" s="24" t="s">
        <v>38</v>
      </c>
      <c r="N3" s="24" t="s">
        <v>28</v>
      </c>
    </row>
    <row r="4" spans="2:16" ht="16" thickTop="1" x14ac:dyDescent="0.35">
      <c r="B4" s="7"/>
      <c r="C4" s="8"/>
      <c r="D4" s="7"/>
      <c r="E4" s="8"/>
      <c r="F4" s="7"/>
      <c r="G4" s="8" t="s">
        <v>21</v>
      </c>
      <c r="H4" s="7"/>
      <c r="I4" s="8"/>
      <c r="J4" s="7"/>
      <c r="K4" s="8"/>
      <c r="L4" s="5"/>
      <c r="M4" s="5"/>
      <c r="N4" s="5"/>
    </row>
    <row r="5" spans="2:16" x14ac:dyDescent="0.35">
      <c r="B5" s="9">
        <v>4</v>
      </c>
      <c r="C5" s="1">
        <v>0</v>
      </c>
      <c r="D5" s="1" t="s">
        <v>5</v>
      </c>
      <c r="E5" s="1">
        <v>0</v>
      </c>
      <c r="F5" s="1" t="s">
        <v>4</v>
      </c>
      <c r="G5" s="1" t="s">
        <v>0</v>
      </c>
      <c r="H5" s="1">
        <v>0.25080000000000002</v>
      </c>
      <c r="I5" s="1">
        <v>2.5000000000000001E-2</v>
      </c>
      <c r="J5" s="5">
        <v>0.56200000000000006</v>
      </c>
      <c r="K5" s="5">
        <f>(Table48[[#This Row],[absorbance ]]-0.0323)/0.0083</f>
        <v>63.819277108433738</v>
      </c>
      <c r="L5" s="5">
        <f>Table48[[#This Row],[gallic acid conc. mg/L]]*Table48[[#This Row],[total volume (L)]]/Table48[[#This Row],[Tissue Used (g)]]</f>
        <v>6.3615706846524862</v>
      </c>
      <c r="M5" s="5"/>
      <c r="N5" s="5"/>
    </row>
    <row r="6" spans="2:16" x14ac:dyDescent="0.35">
      <c r="B6" s="7">
        <v>4</v>
      </c>
      <c r="C6" s="1">
        <v>0</v>
      </c>
      <c r="D6" s="1" t="s">
        <v>5</v>
      </c>
      <c r="E6" s="1">
        <v>0</v>
      </c>
      <c r="F6" s="1" t="s">
        <v>4</v>
      </c>
      <c r="G6" s="1" t="s">
        <v>0</v>
      </c>
      <c r="H6" s="1">
        <v>0.25080000000000002</v>
      </c>
      <c r="I6" s="1">
        <v>2.5000000000000001E-2</v>
      </c>
      <c r="J6" s="5">
        <v>0.58199999999999996</v>
      </c>
      <c r="K6" s="5">
        <f>(Table48[[#This Row],[absorbance ]]-0.0323)/0.0083</f>
        <v>66.228915662650593</v>
      </c>
      <c r="L6" s="5">
        <f>Table48[[#This Row],[gallic acid conc. mg/L]]*Table48[[#This Row],[total volume (L)]]/Table48[[#This Row],[Tissue Used (g)]]</f>
        <v>6.6017659153359842</v>
      </c>
      <c r="M6" s="5">
        <f>AVERAGE(L5:L6)</f>
        <v>6.4816682999942348</v>
      </c>
      <c r="N6" s="5">
        <f>STDEV(L5:L6)</f>
        <v>0.16984367642496853</v>
      </c>
      <c r="P6" s="5"/>
    </row>
    <row r="7" spans="2:16" x14ac:dyDescent="0.35">
      <c r="B7" s="9">
        <v>5</v>
      </c>
      <c r="C7" s="1">
        <v>0</v>
      </c>
      <c r="D7" s="1" t="s">
        <v>5</v>
      </c>
      <c r="E7" s="1">
        <v>0</v>
      </c>
      <c r="F7" s="1" t="s">
        <v>3</v>
      </c>
      <c r="G7" s="1" t="s">
        <v>0</v>
      </c>
      <c r="H7" s="1">
        <v>0.2515</v>
      </c>
      <c r="I7" s="1">
        <v>2.5000000000000001E-2</v>
      </c>
      <c r="J7" s="5">
        <v>0.38700000000000001</v>
      </c>
      <c r="K7" s="5">
        <f>(Table48[[#This Row],[absorbance ]]-0.0323)/0.0083</f>
        <v>42.734939759036145</v>
      </c>
      <c r="L7" s="5">
        <f>Table48[[#This Row],[gallic acid conc. mg/L]]*Table48[[#This Row],[total volume (L)]]/Table48[[#This Row],[Tissue Used (g)]]</f>
        <v>4.2480059402620425</v>
      </c>
      <c r="M7" s="5"/>
      <c r="N7" s="5"/>
      <c r="P7" s="5"/>
    </row>
    <row r="8" spans="2:16" x14ac:dyDescent="0.35">
      <c r="B8" s="7">
        <v>5</v>
      </c>
      <c r="C8" s="1">
        <v>0</v>
      </c>
      <c r="D8" s="1" t="s">
        <v>5</v>
      </c>
      <c r="E8" s="1">
        <v>0</v>
      </c>
      <c r="F8" s="1" t="s">
        <v>3</v>
      </c>
      <c r="G8" s="1" t="s">
        <v>0</v>
      </c>
      <c r="H8" s="1">
        <v>0.2515</v>
      </c>
      <c r="I8" s="1">
        <v>2.5000000000000001E-2</v>
      </c>
      <c r="J8" s="5">
        <v>0.34499999999999997</v>
      </c>
      <c r="K8" s="5">
        <f>(Table48[[#This Row],[absorbance ]]-0.0323)/0.0083</f>
        <v>37.674698795180717</v>
      </c>
      <c r="L8" s="5">
        <f>Table48[[#This Row],[gallic acid conc. mg/L]]*Table48[[#This Row],[total volume (L)]]/Table48[[#This Row],[Tissue Used (g)]]</f>
        <v>3.744999880236652</v>
      </c>
      <c r="M8" s="5">
        <f>AVERAGE(L7:L8)</f>
        <v>3.9965029102493475</v>
      </c>
      <c r="N8" s="5">
        <f>STDEV(L7:L8)</f>
        <v>0.35567899602188119</v>
      </c>
      <c r="P8" s="5"/>
    </row>
    <row r="9" spans="2:16" x14ac:dyDescent="0.35">
      <c r="B9" s="9">
        <v>6</v>
      </c>
      <c r="C9" s="1">
        <v>0</v>
      </c>
      <c r="D9" s="1" t="s">
        <v>5</v>
      </c>
      <c r="E9" s="1">
        <v>0</v>
      </c>
      <c r="F9" s="1" t="s">
        <v>1</v>
      </c>
      <c r="G9" s="1" t="s">
        <v>0</v>
      </c>
      <c r="H9" s="1">
        <v>0.25030000000000002</v>
      </c>
      <c r="I9" s="1">
        <v>2.5000000000000001E-2</v>
      </c>
      <c r="J9" s="5">
        <v>0.35699999999999998</v>
      </c>
      <c r="K9" s="5">
        <f>(Table48[[#This Row],[absorbance ]]-0.0323)/0.0083</f>
        <v>39.120481927710841</v>
      </c>
      <c r="L9" s="5">
        <f>Table48[[#This Row],[gallic acid conc. mg/L]]*Table48[[#This Row],[total volume (L)]]/Table48[[#This Row],[Tissue Used (g)]]</f>
        <v>3.9073593615372393</v>
      </c>
      <c r="M9" s="5"/>
      <c r="N9" s="5"/>
      <c r="P9" s="5"/>
    </row>
    <row r="10" spans="2:16" x14ac:dyDescent="0.35">
      <c r="B10" s="7">
        <v>6</v>
      </c>
      <c r="C10" s="1">
        <v>0</v>
      </c>
      <c r="D10" s="1" t="s">
        <v>5</v>
      </c>
      <c r="E10" s="1">
        <v>0</v>
      </c>
      <c r="F10" s="1" t="s">
        <v>1</v>
      </c>
      <c r="G10" s="1" t="s">
        <v>0</v>
      </c>
      <c r="H10" s="1">
        <v>0.25030000000000002</v>
      </c>
      <c r="I10" s="1">
        <v>2.5000000000000001E-2</v>
      </c>
      <c r="J10" s="5">
        <v>0.33700000000000002</v>
      </c>
      <c r="K10" s="5">
        <f>(Table48[[#This Row],[absorbance ]]-0.0323)/0.0083</f>
        <v>36.710843373493979</v>
      </c>
      <c r="L10" s="5">
        <f>Table48[[#This Row],[gallic acid conc. mg/L]]*Table48[[#This Row],[total volume (L)]]/Table48[[#This Row],[Tissue Used (g)]]</f>
        <v>3.6666843161699938</v>
      </c>
      <c r="M10" s="5">
        <f>AVERAGE(L9:L10)</f>
        <v>3.7870218388536165</v>
      </c>
      <c r="N10" s="5">
        <f>STDEV(L9:L10)</f>
        <v>0.17018295664155925</v>
      </c>
      <c r="P10" s="5"/>
    </row>
    <row r="11" spans="2:16" x14ac:dyDescent="0.35">
      <c r="B11" s="9"/>
      <c r="G11" s="1" t="s">
        <v>8</v>
      </c>
      <c r="J11" s="5"/>
      <c r="K11" s="5"/>
      <c r="L11" s="5"/>
      <c r="M11" s="5"/>
      <c r="N11" s="5"/>
      <c r="P11" s="5"/>
    </row>
    <row r="12" spans="2:16" x14ac:dyDescent="0.35">
      <c r="B12" s="7">
        <v>25</v>
      </c>
      <c r="C12" s="1">
        <v>3</v>
      </c>
      <c r="D12" s="1" t="s">
        <v>5</v>
      </c>
      <c r="E12" s="1">
        <v>1</v>
      </c>
      <c r="F12" s="1" t="s">
        <v>4</v>
      </c>
      <c r="G12" s="1" t="s">
        <v>0</v>
      </c>
      <c r="H12" s="1">
        <v>0.25059999999999999</v>
      </c>
      <c r="I12" s="1">
        <v>2.5000000000000001E-2</v>
      </c>
      <c r="J12" s="5">
        <v>0.56499999999999995</v>
      </c>
      <c r="K12" s="5">
        <f>(Table48[[#This Row],[absorbance ]]-0.0366)/0.0083</f>
        <v>63.662650602409634</v>
      </c>
      <c r="L12" s="5">
        <f>Table48[[#This Row],[gallic acid conc. mg/L]]*Table48[[#This Row],[total volume (L)]]/Table48[[#This Row],[Tissue Used (g)]]</f>
        <v>6.3510226059865964</v>
      </c>
      <c r="M12" s="5"/>
      <c r="N12" s="5"/>
      <c r="P12" s="5"/>
    </row>
    <row r="13" spans="2:16" x14ac:dyDescent="0.35">
      <c r="B13" s="9">
        <f>B12</f>
        <v>25</v>
      </c>
      <c r="C13" s="1">
        <v>3</v>
      </c>
      <c r="D13" s="1" t="s">
        <v>5</v>
      </c>
      <c r="E13" s="1">
        <v>1</v>
      </c>
      <c r="F13" s="1" t="s">
        <v>4</v>
      </c>
      <c r="G13" s="1" t="s">
        <v>0</v>
      </c>
      <c r="H13" s="1">
        <v>0.25059999999999999</v>
      </c>
      <c r="I13" s="1">
        <v>2.5000000000000001E-2</v>
      </c>
      <c r="J13" s="5">
        <v>0.55000000000000004</v>
      </c>
      <c r="K13" s="5">
        <f>(Table48[[#This Row],[absorbance ]]-0.0366)/0.0083</f>
        <v>61.855421686746993</v>
      </c>
      <c r="L13" s="5">
        <f>Table48[[#This Row],[gallic acid conc. mg/L]]*Table48[[#This Row],[total volume (L)]]/Table48[[#This Row],[Tissue Used (g)]]</f>
        <v>6.1707324108885677</v>
      </c>
      <c r="M13" s="5">
        <f>AVERAGE(L12:L13)</f>
        <v>6.2608775084375825</v>
      </c>
      <c r="N13" s="5">
        <f>STDEV(L12:L13)</f>
        <v>0.12748441953526174</v>
      </c>
      <c r="P13" s="5"/>
    </row>
    <row r="14" spans="2:16" x14ac:dyDescent="0.35">
      <c r="B14" s="7">
        <f>B13+1</f>
        <v>26</v>
      </c>
      <c r="C14" s="1">
        <v>3</v>
      </c>
      <c r="D14" s="1" t="s">
        <v>5</v>
      </c>
      <c r="E14" s="1">
        <v>1</v>
      </c>
      <c r="F14" s="1" t="s">
        <v>3</v>
      </c>
      <c r="G14" s="1" t="s">
        <v>0</v>
      </c>
      <c r="H14" s="1">
        <v>0.25080000000000002</v>
      </c>
      <c r="I14" s="1">
        <v>2.5000000000000001E-2</v>
      </c>
      <c r="J14" s="5">
        <v>0.28199999999999997</v>
      </c>
      <c r="K14" s="5">
        <f>(Table48[[#This Row],[absorbance ]]-0.0366)/0.0083</f>
        <v>29.566265060240962</v>
      </c>
      <c r="L14" s="5">
        <f>Table48[[#This Row],[gallic acid conc. mg/L]]*Table48[[#This Row],[total volume (L)]]/Table48[[#This Row],[Tissue Used (g)]]</f>
        <v>2.9471954804865392</v>
      </c>
      <c r="M14" s="5"/>
      <c r="N14" s="5"/>
      <c r="P14" s="5"/>
    </row>
    <row r="15" spans="2:16" x14ac:dyDescent="0.35">
      <c r="B15" s="9">
        <f>B14</f>
        <v>26</v>
      </c>
      <c r="C15" s="1">
        <v>3</v>
      </c>
      <c r="D15" s="1" t="s">
        <v>5</v>
      </c>
      <c r="E15" s="1">
        <v>1</v>
      </c>
      <c r="F15" s="1" t="s">
        <v>3</v>
      </c>
      <c r="G15" s="1" t="s">
        <v>0</v>
      </c>
      <c r="H15" s="1">
        <v>0.25080000000000002</v>
      </c>
      <c r="I15" s="1">
        <v>2.5000000000000001E-2</v>
      </c>
      <c r="J15" s="5">
        <v>0.30399999999999999</v>
      </c>
      <c r="K15" s="5">
        <f>(Table48[[#This Row],[absorbance ]]-0.0366)/0.0083</f>
        <v>32.216867469879517</v>
      </c>
      <c r="L15" s="5">
        <f>Table48[[#This Row],[gallic acid conc. mg/L]]*Table48[[#This Row],[total volume (L)]]/Table48[[#This Row],[Tissue Used (g)]]</f>
        <v>3.211410234238389</v>
      </c>
      <c r="M15" s="5">
        <f>AVERAGE(L14:L15)</f>
        <v>3.0793028573624639</v>
      </c>
      <c r="N15" s="5">
        <f>STDEV(L14:L15)</f>
        <v>0.18682804406746678</v>
      </c>
      <c r="P15" s="5"/>
    </row>
    <row r="16" spans="2:16" x14ac:dyDescent="0.35">
      <c r="B16" s="7">
        <f>B15+1</f>
        <v>27</v>
      </c>
      <c r="C16" s="1">
        <v>3</v>
      </c>
      <c r="D16" s="1" t="s">
        <v>5</v>
      </c>
      <c r="E16" s="1">
        <v>1</v>
      </c>
      <c r="F16" s="1" t="s">
        <v>1</v>
      </c>
      <c r="G16" s="1" t="s">
        <v>0</v>
      </c>
      <c r="H16" s="1">
        <v>0.25090000000000001</v>
      </c>
      <c r="I16" s="1">
        <v>2.5000000000000001E-2</v>
      </c>
      <c r="J16" s="5">
        <v>0.36399999999999999</v>
      </c>
      <c r="K16" s="5">
        <f>(Table48[[#This Row],[absorbance ]]-0.0366)/0.0083</f>
        <v>39.445783132530117</v>
      </c>
      <c r="L16" s="5">
        <f>Table48[[#This Row],[gallic acid conc. mg/L]]*Table48[[#This Row],[total volume (L)]]/Table48[[#This Row],[Tissue Used (g)]]</f>
        <v>3.9304287696821558</v>
      </c>
      <c r="M16" s="5"/>
      <c r="N16" s="5"/>
      <c r="P16" s="5"/>
    </row>
    <row r="17" spans="2:16" x14ac:dyDescent="0.35">
      <c r="B17" s="9">
        <f>B16</f>
        <v>27</v>
      </c>
      <c r="C17" s="1">
        <v>3</v>
      </c>
      <c r="D17" s="1" t="s">
        <v>5</v>
      </c>
      <c r="E17" s="1">
        <v>1</v>
      </c>
      <c r="F17" s="1" t="s">
        <v>1</v>
      </c>
      <c r="G17" s="1" t="s">
        <v>0</v>
      </c>
      <c r="H17" s="1">
        <v>0.25090000000000001</v>
      </c>
      <c r="I17" s="1">
        <v>2.5000000000000001E-2</v>
      </c>
      <c r="J17" s="5">
        <v>0.32400000000000001</v>
      </c>
      <c r="K17" s="5">
        <f>(Table48[[#This Row],[absorbance ]]-0.0366)/0.0083</f>
        <v>34.626506024096386</v>
      </c>
      <c r="L17" s="5">
        <f>Table48[[#This Row],[gallic acid conc. mg/L]]*Table48[[#This Row],[total volume (L)]]/Table48[[#This Row],[Tissue Used (g)]]</f>
        <v>3.4502297752188507</v>
      </c>
      <c r="M17" s="5">
        <f>AVERAGE(L16:L17)</f>
        <v>3.6903292724505032</v>
      </c>
      <c r="N17" s="5">
        <f>STDEV(L16:L17)</f>
        <v>0.33955196530396448</v>
      </c>
      <c r="P17" s="5"/>
    </row>
    <row r="18" spans="2:16" x14ac:dyDescent="0.35">
      <c r="B18" s="7">
        <f t="shared" ref="B18" si="0">B17+1</f>
        <v>28</v>
      </c>
      <c r="C18" s="1">
        <v>3</v>
      </c>
      <c r="D18" s="1" t="s">
        <v>5</v>
      </c>
      <c r="E18" s="1">
        <v>2</v>
      </c>
      <c r="F18" s="1" t="s">
        <v>4</v>
      </c>
      <c r="G18" s="1" t="s">
        <v>0</v>
      </c>
      <c r="H18" s="1">
        <v>0.25040000000000001</v>
      </c>
      <c r="I18" s="1">
        <v>2.5000000000000001E-2</v>
      </c>
      <c r="J18" s="5">
        <v>0.53600000000000003</v>
      </c>
      <c r="K18" s="5">
        <f>(Table48[[#This Row],[absorbance ]]-0.0366)/0.0083</f>
        <v>60.168674698795179</v>
      </c>
      <c r="L18" s="5">
        <f>Table48[[#This Row],[gallic acid conc. mg/L]]*Table48[[#This Row],[total volume (L)]]/Table48[[#This Row],[Tissue Used (g)]]</f>
        <v>6.0072558605027133</v>
      </c>
      <c r="M18" s="5"/>
      <c r="N18" s="5"/>
      <c r="P18" s="5"/>
    </row>
    <row r="19" spans="2:16" x14ac:dyDescent="0.35">
      <c r="B19" s="9">
        <f t="shared" ref="B19" si="1">B18</f>
        <v>28</v>
      </c>
      <c r="C19" s="1">
        <v>3</v>
      </c>
      <c r="D19" s="1" t="s">
        <v>5</v>
      </c>
      <c r="E19" s="1">
        <v>2</v>
      </c>
      <c r="F19" s="1" t="s">
        <v>4</v>
      </c>
      <c r="G19" s="1" t="s">
        <v>0</v>
      </c>
      <c r="H19" s="1">
        <v>0.25040000000000001</v>
      </c>
      <c r="I19" s="1">
        <v>2.5000000000000001E-2</v>
      </c>
      <c r="J19" s="5">
        <v>0.54300000000000004</v>
      </c>
      <c r="K19" s="5">
        <f>(Table48[[#This Row],[absorbance ]]-0.0366)/0.0083</f>
        <v>61.01204819277109</v>
      </c>
      <c r="L19" s="5">
        <f>Table48[[#This Row],[gallic acid conc. mg/L]]*Table48[[#This Row],[total volume (L)]]/Table48[[#This Row],[Tissue Used (g)]]</f>
        <v>6.0914584856999889</v>
      </c>
      <c r="M19" s="5">
        <f>AVERAGE(L18:L19)</f>
        <v>6.0493571731013507</v>
      </c>
      <c r="N19" s="5">
        <f>STDEV(L18:L19)</f>
        <v>5.9540247270702847E-2</v>
      </c>
      <c r="P19" s="5"/>
    </row>
    <row r="20" spans="2:16" x14ac:dyDescent="0.35">
      <c r="B20" s="7">
        <f t="shared" ref="B20" si="2">B19+1</f>
        <v>29</v>
      </c>
      <c r="C20" s="1">
        <v>3</v>
      </c>
      <c r="D20" s="1" t="s">
        <v>5</v>
      </c>
      <c r="E20" s="1">
        <v>2</v>
      </c>
      <c r="F20" s="1" t="s">
        <v>3</v>
      </c>
      <c r="G20" s="1" t="s">
        <v>0</v>
      </c>
      <c r="H20" s="1">
        <v>0.25069999999999998</v>
      </c>
      <c r="I20" s="1">
        <v>2.5000000000000001E-2</v>
      </c>
      <c r="J20" s="5">
        <v>0.27900000000000003</v>
      </c>
      <c r="K20" s="5">
        <f>(Table48[[#This Row],[absorbance ]]-0.0366)/0.0083</f>
        <v>29.204819277108438</v>
      </c>
      <c r="L20" s="5">
        <f>Table48[[#This Row],[gallic acid conc. mg/L]]*Table48[[#This Row],[total volume (L)]]/Table48[[#This Row],[Tissue Used (g)]]</f>
        <v>2.9123274109601556</v>
      </c>
      <c r="M20" s="5"/>
      <c r="N20" s="5"/>
      <c r="P20" s="5"/>
    </row>
    <row r="21" spans="2:16" x14ac:dyDescent="0.35">
      <c r="B21" s="9">
        <f t="shared" ref="B21" si="3">B20</f>
        <v>29</v>
      </c>
      <c r="C21" s="1">
        <v>3</v>
      </c>
      <c r="D21" s="1" t="s">
        <v>5</v>
      </c>
      <c r="E21" s="1">
        <v>2</v>
      </c>
      <c r="F21" s="1" t="s">
        <v>3</v>
      </c>
      <c r="G21" s="1" t="s">
        <v>0</v>
      </c>
      <c r="H21" s="1">
        <v>0.25069999999999998</v>
      </c>
      <c r="I21" s="1">
        <v>2.5000000000000001E-2</v>
      </c>
      <c r="J21" s="5">
        <v>0.28299999999999997</v>
      </c>
      <c r="K21" s="5">
        <f>(Table48[[#This Row],[absorbance ]]-0.0366)/0.0083</f>
        <v>29.686746987951803</v>
      </c>
      <c r="L21" s="5">
        <f>Table48[[#This Row],[gallic acid conc. mg/L]]*Table48[[#This Row],[total volume (L)]]/Table48[[#This Row],[Tissue Used (g)]]</f>
        <v>2.9603856190618076</v>
      </c>
      <c r="M21" s="5">
        <f>AVERAGE(L20:L21)</f>
        <v>2.9363565150109814</v>
      </c>
      <c r="N21" s="5">
        <f>STDEV(L20:L21)</f>
        <v>3.3982284840352456E-2</v>
      </c>
      <c r="P21" s="5"/>
    </row>
    <row r="22" spans="2:16" x14ac:dyDescent="0.35">
      <c r="B22" s="7">
        <f t="shared" ref="B22" si="4">B21+1</f>
        <v>30</v>
      </c>
      <c r="C22" s="1">
        <v>3</v>
      </c>
      <c r="D22" s="1" t="s">
        <v>5</v>
      </c>
      <c r="E22" s="1">
        <v>2</v>
      </c>
      <c r="F22" s="1" t="s">
        <v>1</v>
      </c>
      <c r="G22" s="1" t="s">
        <v>0</v>
      </c>
      <c r="H22" s="1">
        <v>0.25069999999999998</v>
      </c>
      <c r="I22" s="1">
        <v>2.5000000000000001E-2</v>
      </c>
      <c r="J22" s="5">
        <v>0.34599999999999997</v>
      </c>
      <c r="K22" s="5">
        <f>(Table48[[#This Row],[absorbance ]]-0.0366)/0.0083</f>
        <v>37.277108433734931</v>
      </c>
      <c r="L22" s="5">
        <f>Table48[[#This Row],[gallic acid conc. mg/L]]*Table48[[#This Row],[total volume (L)]]/Table48[[#This Row],[Tissue Used (g)]]</f>
        <v>3.7173023966628378</v>
      </c>
      <c r="M22" s="5"/>
      <c r="N22" s="5"/>
      <c r="P22" s="5"/>
    </row>
    <row r="23" spans="2:16" x14ac:dyDescent="0.35">
      <c r="B23" s="9">
        <f t="shared" ref="B23" si="5">B22</f>
        <v>30</v>
      </c>
      <c r="C23" s="1">
        <v>3</v>
      </c>
      <c r="D23" s="1" t="s">
        <v>5</v>
      </c>
      <c r="E23" s="1">
        <v>2</v>
      </c>
      <c r="F23" s="1" t="s">
        <v>1</v>
      </c>
      <c r="G23" s="1" t="s">
        <v>0</v>
      </c>
      <c r="H23" s="1">
        <v>0.25069999999999998</v>
      </c>
      <c r="I23" s="1">
        <v>2.5000000000000001E-2</v>
      </c>
      <c r="J23" s="5">
        <v>0.79500000000000004</v>
      </c>
      <c r="K23" s="5">
        <f>(Table48[[#This Row],[absorbance ]]-0.0366)/0.0083</f>
        <v>91.373493975903628</v>
      </c>
      <c r="L23" s="5">
        <f>Table48[[#This Row],[gallic acid conc. mg/L]]*Table48[[#This Row],[total volume (L)]]/Table48[[#This Row],[Tissue Used (g)]]</f>
        <v>9.1118362560733583</v>
      </c>
      <c r="M23" s="5">
        <f>AVERAGE(L22:L23)</f>
        <v>6.4145693263680981</v>
      </c>
      <c r="N23" s="5">
        <f>STDEV(L22:L23)</f>
        <v>3.8145114733296186</v>
      </c>
      <c r="P23" s="5"/>
    </row>
    <row r="24" spans="2:16" x14ac:dyDescent="0.35">
      <c r="B24" s="7">
        <f t="shared" ref="B24" si="6">B23+1</f>
        <v>31</v>
      </c>
      <c r="C24" s="1">
        <v>3</v>
      </c>
      <c r="D24" s="1" t="s">
        <v>5</v>
      </c>
      <c r="E24" s="1">
        <v>3</v>
      </c>
      <c r="F24" s="1" t="s">
        <v>4</v>
      </c>
      <c r="G24" s="1" t="s">
        <v>0</v>
      </c>
      <c r="H24" s="1">
        <v>0.25019999999999998</v>
      </c>
      <c r="I24" s="1">
        <v>2.5000000000000001E-2</v>
      </c>
      <c r="J24" s="5">
        <v>0.51400000000000001</v>
      </c>
      <c r="K24" s="5">
        <f>(Table48[[#This Row],[absorbance ]]-0.0366)/0.0083</f>
        <v>57.518072289156628</v>
      </c>
      <c r="L24" s="5">
        <f>Table48[[#This Row],[gallic acid conc. mg/L]]*Table48[[#This Row],[total volume (L)]]/Table48[[#This Row],[Tissue Used (g)]]</f>
        <v>5.7472094613465856</v>
      </c>
      <c r="M24" s="5"/>
      <c r="N24" s="5"/>
      <c r="P24" s="5"/>
    </row>
    <row r="25" spans="2:16" x14ac:dyDescent="0.35">
      <c r="B25" s="9">
        <f t="shared" ref="B25" si="7">B24</f>
        <v>31</v>
      </c>
      <c r="C25" s="1">
        <v>3</v>
      </c>
      <c r="D25" s="1" t="s">
        <v>5</v>
      </c>
      <c r="E25" s="1">
        <v>3</v>
      </c>
      <c r="F25" s="1" t="s">
        <v>4</v>
      </c>
      <c r="G25" s="1" t="s">
        <v>0</v>
      </c>
      <c r="H25" s="1">
        <v>0.25019999999999998</v>
      </c>
      <c r="I25" s="1">
        <v>2.5000000000000001E-2</v>
      </c>
      <c r="J25" s="5">
        <v>0.53100000000000003</v>
      </c>
      <c r="K25" s="5">
        <f>(Table48[[#This Row],[absorbance ]]-0.0366)/0.0083</f>
        <v>59.566265060240966</v>
      </c>
      <c r="L25" s="5">
        <f>Table48[[#This Row],[gallic acid conc. mg/L]]*Table48[[#This Row],[total volume (L)]]/Table48[[#This Row],[Tissue Used (g)]]</f>
        <v>5.9518650140128875</v>
      </c>
      <c r="M25" s="5">
        <f>AVERAGE(L24:L25)</f>
        <v>5.849537237679737</v>
      </c>
      <c r="N25" s="5">
        <f>STDEV(L24:L25)</f>
        <v>0.14471332909782267</v>
      </c>
      <c r="P25" s="5"/>
    </row>
    <row r="26" spans="2:16" x14ac:dyDescent="0.35">
      <c r="B26" s="7">
        <f t="shared" ref="B26" si="8">B25+1</f>
        <v>32</v>
      </c>
      <c r="C26" s="1">
        <v>3</v>
      </c>
      <c r="D26" s="1" t="s">
        <v>5</v>
      </c>
      <c r="E26" s="1">
        <v>3</v>
      </c>
      <c r="F26" s="1" t="s">
        <v>3</v>
      </c>
      <c r="G26" s="1" t="s">
        <v>0</v>
      </c>
      <c r="H26" s="1">
        <v>0.25040000000000001</v>
      </c>
      <c r="I26" s="1">
        <v>2.5000000000000001E-2</v>
      </c>
      <c r="J26" s="5">
        <v>0.29799999999999999</v>
      </c>
      <c r="K26" s="5">
        <f>(Table48[[#This Row],[absorbance ]]-0.0366)/0.0083</f>
        <v>31.493975903614455</v>
      </c>
      <c r="L26" s="5">
        <f>Table48[[#This Row],[gallic acid conc. mg/L]]*Table48[[#This Row],[total volume (L)]]/Table48[[#This Row],[Tissue Used (g)]]</f>
        <v>3.1443666037953726</v>
      </c>
      <c r="M26" s="5"/>
      <c r="N26" s="5"/>
      <c r="P26" s="5"/>
    </row>
    <row r="27" spans="2:16" x14ac:dyDescent="0.35">
      <c r="B27" s="9">
        <f t="shared" ref="B27" si="9">B26</f>
        <v>32</v>
      </c>
      <c r="C27" s="1">
        <v>3</v>
      </c>
      <c r="D27" s="1" t="s">
        <v>5</v>
      </c>
      <c r="E27" s="1">
        <v>3</v>
      </c>
      <c r="F27" s="1" t="s">
        <v>3</v>
      </c>
      <c r="G27" s="1" t="s">
        <v>0</v>
      </c>
      <c r="H27" s="1">
        <v>0.25040000000000001</v>
      </c>
      <c r="I27" s="1">
        <v>2.5000000000000001E-2</v>
      </c>
      <c r="J27" s="5">
        <v>0.31</v>
      </c>
      <c r="K27" s="5">
        <f>(Table48[[#This Row],[absorbance ]]-0.0366)/0.0083</f>
        <v>32.939759036144572</v>
      </c>
      <c r="L27" s="5">
        <f>Table48[[#This Row],[gallic acid conc. mg/L]]*Table48[[#This Row],[total volume (L)]]/Table48[[#This Row],[Tissue Used (g)]]</f>
        <v>3.2887139612764154</v>
      </c>
      <c r="M27" s="5">
        <f>AVERAGE(L26:L27)</f>
        <v>3.216540282535894</v>
      </c>
      <c r="N27" s="5">
        <f>STDEV(L26:L27)</f>
        <v>0.10206899532120407</v>
      </c>
      <c r="P27" s="5"/>
    </row>
    <row r="28" spans="2:16" x14ac:dyDescent="0.35">
      <c r="B28" s="7">
        <f t="shared" ref="B28" si="10">B27+1</f>
        <v>33</v>
      </c>
      <c r="C28" s="1">
        <v>3</v>
      </c>
      <c r="D28" s="1" t="s">
        <v>5</v>
      </c>
      <c r="E28" s="1">
        <v>3</v>
      </c>
      <c r="F28" s="1" t="s">
        <v>1</v>
      </c>
      <c r="G28" s="1" t="s">
        <v>0</v>
      </c>
      <c r="H28" s="1">
        <v>0.25059999999999999</v>
      </c>
      <c r="I28" s="1">
        <v>2.5000000000000001E-2</v>
      </c>
      <c r="J28" s="5">
        <v>0.434</v>
      </c>
      <c r="K28" s="5">
        <f>(Table48[[#This Row],[absorbance ]]-0.0366)/0.0083</f>
        <v>47.879518072289152</v>
      </c>
      <c r="L28" s="5">
        <f>Table48[[#This Row],[gallic acid conc. mg/L]]*Table48[[#This Row],[total volume (L)]]/Table48[[#This Row],[Tissue Used (g)]]</f>
        <v>4.7764882354638027</v>
      </c>
      <c r="M28" s="5"/>
      <c r="N28" s="5"/>
      <c r="P28" s="5"/>
    </row>
    <row r="29" spans="2:16" x14ac:dyDescent="0.35">
      <c r="B29" s="9">
        <f t="shared" ref="B29" si="11">B28</f>
        <v>33</v>
      </c>
      <c r="C29" s="1">
        <v>3</v>
      </c>
      <c r="D29" s="1" t="s">
        <v>5</v>
      </c>
      <c r="E29" s="1">
        <v>3</v>
      </c>
      <c r="F29" s="1" t="s">
        <v>1</v>
      </c>
      <c r="G29" s="1" t="s">
        <v>0</v>
      </c>
      <c r="H29" s="1">
        <v>0.25059999999999999</v>
      </c>
      <c r="I29" s="1">
        <v>2.5000000000000001E-2</v>
      </c>
      <c r="J29" s="5">
        <v>0.58899999999999997</v>
      </c>
      <c r="K29" s="5">
        <f>(Table48[[#This Row],[absorbance ]]-0.0366)/0.0083</f>
        <v>66.554216867469876</v>
      </c>
      <c r="L29" s="5">
        <f>Table48[[#This Row],[gallic acid conc. mg/L]]*Table48[[#This Row],[total volume (L)]]/Table48[[#This Row],[Tissue Used (g)]]</f>
        <v>6.6394869181434437</v>
      </c>
      <c r="M29" s="5">
        <f>AVERAGE(L28:L29)</f>
        <v>5.7079875768036228</v>
      </c>
      <c r="N29" s="5">
        <f>STDEV(L28:L29)</f>
        <v>1.3173390018643829</v>
      </c>
      <c r="P29" s="5"/>
    </row>
    <row r="30" spans="2:16" x14ac:dyDescent="0.35">
      <c r="B30" s="7">
        <f t="shared" ref="B30" si="12">B29+1</f>
        <v>34</v>
      </c>
      <c r="C30" s="1">
        <v>3</v>
      </c>
      <c r="D30" s="1" t="s">
        <v>5</v>
      </c>
      <c r="E30" s="1">
        <v>4</v>
      </c>
      <c r="F30" s="1" t="s">
        <v>4</v>
      </c>
      <c r="G30" s="1" t="s">
        <v>0</v>
      </c>
      <c r="H30" s="1">
        <v>0.25</v>
      </c>
      <c r="I30" s="1">
        <v>2.5000000000000001E-2</v>
      </c>
      <c r="J30" s="5">
        <v>0.54</v>
      </c>
      <c r="K30" s="5">
        <f>(Table48[[#This Row],[absorbance ]]-0.0366)/0.0083</f>
        <v>60.650602409638559</v>
      </c>
      <c r="L30" s="5">
        <f>Table48[[#This Row],[gallic acid conc. mg/L]]*Table48[[#This Row],[total volume (L)]]/Table48[[#This Row],[Tissue Used (g)]]</f>
        <v>6.0650602409638559</v>
      </c>
      <c r="M30" s="5"/>
      <c r="N30" s="5"/>
      <c r="P30" s="5"/>
    </row>
    <row r="31" spans="2:16" x14ac:dyDescent="0.35">
      <c r="B31" s="9">
        <f t="shared" ref="B31" si="13">B30</f>
        <v>34</v>
      </c>
      <c r="C31" s="1">
        <v>3</v>
      </c>
      <c r="D31" s="1" t="s">
        <v>5</v>
      </c>
      <c r="E31" s="1">
        <v>4</v>
      </c>
      <c r="F31" s="1" t="s">
        <v>4</v>
      </c>
      <c r="G31" s="1" t="s">
        <v>0</v>
      </c>
      <c r="H31" s="1">
        <v>0.25</v>
      </c>
      <c r="I31" s="1">
        <v>2.5000000000000001E-2</v>
      </c>
      <c r="J31" s="5">
        <v>0.59199999999999997</v>
      </c>
      <c r="K31" s="5">
        <f>(Table48[[#This Row],[absorbance ]]-0.0366)/0.0083</f>
        <v>66.915662650602414</v>
      </c>
      <c r="L31" s="5">
        <f>Table48[[#This Row],[gallic acid conc. mg/L]]*Table48[[#This Row],[total volume (L)]]/Table48[[#This Row],[Tissue Used (g)]]</f>
        <v>6.6915662650602421</v>
      </c>
      <c r="M31" s="5">
        <f>AVERAGE(L30:L31)</f>
        <v>6.378313253012049</v>
      </c>
      <c r="N31" s="5">
        <f>STDEV(L30:L31)</f>
        <v>0.44300665809277723</v>
      </c>
      <c r="P31" s="5"/>
    </row>
    <row r="32" spans="2:16" x14ac:dyDescent="0.35">
      <c r="B32" s="7">
        <f t="shared" ref="B32" si="14">B31+1</f>
        <v>35</v>
      </c>
      <c r="C32" s="1">
        <v>3</v>
      </c>
      <c r="D32" s="1" t="s">
        <v>5</v>
      </c>
      <c r="E32" s="1">
        <v>4</v>
      </c>
      <c r="F32" s="1" t="s">
        <v>3</v>
      </c>
      <c r="G32" s="1" t="s">
        <v>0</v>
      </c>
      <c r="H32" s="1">
        <v>0.25009999999999999</v>
      </c>
      <c r="I32" s="1">
        <v>2.5000000000000001E-2</v>
      </c>
      <c r="J32" s="5">
        <v>0.42099999999999999</v>
      </c>
      <c r="K32" s="5">
        <f>(Table48[[#This Row],[absorbance ]]-0.0366)/0.0083</f>
        <v>46.313253012048186</v>
      </c>
      <c r="L32" s="5">
        <f>Table48[[#This Row],[gallic acid conc. mg/L]]*Table48[[#This Row],[total volume (L)]]/Table48[[#This Row],[Tissue Used (g)]]</f>
        <v>4.6294735118000991</v>
      </c>
      <c r="M32" s="5"/>
      <c r="N32" s="5"/>
      <c r="P32" s="5"/>
    </row>
    <row r="33" spans="2:16" x14ac:dyDescent="0.35">
      <c r="B33" s="9">
        <f t="shared" ref="B33" si="15">B32</f>
        <v>35</v>
      </c>
      <c r="C33" s="1">
        <v>3</v>
      </c>
      <c r="D33" s="1" t="s">
        <v>5</v>
      </c>
      <c r="E33" s="1">
        <v>4</v>
      </c>
      <c r="F33" s="1" t="s">
        <v>3</v>
      </c>
      <c r="G33" s="1" t="s">
        <v>0</v>
      </c>
      <c r="H33" s="1">
        <v>0.25009999999999999</v>
      </c>
      <c r="I33" s="1">
        <v>2.5000000000000001E-2</v>
      </c>
      <c r="J33" s="5">
        <v>0.42</v>
      </c>
      <c r="K33" s="5">
        <f>(Table48[[#This Row],[absorbance ]]-0.0366)/0.0083</f>
        <v>46.192771084337345</v>
      </c>
      <c r="L33" s="5">
        <f>Table48[[#This Row],[gallic acid conc. mg/L]]*Table48[[#This Row],[total volume (L)]]/Table48[[#This Row],[Tissue Used (g)]]</f>
        <v>4.6174301363791832</v>
      </c>
      <c r="M33" s="5">
        <f>AVERAGE(L32:L33)</f>
        <v>4.6234518240896412</v>
      </c>
      <c r="N33" s="5">
        <f>STDEV(L32:L33)</f>
        <v>8.5159524285050494E-3</v>
      </c>
      <c r="P33" s="5"/>
    </row>
    <row r="34" spans="2:16" x14ac:dyDescent="0.35">
      <c r="B34" s="7">
        <f t="shared" ref="B34" si="16">B33+1</f>
        <v>36</v>
      </c>
      <c r="C34" s="1">
        <v>3</v>
      </c>
      <c r="D34" s="1" t="s">
        <v>5</v>
      </c>
      <c r="E34" s="1">
        <v>4</v>
      </c>
      <c r="F34" s="1" t="s">
        <v>1</v>
      </c>
      <c r="G34" s="1" t="s">
        <v>0</v>
      </c>
      <c r="H34" s="1">
        <v>0.25</v>
      </c>
      <c r="I34" s="1">
        <v>2.5000000000000001E-2</v>
      </c>
      <c r="J34" s="5">
        <v>0.62</v>
      </c>
      <c r="K34" s="5">
        <f>(Table48[[#This Row],[absorbance ]]-0.0366)/0.0083</f>
        <v>70.289156626506028</v>
      </c>
      <c r="L34" s="5">
        <f>Table48[[#This Row],[gallic acid conc. mg/L]]*Table48[[#This Row],[total volume (L)]]/Table48[[#This Row],[Tissue Used (g)]]</f>
        <v>7.0289156626506033</v>
      </c>
      <c r="M34" s="5"/>
      <c r="N34" s="5"/>
      <c r="P34" s="5"/>
    </row>
    <row r="35" spans="2:16" x14ac:dyDescent="0.35">
      <c r="B35" s="9">
        <f t="shared" ref="B35" si="17">B34</f>
        <v>36</v>
      </c>
      <c r="C35" s="1">
        <v>3</v>
      </c>
      <c r="D35" s="1" t="s">
        <v>5</v>
      </c>
      <c r="E35" s="1">
        <v>4</v>
      </c>
      <c r="F35" s="1" t="s">
        <v>1</v>
      </c>
      <c r="G35" s="1" t="s">
        <v>0</v>
      </c>
      <c r="H35" s="1">
        <v>0.25</v>
      </c>
      <c r="I35" s="1">
        <v>2.5000000000000001E-2</v>
      </c>
      <c r="J35" s="5">
        <v>0.67600000000000005</v>
      </c>
      <c r="K35" s="5">
        <f>(Table48[[#This Row],[absorbance ]]-0.0366)/0.0083</f>
        <v>77.036144578313255</v>
      </c>
      <c r="L35" s="5">
        <f>Table48[[#This Row],[gallic acid conc. mg/L]]*Table48[[#This Row],[total volume (L)]]/Table48[[#This Row],[Tissue Used (g)]]</f>
        <v>7.7036144578313257</v>
      </c>
      <c r="M35" s="5">
        <f>AVERAGE(L34:L35)</f>
        <v>7.3662650602409645</v>
      </c>
      <c r="N35" s="5">
        <f>STDEV(L34:L35)</f>
        <v>0.4770840933306823</v>
      </c>
      <c r="P35" s="5"/>
    </row>
    <row r="36" spans="2:16" x14ac:dyDescent="0.35">
      <c r="B36" s="7">
        <f t="shared" ref="B36" si="18">B35+1</f>
        <v>37</v>
      </c>
      <c r="C36" s="1">
        <v>3</v>
      </c>
      <c r="D36" s="1" t="s">
        <v>5</v>
      </c>
      <c r="E36" s="1">
        <v>5</v>
      </c>
      <c r="F36" s="1" t="s">
        <v>4</v>
      </c>
      <c r="G36" s="1" t="s">
        <v>0</v>
      </c>
      <c r="H36" s="1">
        <v>0.25</v>
      </c>
      <c r="I36" s="1">
        <v>2.5000000000000001E-2</v>
      </c>
      <c r="J36" s="5">
        <v>0.60599999999999998</v>
      </c>
      <c r="K36" s="5">
        <f>(Table48[[#This Row],[absorbance ]]-0.0366)/0.0083</f>
        <v>68.602409638554221</v>
      </c>
      <c r="L36" s="5">
        <f>Table48[[#This Row],[gallic acid conc. mg/L]]*Table48[[#This Row],[total volume (L)]]/Table48[[#This Row],[Tissue Used (g)]]</f>
        <v>6.8602409638554223</v>
      </c>
      <c r="M36" s="5"/>
      <c r="N36" s="5"/>
      <c r="P36" s="5"/>
    </row>
    <row r="37" spans="2:16" x14ac:dyDescent="0.35">
      <c r="B37" s="9">
        <f t="shared" ref="B37" si="19">B36</f>
        <v>37</v>
      </c>
      <c r="C37" s="1">
        <v>3</v>
      </c>
      <c r="D37" s="1" t="s">
        <v>5</v>
      </c>
      <c r="E37" s="1">
        <v>5</v>
      </c>
      <c r="F37" s="1" t="s">
        <v>4</v>
      </c>
      <c r="G37" s="1" t="s">
        <v>0</v>
      </c>
      <c r="H37" s="1">
        <v>0.25</v>
      </c>
      <c r="I37" s="1">
        <v>2.5000000000000001E-2</v>
      </c>
      <c r="J37" s="5">
        <v>0.59499999999999997</v>
      </c>
      <c r="K37" s="5">
        <f>(Table48[[#This Row],[absorbance ]]-0.0366)/0.0083</f>
        <v>67.277108433734938</v>
      </c>
      <c r="L37" s="5">
        <f>Table48[[#This Row],[gallic acid conc. mg/L]]*Table48[[#This Row],[total volume (L)]]/Table48[[#This Row],[Tissue Used (g)]]</f>
        <v>6.7277108433734938</v>
      </c>
      <c r="M37" s="5">
        <f>AVERAGE(L36:L37)</f>
        <v>6.7939759036144576</v>
      </c>
      <c r="N37" s="5">
        <f>STDEV(L36:L37)</f>
        <v>9.371294690424177E-2</v>
      </c>
      <c r="P37" s="5"/>
    </row>
    <row r="38" spans="2:16" x14ac:dyDescent="0.35">
      <c r="B38" s="7">
        <f t="shared" ref="B38" si="20">B37+1</f>
        <v>38</v>
      </c>
      <c r="C38" s="1">
        <v>3</v>
      </c>
      <c r="D38" s="1" t="s">
        <v>5</v>
      </c>
      <c r="E38" s="1">
        <v>5</v>
      </c>
      <c r="F38" s="1" t="s">
        <v>3</v>
      </c>
      <c r="G38" s="1" t="s">
        <v>0</v>
      </c>
      <c r="H38" s="1">
        <v>0.25040000000000001</v>
      </c>
      <c r="I38" s="1">
        <v>2.5000000000000001E-2</v>
      </c>
      <c r="J38" s="5">
        <v>0.30599999999999999</v>
      </c>
      <c r="K38" s="5">
        <f>(Table48[[#This Row],[absorbance ]]-0.0366)/0.0083</f>
        <v>32.4578313253012</v>
      </c>
      <c r="L38" s="5">
        <f>Table48[[#This Row],[gallic acid conc. mg/L]]*Table48[[#This Row],[total volume (L)]]/Table48[[#This Row],[Tissue Used (g)]]</f>
        <v>3.2405981754494011</v>
      </c>
      <c r="M38" s="5"/>
      <c r="N38" s="5"/>
      <c r="P38" s="5"/>
    </row>
    <row r="39" spans="2:16" x14ac:dyDescent="0.35">
      <c r="B39" s="9">
        <f t="shared" ref="B39" si="21">B38</f>
        <v>38</v>
      </c>
      <c r="C39" s="1">
        <v>3</v>
      </c>
      <c r="D39" s="1" t="s">
        <v>5</v>
      </c>
      <c r="E39" s="1">
        <v>5</v>
      </c>
      <c r="F39" s="1" t="s">
        <v>3</v>
      </c>
      <c r="G39" s="1" t="s">
        <v>0</v>
      </c>
      <c r="H39" s="1">
        <v>0.25040000000000001</v>
      </c>
      <c r="I39" s="1">
        <v>2.5000000000000001E-2</v>
      </c>
      <c r="J39" s="5">
        <v>0.35</v>
      </c>
      <c r="K39" s="5">
        <f>(Table48[[#This Row],[absorbance ]]-0.0366)/0.0083</f>
        <v>37.75903614457831</v>
      </c>
      <c r="L39" s="5">
        <f>Table48[[#This Row],[gallic acid conc. mg/L]]*Table48[[#This Row],[total volume (L)]]/Table48[[#This Row],[Tissue Used (g)]]</f>
        <v>3.7698718195465566</v>
      </c>
      <c r="M39" s="5">
        <f>AVERAGE(L38:L39)</f>
        <v>3.5052349974979791</v>
      </c>
      <c r="N39" s="5">
        <f>STDEV(L38:L39)</f>
        <v>0.37425298284441394</v>
      </c>
      <c r="P39" s="5"/>
    </row>
    <row r="40" spans="2:16" x14ac:dyDescent="0.35">
      <c r="B40" s="7">
        <f t="shared" ref="B40" si="22">B39+1</f>
        <v>39</v>
      </c>
      <c r="C40" s="1">
        <v>3</v>
      </c>
      <c r="D40" s="1" t="s">
        <v>5</v>
      </c>
      <c r="E40" s="1">
        <v>5</v>
      </c>
      <c r="F40" s="1" t="s">
        <v>1</v>
      </c>
      <c r="G40" s="1" t="s">
        <v>0</v>
      </c>
      <c r="H40" s="1">
        <v>0.2505</v>
      </c>
      <c r="I40" s="1">
        <v>2.5000000000000001E-2</v>
      </c>
      <c r="J40" s="5">
        <v>0.28899999999999998</v>
      </c>
      <c r="K40" s="5">
        <f>(Table48[[#This Row],[absorbance ]]-0.0366)/0.0083</f>
        <v>30.409638554216862</v>
      </c>
      <c r="L40" s="5">
        <f>Table48[[#This Row],[gallic acid conc. mg/L]]*Table48[[#This Row],[total volume (L)]]/Table48[[#This Row],[Tissue Used (g)]]</f>
        <v>3.0348940672871123</v>
      </c>
      <c r="M40" s="5"/>
      <c r="N40" s="5"/>
      <c r="P40" s="5"/>
    </row>
    <row r="41" spans="2:16" x14ac:dyDescent="0.35">
      <c r="B41" s="9">
        <f t="shared" ref="B41" si="23">B40</f>
        <v>39</v>
      </c>
      <c r="C41" s="1">
        <v>3</v>
      </c>
      <c r="D41" s="1" t="s">
        <v>5</v>
      </c>
      <c r="E41" s="1">
        <v>5</v>
      </c>
      <c r="F41" s="1" t="s">
        <v>1</v>
      </c>
      <c r="G41" s="1" t="s">
        <v>0</v>
      </c>
      <c r="H41" s="1">
        <v>0.2505</v>
      </c>
      <c r="I41" s="1">
        <v>2.5000000000000001E-2</v>
      </c>
      <c r="J41" s="5">
        <v>0.35899999999999999</v>
      </c>
      <c r="K41" s="5">
        <f>(Table48[[#This Row],[absorbance ]]-0.0366)/0.0083</f>
        <v>38.843373493975896</v>
      </c>
      <c r="L41" s="5">
        <f>Table48[[#This Row],[gallic acid conc. mg/L]]*Table48[[#This Row],[total volume (L)]]/Table48[[#This Row],[Tissue Used (g)]]</f>
        <v>3.8765841810355188</v>
      </c>
      <c r="M41" s="5">
        <f>AVERAGE(L40:L41)</f>
        <v>3.4557391241613153</v>
      </c>
      <c r="N41" s="5">
        <f>STDEV(L40:L41)</f>
        <v>0.59516478708917553</v>
      </c>
      <c r="P41" s="5"/>
    </row>
    <row r="42" spans="2:16" x14ac:dyDescent="0.35">
      <c r="B42" s="7"/>
      <c r="H42" s="1" t="s">
        <v>35</v>
      </c>
      <c r="J42" s="5"/>
      <c r="K42" s="5"/>
      <c r="L42" s="5"/>
      <c r="M42" s="5"/>
      <c r="N42" s="5"/>
      <c r="P42" s="5"/>
    </row>
    <row r="43" spans="2:16" x14ac:dyDescent="0.35">
      <c r="B43" s="9">
        <v>70</v>
      </c>
      <c r="C43" s="1">
        <v>6</v>
      </c>
      <c r="D43" s="1" t="s">
        <v>5</v>
      </c>
      <c r="E43" s="1">
        <v>1</v>
      </c>
      <c r="F43" s="1" t="s">
        <v>4</v>
      </c>
      <c r="G43" s="1" t="s">
        <v>0</v>
      </c>
      <c r="H43" s="1">
        <v>0.25</v>
      </c>
      <c r="I43" s="1">
        <v>2.5000000000000001E-2</v>
      </c>
      <c r="J43" s="5">
        <v>0.878</v>
      </c>
      <c r="K43" s="5">
        <f>(Table48[[#This Row],[absorbance ]]-0.0366)/0.0083</f>
        <v>101.37349397590361</v>
      </c>
      <c r="L43" s="5">
        <f>Table48[[#This Row],[gallic acid conc. mg/L]]*Table48[[#This Row],[total volume (L)]]/Table48[[#This Row],[Tissue Used (g)]]</f>
        <v>10.137349397590363</v>
      </c>
      <c r="M43" s="5"/>
      <c r="N43" s="5"/>
      <c r="P43" s="5"/>
    </row>
    <row r="44" spans="2:16" x14ac:dyDescent="0.35">
      <c r="B44" s="7">
        <f>B43</f>
        <v>70</v>
      </c>
      <c r="C44" s="1">
        <v>6</v>
      </c>
      <c r="D44" s="1" t="s">
        <v>5</v>
      </c>
      <c r="E44" s="1">
        <v>1</v>
      </c>
      <c r="F44" s="1" t="s">
        <v>4</v>
      </c>
      <c r="G44" s="1" t="s">
        <v>0</v>
      </c>
      <c r="H44" s="1">
        <v>0.25</v>
      </c>
      <c r="I44" s="1">
        <v>2.5000000000000001E-2</v>
      </c>
      <c r="J44" s="5">
        <v>0.46200000000000002</v>
      </c>
      <c r="K44" s="5">
        <f>(Table48[[#This Row],[absorbance ]]-0.0366)/0.0083</f>
        <v>51.253012048192772</v>
      </c>
      <c r="L44" s="5">
        <f>Table48[[#This Row],[gallic acid conc. mg/L]]*Table48[[#This Row],[total volume (L)]]/Table48[[#This Row],[Tissue Used (g)]]</f>
        <v>5.1253012048192774</v>
      </c>
      <c r="M44" s="5">
        <f>AVERAGE(L43:L44)</f>
        <v>7.6313253012048197</v>
      </c>
      <c r="N44" s="5">
        <f>STDEV(L43:L44)</f>
        <v>3.5440532647422192</v>
      </c>
      <c r="P44" s="5"/>
    </row>
    <row r="45" spans="2:16" x14ac:dyDescent="0.35">
      <c r="B45" s="9">
        <f>B44+1</f>
        <v>71</v>
      </c>
      <c r="C45" s="1">
        <v>6</v>
      </c>
      <c r="D45" s="1" t="s">
        <v>5</v>
      </c>
      <c r="E45" s="1">
        <v>1</v>
      </c>
      <c r="F45" s="1" t="s">
        <v>3</v>
      </c>
      <c r="G45" s="1" t="s">
        <v>0</v>
      </c>
      <c r="H45" s="1">
        <v>0.25030000000000002</v>
      </c>
      <c r="I45" s="1">
        <v>2.5000000000000001E-2</v>
      </c>
      <c r="J45" s="5">
        <v>0.24399999999999999</v>
      </c>
      <c r="K45" s="5">
        <f>(Table48[[#This Row],[absorbance ]]-0.0366)/0.0083</f>
        <v>24.987951807228917</v>
      </c>
      <c r="L45" s="5">
        <f>Table48[[#This Row],[gallic acid conc. mg/L]]*Table48[[#This Row],[total volume (L)]]/Table48[[#This Row],[Tissue Used (g)]]</f>
        <v>2.4958002204583418</v>
      </c>
      <c r="M45" s="5"/>
      <c r="N45" s="5"/>
      <c r="P45" s="5"/>
    </row>
    <row r="46" spans="2:16" x14ac:dyDescent="0.35">
      <c r="B46" s="7">
        <f>B45</f>
        <v>71</v>
      </c>
      <c r="C46" s="1">
        <v>6</v>
      </c>
      <c r="D46" s="1" t="s">
        <v>5</v>
      </c>
      <c r="E46" s="1">
        <v>1</v>
      </c>
      <c r="F46" s="1" t="s">
        <v>3</v>
      </c>
      <c r="G46" s="1" t="s">
        <v>0</v>
      </c>
      <c r="H46" s="1">
        <v>0.25030000000000002</v>
      </c>
      <c r="I46" s="1">
        <v>2.5000000000000001E-2</v>
      </c>
      <c r="J46" s="5">
        <v>0.28899999999999998</v>
      </c>
      <c r="K46" s="5">
        <f>(Table48[[#This Row],[absorbance ]]-0.0366)/0.0083</f>
        <v>30.409638554216862</v>
      </c>
      <c r="L46" s="5">
        <f>Table48[[#This Row],[gallic acid conc. mg/L]]*Table48[[#This Row],[total volume (L)]]/Table48[[#This Row],[Tissue Used (g)]]</f>
        <v>3.0373190725346446</v>
      </c>
      <c r="M46" s="5">
        <f>AVERAGE(L45:L46)</f>
        <v>2.7665596464964932</v>
      </c>
      <c r="N46" s="5">
        <f>STDEV(L45:L46)</f>
        <v>0.38291165244350861</v>
      </c>
      <c r="P46" s="5"/>
    </row>
    <row r="47" spans="2:16" x14ac:dyDescent="0.35">
      <c r="B47" s="9">
        <f t="shared" ref="B47" si="24">B46+1</f>
        <v>72</v>
      </c>
      <c r="C47" s="1">
        <v>6</v>
      </c>
      <c r="D47" s="1" t="s">
        <v>5</v>
      </c>
      <c r="E47" s="1">
        <v>1</v>
      </c>
      <c r="F47" s="1" t="s">
        <v>1</v>
      </c>
      <c r="G47" s="1" t="s">
        <v>0</v>
      </c>
      <c r="H47" s="1">
        <v>0.25</v>
      </c>
      <c r="I47" s="1">
        <v>2.5000000000000001E-2</v>
      </c>
      <c r="J47" s="5">
        <v>0.24399999999999999</v>
      </c>
      <c r="K47" s="5">
        <f>(Table48[[#This Row],[absorbance ]]-0.0366)/0.0083</f>
        <v>24.987951807228917</v>
      </c>
      <c r="L47" s="5">
        <f>Table48[[#This Row],[gallic acid conc. mg/L]]*Table48[[#This Row],[total volume (L)]]/Table48[[#This Row],[Tissue Used (g)]]</f>
        <v>2.4987951807228921</v>
      </c>
      <c r="M47" s="5"/>
      <c r="N47" s="5"/>
      <c r="P47" s="5"/>
    </row>
    <row r="48" spans="2:16" x14ac:dyDescent="0.35">
      <c r="B48" s="7">
        <f t="shared" ref="B48" si="25">B47</f>
        <v>72</v>
      </c>
      <c r="C48" s="1">
        <v>6</v>
      </c>
      <c r="D48" s="1" t="s">
        <v>5</v>
      </c>
      <c r="E48" s="1">
        <v>1</v>
      </c>
      <c r="F48" s="1" t="s">
        <v>1</v>
      </c>
      <c r="G48" s="1" t="s">
        <v>0</v>
      </c>
      <c r="H48" s="1">
        <v>0.25</v>
      </c>
      <c r="I48" s="1">
        <v>2.5000000000000001E-2</v>
      </c>
      <c r="J48" s="5">
        <v>0.245</v>
      </c>
      <c r="K48" s="5">
        <f>(Table48[[#This Row],[absorbance ]]-0.0366)/0.0083</f>
        <v>25.108433734939759</v>
      </c>
      <c r="L48" s="5">
        <f>Table48[[#This Row],[gallic acid conc. mg/L]]*Table48[[#This Row],[total volume (L)]]/Table48[[#This Row],[Tissue Used (g)]]</f>
        <v>2.5108433734939761</v>
      </c>
      <c r="M48" s="5">
        <f>AVERAGE(L47:L48)</f>
        <v>2.5048192771084343</v>
      </c>
      <c r="N48" s="5">
        <f>STDEV(L47:L48)</f>
        <v>8.5193588094762684E-3</v>
      </c>
      <c r="P48" s="5"/>
    </row>
    <row r="49" spans="2:16" x14ac:dyDescent="0.35">
      <c r="B49" s="9">
        <f t="shared" ref="B49" si="26">B48+1</f>
        <v>73</v>
      </c>
      <c r="C49" s="1">
        <v>6</v>
      </c>
      <c r="D49" s="1" t="s">
        <v>5</v>
      </c>
      <c r="E49" s="1">
        <v>2</v>
      </c>
      <c r="F49" s="1" t="s">
        <v>4</v>
      </c>
      <c r="G49" s="1" t="s">
        <v>0</v>
      </c>
      <c r="H49" s="1">
        <v>0.25030000000000002</v>
      </c>
      <c r="I49" s="1">
        <v>2.5000000000000001E-2</v>
      </c>
      <c r="J49" s="5">
        <v>0.51</v>
      </c>
      <c r="K49" s="5">
        <f>(Table48[[#This Row],[absorbance ]]-0.0366)/0.0083</f>
        <v>57.036144578313248</v>
      </c>
      <c r="L49" s="5">
        <f>Table48[[#This Row],[gallic acid conc. mg/L]]*Table48[[#This Row],[total volume (L)]]/Table48[[#This Row],[Tissue Used (g)]]</f>
        <v>5.6967783238427128</v>
      </c>
      <c r="M49" s="5"/>
      <c r="N49" s="5"/>
      <c r="P49" s="5"/>
    </row>
    <row r="50" spans="2:16" x14ac:dyDescent="0.35">
      <c r="B50" s="7">
        <f t="shared" ref="B50" si="27">B49</f>
        <v>73</v>
      </c>
      <c r="C50" s="1">
        <v>6</v>
      </c>
      <c r="D50" s="1" t="s">
        <v>5</v>
      </c>
      <c r="E50" s="1">
        <v>2</v>
      </c>
      <c r="F50" s="1" t="s">
        <v>4</v>
      </c>
      <c r="G50" s="1" t="s">
        <v>0</v>
      </c>
      <c r="H50" s="1">
        <v>0.25030000000000002</v>
      </c>
      <c r="I50" s="1">
        <v>2.5000000000000001E-2</v>
      </c>
      <c r="J50" s="5">
        <v>0.54500000000000004</v>
      </c>
      <c r="K50" s="5">
        <f>(Table48[[#This Row],[absorbance ]]-0.0366)/0.0083</f>
        <v>61.25301204819278</v>
      </c>
      <c r="L50" s="5">
        <f>Table48[[#This Row],[gallic acid conc. mg/L]]*Table48[[#This Row],[total volume (L)]]/Table48[[#This Row],[Tissue Used (g)]]</f>
        <v>6.1179596532353955</v>
      </c>
      <c r="M50" s="5">
        <f>AVERAGE(L49:L50)</f>
        <v>5.9073689885390541</v>
      </c>
      <c r="N50" s="5">
        <f>STDEV(L49:L50)</f>
        <v>0.29782017412273087</v>
      </c>
      <c r="P50" s="5"/>
    </row>
    <row r="51" spans="2:16" x14ac:dyDescent="0.35">
      <c r="B51" s="9">
        <f t="shared" ref="B51" si="28">B50+1</f>
        <v>74</v>
      </c>
      <c r="C51" s="1">
        <v>6</v>
      </c>
      <c r="D51" s="1" t="s">
        <v>5</v>
      </c>
      <c r="E51" s="1">
        <v>2</v>
      </c>
      <c r="F51" s="1" t="s">
        <v>3</v>
      </c>
      <c r="G51" s="1" t="s">
        <v>0</v>
      </c>
      <c r="H51" s="1">
        <v>0.25009999999999999</v>
      </c>
      <c r="I51" s="1">
        <v>2.5000000000000001E-2</v>
      </c>
      <c r="J51" s="5">
        <v>0.27500000000000002</v>
      </c>
      <c r="K51" s="5">
        <f>(Table48[[#This Row],[absorbance ]]-0.0366)/0.0083</f>
        <v>28.722891566265062</v>
      </c>
      <c r="L51" s="5">
        <f>Table48[[#This Row],[gallic acid conc. mg/L]]*Table48[[#This Row],[total volume (L)]]/Table48[[#This Row],[Tissue Used (g)]]</f>
        <v>2.871140700346368</v>
      </c>
      <c r="M51" s="5"/>
      <c r="N51" s="5"/>
      <c r="P51" s="5"/>
    </row>
    <row r="52" spans="2:16" x14ac:dyDescent="0.35">
      <c r="B52" s="7">
        <f t="shared" ref="B52" si="29">B51</f>
        <v>74</v>
      </c>
      <c r="C52" s="1">
        <v>6</v>
      </c>
      <c r="D52" s="1" t="s">
        <v>5</v>
      </c>
      <c r="E52" s="1">
        <v>2</v>
      </c>
      <c r="F52" s="1" t="s">
        <v>3</v>
      </c>
      <c r="G52" s="1" t="s">
        <v>0</v>
      </c>
      <c r="H52" s="1">
        <v>0.25009999999999999</v>
      </c>
      <c r="I52" s="1">
        <v>2.5000000000000001E-2</v>
      </c>
      <c r="J52" s="5">
        <v>0.27800000000000002</v>
      </c>
      <c r="K52" s="5">
        <f>(Table48[[#This Row],[absorbance ]]-0.0366)/0.0083</f>
        <v>29.084337349397593</v>
      </c>
      <c r="L52" s="5">
        <f>Table48[[#This Row],[gallic acid conc. mg/L]]*Table48[[#This Row],[total volume (L)]]/Table48[[#This Row],[Tissue Used (g)]]</f>
        <v>2.9072708266091158</v>
      </c>
      <c r="M52" s="5">
        <f>AVERAGE(L51:L52)</f>
        <v>2.8892057634777419</v>
      </c>
      <c r="N52" s="5">
        <f>STDEV(L51:L52)</f>
        <v>2.5547857285515146E-2</v>
      </c>
      <c r="P52" s="5"/>
    </row>
    <row r="53" spans="2:16" x14ac:dyDescent="0.35">
      <c r="B53" s="9">
        <f t="shared" ref="B53" si="30">B52+1</f>
        <v>75</v>
      </c>
      <c r="C53" s="1">
        <v>6</v>
      </c>
      <c r="D53" s="1" t="s">
        <v>5</v>
      </c>
      <c r="E53" s="1">
        <v>2</v>
      </c>
      <c r="F53" s="1" t="s">
        <v>1</v>
      </c>
      <c r="G53" s="1" t="s">
        <v>0</v>
      </c>
      <c r="H53" s="1">
        <v>0.25030000000000002</v>
      </c>
      <c r="I53" s="1">
        <v>2.5000000000000001E-2</v>
      </c>
      <c r="J53" s="5">
        <v>0.254</v>
      </c>
      <c r="K53" s="5">
        <f>(Table48[[#This Row],[absorbance ]]-0.0366)/0.0083</f>
        <v>26.192771084337352</v>
      </c>
      <c r="L53" s="5">
        <f>Table48[[#This Row],[gallic acid conc. mg/L]]*Table48[[#This Row],[total volume (L)]]/Table48[[#This Row],[Tissue Used (g)]]</f>
        <v>2.6161377431419646</v>
      </c>
      <c r="M53" s="5"/>
      <c r="N53" s="5"/>
      <c r="P53" s="5"/>
    </row>
    <row r="54" spans="2:16" x14ac:dyDescent="0.35">
      <c r="B54" s="7">
        <f t="shared" ref="B54" si="31">B53</f>
        <v>75</v>
      </c>
      <c r="C54" s="1">
        <v>6</v>
      </c>
      <c r="D54" s="1" t="s">
        <v>5</v>
      </c>
      <c r="E54" s="1">
        <v>2</v>
      </c>
      <c r="F54" s="1" t="s">
        <v>1</v>
      </c>
      <c r="G54" s="1" t="s">
        <v>0</v>
      </c>
      <c r="H54" s="1">
        <v>0.25030000000000002</v>
      </c>
      <c r="I54" s="1">
        <v>2.5000000000000001E-2</v>
      </c>
      <c r="J54" s="5">
        <v>0.57799999999999996</v>
      </c>
      <c r="K54" s="5">
        <f>(Table48[[#This Row],[absorbance ]]-0.0366)/0.0083</f>
        <v>65.228915662650607</v>
      </c>
      <c r="L54" s="5">
        <f>Table48[[#This Row],[gallic acid conc. mg/L]]*Table48[[#This Row],[total volume (L)]]/Table48[[#This Row],[Tissue Used (g)]]</f>
        <v>6.5150734780913506</v>
      </c>
      <c r="M54" s="5">
        <f>AVERAGE(L53:L54)</f>
        <v>4.5656056106166574</v>
      </c>
      <c r="N54" s="5">
        <f>STDEV(L53:L54)</f>
        <v>2.7569638975932667</v>
      </c>
      <c r="P54" s="5"/>
    </row>
    <row r="55" spans="2:16" x14ac:dyDescent="0.35">
      <c r="B55" s="9">
        <f t="shared" ref="B55" si="32">B54+1</f>
        <v>76</v>
      </c>
      <c r="C55" s="1">
        <v>6</v>
      </c>
      <c r="D55" s="1" t="s">
        <v>5</v>
      </c>
      <c r="E55" s="1">
        <v>3</v>
      </c>
      <c r="F55" s="1" t="s">
        <v>4</v>
      </c>
      <c r="G55" s="1" t="s">
        <v>0</v>
      </c>
      <c r="H55" s="1">
        <v>0.25069999999999998</v>
      </c>
      <c r="I55" s="1">
        <v>2.5000000000000001E-2</v>
      </c>
      <c r="J55" s="5">
        <v>0.48399999999999999</v>
      </c>
      <c r="K55" s="5">
        <f>(Table48[[#This Row],[absorbance ]]-0.0366)/0.0083</f>
        <v>53.903614457831317</v>
      </c>
      <c r="L55" s="5">
        <f>Table48[[#This Row],[gallic acid conc. mg/L]]*Table48[[#This Row],[total volume (L)]]/Table48[[#This Row],[Tissue Used (g)]]</f>
        <v>5.3753105761698565</v>
      </c>
      <c r="M55" s="5"/>
      <c r="N55" s="5"/>
      <c r="P55" s="5"/>
    </row>
    <row r="56" spans="2:16" x14ac:dyDescent="0.35">
      <c r="B56" s="7">
        <f t="shared" ref="B56" si="33">B55</f>
        <v>76</v>
      </c>
      <c r="C56" s="1">
        <v>6</v>
      </c>
      <c r="D56" s="1" t="s">
        <v>5</v>
      </c>
      <c r="E56" s="1">
        <v>3</v>
      </c>
      <c r="F56" s="1" t="s">
        <v>4</v>
      </c>
      <c r="G56" s="1" t="s">
        <v>0</v>
      </c>
      <c r="H56" s="1">
        <v>0.25069999999999998</v>
      </c>
      <c r="I56" s="1">
        <v>2.5000000000000001E-2</v>
      </c>
      <c r="J56" s="5">
        <v>0.5</v>
      </c>
      <c r="K56" s="5">
        <f>(Table48[[#This Row],[absorbance ]]-0.0366)/0.0083</f>
        <v>55.831325301204814</v>
      </c>
      <c r="L56" s="5">
        <f>Table48[[#This Row],[gallic acid conc. mg/L]]*Table48[[#This Row],[total volume (L)]]/Table48[[#This Row],[Tissue Used (g)]]</f>
        <v>5.5675434085764683</v>
      </c>
      <c r="M56" s="5">
        <f>AVERAGE(L55:L56)</f>
        <v>5.4714269923731624</v>
      </c>
      <c r="N56" s="5">
        <f>STDEV(L55:L56)</f>
        <v>0.13592913936141232</v>
      </c>
      <c r="P56" s="5"/>
    </row>
    <row r="57" spans="2:16" x14ac:dyDescent="0.35">
      <c r="B57" s="9">
        <f t="shared" ref="B57" si="34">B56+1</f>
        <v>77</v>
      </c>
      <c r="C57" s="1">
        <v>6</v>
      </c>
      <c r="D57" s="1" t="s">
        <v>5</v>
      </c>
      <c r="E57" s="1">
        <v>3</v>
      </c>
      <c r="F57" s="1" t="s">
        <v>3</v>
      </c>
      <c r="G57" s="1" t="s">
        <v>0</v>
      </c>
      <c r="H57" s="1">
        <v>0.25009999999999999</v>
      </c>
      <c r="I57" s="1">
        <v>2.5000000000000001E-2</v>
      </c>
      <c r="J57" s="5">
        <v>0.316</v>
      </c>
      <c r="K57" s="5">
        <f>(Table48[[#This Row],[absorbance ]]-0.0366)/0.0083</f>
        <v>33.662650602409634</v>
      </c>
      <c r="L57" s="5">
        <f>Table48[[#This Row],[gallic acid conc. mg/L]]*Table48[[#This Row],[total volume (L)]]/Table48[[#This Row],[Tissue Used (g)]]</f>
        <v>3.3649190926039223</v>
      </c>
      <c r="M57" s="5"/>
      <c r="N57" s="5"/>
      <c r="P57" s="5"/>
    </row>
    <row r="58" spans="2:16" x14ac:dyDescent="0.35">
      <c r="B58" s="7">
        <f t="shared" ref="B58" si="35">B57</f>
        <v>77</v>
      </c>
      <c r="C58" s="1">
        <v>6</v>
      </c>
      <c r="D58" s="1" t="s">
        <v>5</v>
      </c>
      <c r="E58" s="1">
        <v>3</v>
      </c>
      <c r="F58" s="1" t="s">
        <v>3</v>
      </c>
      <c r="G58" s="1" t="s">
        <v>0</v>
      </c>
      <c r="H58" s="1">
        <v>0.25009999999999999</v>
      </c>
      <c r="I58" s="1">
        <v>2.5000000000000001E-2</v>
      </c>
      <c r="J58" s="5">
        <v>0.61199999999999999</v>
      </c>
      <c r="K58" s="5">
        <f>(Table48[[#This Row],[absorbance ]]-0.0366)/0.0083</f>
        <v>69.325301204819283</v>
      </c>
      <c r="L58" s="5">
        <f>Table48[[#This Row],[gallic acid conc. mg/L]]*Table48[[#This Row],[total volume (L)]]/Table48[[#This Row],[Tissue Used (g)]]</f>
        <v>6.9297582171950509</v>
      </c>
      <c r="M58" s="5">
        <f>AVERAGE(L57:L58)</f>
        <v>5.1473386548994871</v>
      </c>
      <c r="N58" s="5">
        <f>STDEV(L57:L58)</f>
        <v>2.5207219188375021</v>
      </c>
      <c r="P58" s="5"/>
    </row>
    <row r="59" spans="2:16" x14ac:dyDescent="0.35">
      <c r="B59" s="9">
        <f t="shared" ref="B59" si="36">B58+1</f>
        <v>78</v>
      </c>
      <c r="C59" s="1">
        <v>6</v>
      </c>
      <c r="D59" s="1" t="s">
        <v>5</v>
      </c>
      <c r="E59" s="1">
        <v>3</v>
      </c>
      <c r="F59" s="1" t="s">
        <v>1</v>
      </c>
      <c r="G59" s="1" t="s">
        <v>0</v>
      </c>
      <c r="H59" s="1">
        <v>0.25080000000000002</v>
      </c>
      <c r="I59" s="1">
        <v>2.5000000000000001E-2</v>
      </c>
      <c r="J59" s="5">
        <v>0.26700000000000002</v>
      </c>
      <c r="K59" s="5">
        <f>(Table48[[#This Row],[absorbance ]]-0.0366)/0.0083</f>
        <v>27.759036144578314</v>
      </c>
      <c r="L59" s="5">
        <f>Table48[[#This Row],[gallic acid conc. mg/L]]*Table48[[#This Row],[total volume (L)]]/Table48[[#This Row],[Tissue Used (g)]]</f>
        <v>2.7670490574739151</v>
      </c>
      <c r="M59" s="5"/>
      <c r="N59" s="5"/>
      <c r="P59" s="5"/>
    </row>
    <row r="60" spans="2:16" x14ac:dyDescent="0.35">
      <c r="B60" s="7">
        <f t="shared" ref="B60" si="37">B59</f>
        <v>78</v>
      </c>
      <c r="C60" s="1">
        <v>6</v>
      </c>
      <c r="D60" s="1" t="s">
        <v>5</v>
      </c>
      <c r="E60" s="1">
        <v>3</v>
      </c>
      <c r="F60" s="1" t="s">
        <v>1</v>
      </c>
      <c r="G60" s="1" t="s">
        <v>0</v>
      </c>
      <c r="H60" s="1">
        <v>0.25080000000000002</v>
      </c>
      <c r="I60" s="1">
        <v>2.5000000000000001E-2</v>
      </c>
      <c r="J60" s="5">
        <v>0.54600000000000004</v>
      </c>
      <c r="K60" s="5">
        <f>(Table48[[#This Row],[absorbance ]]-0.0366)/0.0083</f>
        <v>61.373493975903621</v>
      </c>
      <c r="L60" s="5">
        <f>Table48[[#This Row],[gallic acid conc. mg/L]]*Table48[[#This Row],[total volume (L)]]/Table48[[#This Row],[Tissue Used (g)]]</f>
        <v>6.1177725255087338</v>
      </c>
      <c r="M60" s="5">
        <f>AVERAGE(L59:L60)</f>
        <v>4.4424107914913247</v>
      </c>
      <c r="N60" s="5">
        <f>STDEV(L59:L60)</f>
        <v>2.3693192861283245</v>
      </c>
      <c r="P60" s="5"/>
    </row>
    <row r="61" spans="2:16" x14ac:dyDescent="0.35">
      <c r="B61" s="9">
        <f t="shared" ref="B61" si="38">B60+1</f>
        <v>79</v>
      </c>
      <c r="C61" s="1">
        <v>6</v>
      </c>
      <c r="D61" s="1" t="s">
        <v>5</v>
      </c>
      <c r="E61" s="1">
        <v>4</v>
      </c>
      <c r="F61" s="1" t="s">
        <v>4</v>
      </c>
      <c r="G61" s="1" t="s">
        <v>0</v>
      </c>
      <c r="H61" s="1">
        <v>0.25069999999999998</v>
      </c>
      <c r="I61" s="1">
        <v>2.5000000000000001E-2</v>
      </c>
      <c r="J61" s="5">
        <v>0.56499999999999995</v>
      </c>
      <c r="K61" s="5">
        <f>(Table48[[#This Row],[absorbance ]]-0.0366)/0.0083</f>
        <v>63.662650602409634</v>
      </c>
      <c r="L61" s="5">
        <f>Table48[[#This Row],[gallic acid conc. mg/L]]*Table48[[#This Row],[total volume (L)]]/Table48[[#This Row],[Tissue Used (g)]]</f>
        <v>6.3484892902283248</v>
      </c>
      <c r="M61" s="5"/>
      <c r="N61" s="5"/>
      <c r="P61" s="5"/>
    </row>
    <row r="62" spans="2:16" x14ac:dyDescent="0.35">
      <c r="B62" s="7">
        <f t="shared" ref="B62" si="39">B61</f>
        <v>79</v>
      </c>
      <c r="C62" s="1">
        <v>6</v>
      </c>
      <c r="D62" s="1" t="s">
        <v>5</v>
      </c>
      <c r="E62" s="1">
        <v>4</v>
      </c>
      <c r="F62" s="1" t="s">
        <v>4</v>
      </c>
      <c r="G62" s="1" t="s">
        <v>0</v>
      </c>
      <c r="H62" s="1">
        <v>0.25069999999999998</v>
      </c>
      <c r="I62" s="1">
        <v>2.5000000000000001E-2</v>
      </c>
      <c r="J62" s="5">
        <v>0.59</v>
      </c>
      <c r="K62" s="5">
        <f>(Table48[[#This Row],[absorbance ]]-0.0366)/0.0083</f>
        <v>66.674698795180717</v>
      </c>
      <c r="L62" s="5">
        <f>Table48[[#This Row],[gallic acid conc. mg/L]]*Table48[[#This Row],[total volume (L)]]/Table48[[#This Row],[Tissue Used (g)]]</f>
        <v>6.6488530908636543</v>
      </c>
      <c r="M62" s="5">
        <f>AVERAGE(L61:L62)</f>
        <v>6.4986711905459895</v>
      </c>
      <c r="N62" s="5">
        <f>STDEV(L61:L62)</f>
        <v>0.21238928025220574</v>
      </c>
      <c r="P62" s="5"/>
    </row>
    <row r="63" spans="2:16" x14ac:dyDescent="0.35">
      <c r="B63" s="9">
        <f t="shared" ref="B63" si="40">B62+1</f>
        <v>80</v>
      </c>
      <c r="C63" s="1">
        <v>6</v>
      </c>
      <c r="D63" s="1" t="s">
        <v>5</v>
      </c>
      <c r="E63" s="1">
        <v>4</v>
      </c>
      <c r="F63" s="1" t="s">
        <v>3</v>
      </c>
      <c r="G63" s="1" t="s">
        <v>0</v>
      </c>
      <c r="H63" s="1">
        <v>0.25059999999999999</v>
      </c>
      <c r="I63" s="1">
        <v>2.5000000000000001E-2</v>
      </c>
      <c r="J63" s="5">
        <v>0.34200000000000003</v>
      </c>
      <c r="K63" s="5">
        <f>(Table48[[#This Row],[absorbance ]]-0.0366)/0.0083</f>
        <v>36.795180722891565</v>
      </c>
      <c r="L63" s="5">
        <f>Table48[[#This Row],[gallic acid conc. mg/L]]*Table48[[#This Row],[total volume (L)]]/Table48[[#This Row],[Tissue Used (g)]]</f>
        <v>3.6707083721958869</v>
      </c>
      <c r="M63" s="5"/>
      <c r="N63" s="5"/>
      <c r="P63" s="5"/>
    </row>
    <row r="64" spans="2:16" x14ac:dyDescent="0.35">
      <c r="B64" s="7">
        <f t="shared" ref="B64" si="41">B63</f>
        <v>80</v>
      </c>
      <c r="C64" s="1">
        <v>6</v>
      </c>
      <c r="D64" s="1" t="s">
        <v>5</v>
      </c>
      <c r="E64" s="1">
        <v>4</v>
      </c>
      <c r="F64" s="1" t="s">
        <v>3</v>
      </c>
      <c r="G64" s="1" t="s">
        <v>0</v>
      </c>
      <c r="H64" s="1">
        <v>0.25059999999999999</v>
      </c>
      <c r="I64" s="1">
        <v>2.5000000000000001E-2</v>
      </c>
      <c r="J64" s="5">
        <v>0.40799999999999997</v>
      </c>
      <c r="K64" s="5">
        <f>(Table48[[#This Row],[absorbance ]]-0.0366)/0.0083</f>
        <v>44.74698795180722</v>
      </c>
      <c r="L64" s="5">
        <f>Table48[[#This Row],[gallic acid conc. mg/L]]*Table48[[#This Row],[total volume (L)]]/Table48[[#This Row],[Tissue Used (g)]]</f>
        <v>4.463985230627217</v>
      </c>
      <c r="M64" s="5">
        <f>AVERAGE(L63:L64)</f>
        <v>4.0673468014115519</v>
      </c>
      <c r="N64" s="5">
        <f>STDEV(L63:L64)</f>
        <v>0.56093144595515443</v>
      </c>
      <c r="P64" s="5"/>
    </row>
    <row r="65" spans="2:16" x14ac:dyDescent="0.35">
      <c r="B65" s="9">
        <f t="shared" ref="B65" si="42">B64+1</f>
        <v>81</v>
      </c>
      <c r="C65" s="1">
        <v>6</v>
      </c>
      <c r="D65" s="1" t="s">
        <v>5</v>
      </c>
      <c r="E65" s="1">
        <v>4</v>
      </c>
      <c r="F65" s="1" t="s">
        <v>1</v>
      </c>
      <c r="G65" s="1" t="s">
        <v>0</v>
      </c>
      <c r="H65" s="1">
        <v>0.25</v>
      </c>
      <c r="I65" s="1">
        <v>2.5000000000000001E-2</v>
      </c>
      <c r="J65" s="5">
        <v>0.26200000000000001</v>
      </c>
      <c r="K65" s="5">
        <f>(Table48[[#This Row],[absorbance ]]-0.0366)/0.0083</f>
        <v>27.156626506024097</v>
      </c>
      <c r="L65" s="5">
        <f>Table48[[#This Row],[gallic acid conc. mg/L]]*Table48[[#This Row],[total volume (L)]]/Table48[[#This Row],[Tissue Used (g)]]</f>
        <v>2.7156626506024097</v>
      </c>
      <c r="M65" s="5"/>
      <c r="N65" s="5"/>
      <c r="P65" s="5"/>
    </row>
    <row r="66" spans="2:16" x14ac:dyDescent="0.35">
      <c r="B66" s="7">
        <f t="shared" ref="B66" si="43">B65</f>
        <v>81</v>
      </c>
      <c r="C66" s="1">
        <v>6</v>
      </c>
      <c r="D66" s="1" t="s">
        <v>5</v>
      </c>
      <c r="E66" s="1">
        <v>4</v>
      </c>
      <c r="F66" s="1" t="s">
        <v>1</v>
      </c>
      <c r="G66" s="1" t="s">
        <v>0</v>
      </c>
      <c r="H66" s="1">
        <v>0.25</v>
      </c>
      <c r="I66" s="1">
        <v>2.5000000000000001E-2</v>
      </c>
      <c r="J66" s="5">
        <v>0.27300000000000002</v>
      </c>
      <c r="K66" s="5">
        <f>(Table48[[#This Row],[absorbance ]]-0.0366)/0.0083</f>
        <v>28.481927710843376</v>
      </c>
      <c r="L66" s="5">
        <f>Table48[[#This Row],[gallic acid conc. mg/L]]*Table48[[#This Row],[total volume (L)]]/Table48[[#This Row],[Tissue Used (g)]]</f>
        <v>2.8481927710843378</v>
      </c>
      <c r="M66" s="5">
        <f>AVERAGE(L65:L66)</f>
        <v>2.781927710843374</v>
      </c>
      <c r="N66" s="5">
        <f>STDEV(L65:L66)</f>
        <v>9.3712946904241465E-2</v>
      </c>
      <c r="P66" s="5"/>
    </row>
    <row r="67" spans="2:16" x14ac:dyDescent="0.35">
      <c r="B67" s="9">
        <f t="shared" ref="B67" si="44">B66+1</f>
        <v>82</v>
      </c>
      <c r="C67" s="1">
        <v>6</v>
      </c>
      <c r="D67" s="1" t="s">
        <v>5</v>
      </c>
      <c r="E67" s="1">
        <v>5</v>
      </c>
      <c r="F67" s="1" t="s">
        <v>4</v>
      </c>
      <c r="G67" s="1" t="s">
        <v>0</v>
      </c>
      <c r="H67" s="1">
        <v>0.2505</v>
      </c>
      <c r="I67" s="1">
        <v>2.5000000000000001E-2</v>
      </c>
      <c r="J67" s="5">
        <v>0.52</v>
      </c>
      <c r="K67" s="5">
        <f>(Table48[[#This Row],[absorbance ]]-0.0366)/0.0083</f>
        <v>58.240963855421683</v>
      </c>
      <c r="L67" s="5">
        <f>Table48[[#This Row],[gallic acid conc. mg/L]]*Table48[[#This Row],[total volume (L)]]/Table48[[#This Row],[Tissue Used (g)]]</f>
        <v>5.8124714426568547</v>
      </c>
      <c r="M67" s="5"/>
      <c r="N67" s="5"/>
      <c r="P67" s="5"/>
    </row>
    <row r="68" spans="2:16" x14ac:dyDescent="0.35">
      <c r="B68" s="7">
        <f t="shared" ref="B68" si="45">B67</f>
        <v>82</v>
      </c>
      <c r="C68" s="1">
        <v>6</v>
      </c>
      <c r="D68" s="1" t="s">
        <v>5</v>
      </c>
      <c r="E68" s="1">
        <v>5</v>
      </c>
      <c r="F68" s="1" t="s">
        <v>4</v>
      </c>
      <c r="G68" s="1" t="s">
        <v>0</v>
      </c>
      <c r="H68" s="1">
        <v>0.2505</v>
      </c>
      <c r="I68" s="1">
        <v>2.5000000000000001E-2</v>
      </c>
      <c r="J68" s="5">
        <v>0.56299999999999994</v>
      </c>
      <c r="K68" s="5">
        <f>(Table48[[#This Row],[absorbance ]]-0.0366)/0.0083</f>
        <v>63.421686746987952</v>
      </c>
      <c r="L68" s="5">
        <f>Table48[[#This Row],[gallic acid conc. mg/L]]*Table48[[#This Row],[total volume (L)]]/Table48[[#This Row],[Tissue Used (g)]]</f>
        <v>6.3295096553880192</v>
      </c>
      <c r="M68" s="5">
        <f>AVERAGE(L67:L68)</f>
        <v>6.0709905490224365</v>
      </c>
      <c r="N68" s="5">
        <f>STDEV(L67:L68)</f>
        <v>0.36560122635477921</v>
      </c>
      <c r="P68" s="5"/>
    </row>
    <row r="69" spans="2:16" x14ac:dyDescent="0.35">
      <c r="B69" s="9">
        <f t="shared" ref="B69" si="46">B68+1</f>
        <v>83</v>
      </c>
      <c r="C69" s="1">
        <v>6</v>
      </c>
      <c r="D69" s="1" t="s">
        <v>5</v>
      </c>
      <c r="E69" s="1">
        <v>5</v>
      </c>
      <c r="F69" s="1" t="s">
        <v>3</v>
      </c>
      <c r="G69" s="1" t="s">
        <v>0</v>
      </c>
      <c r="H69" s="1">
        <v>0.25040000000000001</v>
      </c>
      <c r="I69" s="2">
        <v>2.5000000000000001E-2</v>
      </c>
      <c r="J69" s="5">
        <v>0.34100000000000003</v>
      </c>
      <c r="K69" s="5">
        <f>(Table48[[#This Row],[absorbance ]]-0.0366)/0.0083</f>
        <v>36.674698795180724</v>
      </c>
      <c r="L69" s="5">
        <f>Table48[[#This Row],[gallic acid conc. mg/L]]*Table48[[#This Row],[total volume (L)]]/Table48[[#This Row],[Tissue Used (g)]]</f>
        <v>3.6616113014357752</v>
      </c>
      <c r="M69" s="5"/>
      <c r="N69" s="5"/>
      <c r="P69" s="5"/>
    </row>
    <row r="70" spans="2:16" x14ac:dyDescent="0.35">
      <c r="B70" s="7">
        <f t="shared" ref="B70" si="47">B69</f>
        <v>83</v>
      </c>
      <c r="C70" s="1">
        <v>6</v>
      </c>
      <c r="D70" s="1" t="s">
        <v>5</v>
      </c>
      <c r="E70" s="1">
        <v>5</v>
      </c>
      <c r="F70" s="1" t="s">
        <v>3</v>
      </c>
      <c r="G70" s="1" t="s">
        <v>0</v>
      </c>
      <c r="H70" s="1">
        <v>0.25040000000000001</v>
      </c>
      <c r="I70" s="1">
        <v>2.5000000000000001E-2</v>
      </c>
      <c r="J70" s="5">
        <v>0.45300000000000001</v>
      </c>
      <c r="K70" s="5">
        <f>(Table48[[#This Row],[absorbance ]]-0.0366)/0.0083</f>
        <v>50.168674698795179</v>
      </c>
      <c r="L70" s="5">
        <f>Table48[[#This Row],[gallic acid conc. mg/L]]*Table48[[#This Row],[total volume (L)]]/Table48[[#This Row],[Tissue Used (g)]]</f>
        <v>5.0088533045921704</v>
      </c>
      <c r="M70" s="5">
        <f>AVERAGE(L69:L70)</f>
        <v>4.3352323030139726</v>
      </c>
      <c r="N70" s="5">
        <f>STDEV(L69:L70)</f>
        <v>0.952643956331237</v>
      </c>
      <c r="P70" s="5"/>
    </row>
    <row r="71" spans="2:16" x14ac:dyDescent="0.35">
      <c r="B71" s="9">
        <f t="shared" ref="B71" si="48">B70+1</f>
        <v>84</v>
      </c>
      <c r="C71" s="1">
        <v>6</v>
      </c>
      <c r="D71" s="1" t="s">
        <v>5</v>
      </c>
      <c r="E71" s="1">
        <v>5</v>
      </c>
      <c r="F71" s="1" t="s">
        <v>1</v>
      </c>
      <c r="G71" s="1" t="s">
        <v>0</v>
      </c>
      <c r="H71" s="1">
        <v>0.25019999999999998</v>
      </c>
      <c r="I71" s="1">
        <v>2.5000000000000001E-2</v>
      </c>
      <c r="J71" s="5">
        <v>0.52700000000000002</v>
      </c>
      <c r="K71" s="5">
        <f>(Table48[[#This Row],[absorbance ]]-0.0366)/0.0083</f>
        <v>59.084337349397593</v>
      </c>
      <c r="L71" s="5">
        <f>Table48[[#This Row],[gallic acid conc. mg/L]]*Table48[[#This Row],[total volume (L)]]/Table48[[#This Row],[Tissue Used (g)]]</f>
        <v>5.9037107663266983</v>
      </c>
      <c r="M71" s="5"/>
      <c r="N71" s="5"/>
      <c r="P71" s="5"/>
    </row>
    <row r="72" spans="2:16" x14ac:dyDescent="0.35">
      <c r="B72" s="7">
        <f t="shared" ref="B72" si="49">B71</f>
        <v>84</v>
      </c>
      <c r="C72" s="1">
        <v>6</v>
      </c>
      <c r="D72" s="1" t="s">
        <v>5</v>
      </c>
      <c r="E72" s="1">
        <v>5</v>
      </c>
      <c r="F72" s="1" t="s">
        <v>1</v>
      </c>
      <c r="G72" s="1" t="s">
        <v>0</v>
      </c>
      <c r="H72" s="1">
        <v>0.25019999999999998</v>
      </c>
      <c r="I72" s="1">
        <v>2.5000000000000001E-2</v>
      </c>
      <c r="J72" s="5">
        <v>0.19900000000000001</v>
      </c>
      <c r="K72" s="5">
        <f>(Table48[[#This Row],[absorbance ]]-0.0366)/0.0083</f>
        <v>19.566265060240966</v>
      </c>
      <c r="L72" s="5">
        <f>Table48[[#This Row],[gallic acid conc. mg/L]]*Table48[[#This Row],[total volume (L)]]/Table48[[#This Row],[Tissue Used (g)]]</f>
        <v>1.9550624560592493</v>
      </c>
      <c r="M72" s="5">
        <f>AVERAGE(L71:L72)</f>
        <v>3.9293866111929736</v>
      </c>
      <c r="N72" s="5">
        <f>STDEV(L71:L72)</f>
        <v>2.7921159967109164</v>
      </c>
      <c r="P72" s="5"/>
    </row>
    <row r="75" spans="2:16" x14ac:dyDescent="0.35">
      <c r="B75" s="3"/>
    </row>
    <row r="76" spans="2:16" x14ac:dyDescent="0.35">
      <c r="B76" s="3"/>
    </row>
    <row r="77" spans="2:16" x14ac:dyDescent="0.35">
      <c r="B77" s="3"/>
    </row>
    <row r="78" spans="2:16" x14ac:dyDescent="0.35">
      <c r="B78" s="3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Total Phenolics </vt:lpstr>
      <vt:lpstr>SC 7-30-21 Block I</vt:lpstr>
      <vt:lpstr>Block I</vt:lpstr>
      <vt:lpstr>SC 8-6-21 Block III</vt:lpstr>
      <vt:lpstr>Block III</vt:lpstr>
      <vt:lpstr>SC 9-30-21 Block II</vt:lpstr>
      <vt:lpstr>Block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Lucker</dc:creator>
  <cp:lastModifiedBy>Alb Lucker</cp:lastModifiedBy>
  <cp:lastPrinted>2022-05-11T19:52:41Z</cp:lastPrinted>
  <dcterms:created xsi:type="dcterms:W3CDTF">2021-07-30T14:23:57Z</dcterms:created>
  <dcterms:modified xsi:type="dcterms:W3CDTF">2023-06-22T12:46:08Z</dcterms:modified>
</cp:coreProperties>
</file>