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
    </mc:Choice>
  </mc:AlternateContent>
  <xr:revisionPtr revIDLastSave="0" documentId="13_ncr:1_{B0FEC06E-403D-4782-88E0-428C5FEE177D}" xr6:coauthVersionLast="47" xr6:coauthVersionMax="47" xr10:uidLastSave="{00000000-0000-0000-0000-000000000000}"/>
  <bookViews>
    <workbookView xWindow="-120" yWindow="-120" windowWidth="29040" windowHeight="15840" tabRatio="908" xr2:uid="{37FCF2C9-8955-401F-BC95-058283B818BE}"/>
  </bookViews>
  <sheets>
    <sheet name="2010 E Cotton Growth Intro." sheetId="2" r:id="rId1"/>
    <sheet name="Dic. 2010 E Cotton Growth" sheetId="6" r:id="rId2"/>
    <sheet name="2010 E Cotton Growth" sheetId="7" r:id="rId3"/>
    <sheet name="Dic. 2010 E Cotton Harvest" sheetId="9" r:id="rId4"/>
    <sheet name="2010 E Cotton Harvest" sheetId="10" r:id="rId5"/>
    <sheet name="Dic. 2010 E Cotton Density" sheetId="15" r:id="rId6"/>
    <sheet name="2010 E Cotton Density" sheetId="16" r:id="rId7"/>
    <sheet name="Dic. 2010 E Cotton Quality" sheetId="13" r:id="rId8"/>
    <sheet name="2010 E Cotton Quality" sheetId="14"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16" l="1"/>
  <c r="A20" i="16"/>
  <c r="A19" i="16"/>
  <c r="A18" i="16"/>
  <c r="A17" i="16"/>
  <c r="A16" i="16"/>
  <c r="A15" i="16"/>
  <c r="A14" i="16"/>
  <c r="A13" i="16"/>
  <c r="A12" i="16"/>
  <c r="A11" i="16"/>
  <c r="A10" i="16"/>
  <c r="A9" i="16"/>
  <c r="A8" i="16"/>
  <c r="A7" i="16"/>
  <c r="A6" i="16"/>
  <c r="A5" i="16"/>
  <c r="A4" i="16"/>
  <c r="A3" i="16"/>
  <c r="A2" i="16"/>
  <c r="I18" i="16"/>
  <c r="I14" i="16"/>
  <c r="G21" i="16"/>
  <c r="I21" i="16" s="1"/>
  <c r="G20" i="16"/>
  <c r="I20" i="16" s="1"/>
  <c r="G19" i="16"/>
  <c r="I19" i="16" s="1"/>
  <c r="G18" i="16"/>
  <c r="G17" i="16"/>
  <c r="I17" i="16" s="1"/>
  <c r="G16" i="16"/>
  <c r="I16" i="16" s="1"/>
  <c r="G15" i="16"/>
  <c r="I15" i="16" s="1"/>
  <c r="G14" i="16"/>
  <c r="G13" i="16"/>
  <c r="I13" i="16" s="1"/>
  <c r="G12" i="16"/>
  <c r="I12" i="16" s="1"/>
  <c r="G11" i="16"/>
  <c r="G10" i="16"/>
  <c r="I10" i="16" s="1"/>
  <c r="G9" i="16"/>
  <c r="G8" i="16"/>
  <c r="G7" i="16"/>
  <c r="G6" i="16"/>
  <c r="I6" i="16" s="1"/>
  <c r="G5" i="16"/>
  <c r="G4" i="16"/>
  <c r="G3" i="16"/>
  <c r="G2" i="16"/>
  <c r="I2" i="16" s="1"/>
  <c r="I11" i="16"/>
  <c r="I9" i="16"/>
  <c r="I8" i="16"/>
  <c r="I7" i="16"/>
  <c r="I5" i="16"/>
  <c r="I4" i="16"/>
  <c r="I3" i="16"/>
  <c r="N65" i="7" l="1"/>
  <c r="N64" i="7"/>
  <c r="N63" i="7"/>
  <c r="N62" i="7"/>
  <c r="N61" i="7"/>
  <c r="N60" i="7"/>
  <c r="N59" i="7"/>
  <c r="N58" i="7"/>
  <c r="N57" i="7"/>
  <c r="N56" i="7"/>
  <c r="N55" i="7"/>
  <c r="N54" i="7"/>
  <c r="N53" i="7"/>
  <c r="N52" i="7"/>
  <c r="N51" i="7"/>
  <c r="N50" i="7"/>
  <c r="N49" i="7"/>
  <c r="N48" i="7"/>
  <c r="N47" i="7"/>
  <c r="N46" i="7"/>
  <c r="N45"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10" i="7"/>
  <c r="N9" i="7"/>
  <c r="N8" i="7"/>
  <c r="N7" i="7"/>
  <c r="N6" i="7"/>
  <c r="N5" i="7"/>
  <c r="N4" i="7"/>
  <c r="N3" i="7"/>
  <c r="N2" i="7"/>
  <c r="R2" i="7"/>
  <c r="X29" i="10"/>
  <c r="Z29" i="10" s="1"/>
  <c r="AA29" i="10" s="1"/>
  <c r="T29" i="10"/>
  <c r="S29" i="10"/>
  <c r="R29" i="10"/>
  <c r="V29" i="10" s="1"/>
  <c r="Q29" i="10"/>
  <c r="Y29" i="10" s="1"/>
  <c r="M29" i="10"/>
  <c r="G29" i="10"/>
  <c r="W29" i="10" s="1"/>
  <c r="A29" i="10"/>
  <c r="T28" i="10"/>
  <c r="S28" i="10"/>
  <c r="R28" i="10"/>
  <c r="X28" i="10" s="1"/>
  <c r="Z28" i="10" s="1"/>
  <c r="AA28" i="10" s="1"/>
  <c r="Q28" i="10"/>
  <c r="Y28" i="10" s="1"/>
  <c r="M28" i="10"/>
  <c r="G28" i="10"/>
  <c r="W28" i="10" s="1"/>
  <c r="A28" i="10"/>
  <c r="X27" i="10"/>
  <c r="Z27" i="10" s="1"/>
  <c r="AA27" i="10" s="1"/>
  <c r="T27" i="10"/>
  <c r="S27" i="10"/>
  <c r="R27" i="10"/>
  <c r="V27" i="10" s="1"/>
  <c r="Q27" i="10"/>
  <c r="Y27" i="10" s="1"/>
  <c r="M27" i="10"/>
  <c r="G27" i="10"/>
  <c r="W27" i="10" s="1"/>
  <c r="A27" i="10"/>
  <c r="V26" i="10"/>
  <c r="T26" i="10"/>
  <c r="S26" i="10"/>
  <c r="R26" i="10"/>
  <c r="X26" i="10" s="1"/>
  <c r="Z26" i="10" s="1"/>
  <c r="AA26" i="10" s="1"/>
  <c r="Q26" i="10"/>
  <c r="Y26" i="10" s="1"/>
  <c r="M26" i="10"/>
  <c r="G26" i="10"/>
  <c r="W26" i="10" s="1"/>
  <c r="A26" i="10"/>
  <c r="X25" i="10"/>
  <c r="Z25" i="10" s="1"/>
  <c r="AA25" i="10" s="1"/>
  <c r="T25" i="10"/>
  <c r="S25" i="10"/>
  <c r="R25" i="10"/>
  <c r="V25" i="10" s="1"/>
  <c r="Q25" i="10"/>
  <c r="Y25" i="10" s="1"/>
  <c r="M25" i="10"/>
  <c r="G25" i="10"/>
  <c r="W25" i="10" s="1"/>
  <c r="A25" i="10"/>
  <c r="T24" i="10"/>
  <c r="S24" i="10"/>
  <c r="R24" i="10"/>
  <c r="X24" i="10" s="1"/>
  <c r="Z24" i="10" s="1"/>
  <c r="AA24" i="10" s="1"/>
  <c r="Q24" i="10"/>
  <c r="Y24" i="10" s="1"/>
  <c r="M24" i="10"/>
  <c r="G24" i="10"/>
  <c r="W24" i="10" s="1"/>
  <c r="A24" i="10"/>
  <c r="X23" i="10"/>
  <c r="Z23" i="10" s="1"/>
  <c r="AA23" i="10" s="1"/>
  <c r="T23" i="10"/>
  <c r="S23" i="10"/>
  <c r="R23" i="10"/>
  <c r="V23" i="10" s="1"/>
  <c r="Q23" i="10"/>
  <c r="Y23" i="10" s="1"/>
  <c r="M23" i="10"/>
  <c r="G23" i="10"/>
  <c r="W23" i="10" s="1"/>
  <c r="A23" i="10"/>
  <c r="T22" i="10"/>
  <c r="S22" i="10"/>
  <c r="R22" i="10"/>
  <c r="X22" i="10" s="1"/>
  <c r="Z22" i="10" s="1"/>
  <c r="AA22" i="10" s="1"/>
  <c r="Q22" i="10"/>
  <c r="Y22" i="10" s="1"/>
  <c r="M22" i="10"/>
  <c r="G22" i="10"/>
  <c r="W22" i="10" s="1"/>
  <c r="A22" i="10"/>
  <c r="V19" i="10"/>
  <c r="V18" i="10"/>
  <c r="V15" i="10"/>
  <c r="V14" i="10"/>
  <c r="V11" i="10"/>
  <c r="V10" i="10"/>
  <c r="V7" i="10"/>
  <c r="V6" i="10"/>
  <c r="V3" i="10"/>
  <c r="V2" i="10"/>
  <c r="U19" i="10"/>
  <c r="U15" i="10"/>
  <c r="U11" i="10"/>
  <c r="U7" i="10"/>
  <c r="U3" i="10"/>
  <c r="R21" i="10"/>
  <c r="V21" i="10" s="1"/>
  <c r="Q21" i="10"/>
  <c r="U21" i="10" s="1"/>
  <c r="R20" i="10"/>
  <c r="V20" i="10" s="1"/>
  <c r="Q20" i="10"/>
  <c r="U20" i="10" s="1"/>
  <c r="R19" i="10"/>
  <c r="Q19" i="10"/>
  <c r="R18" i="10"/>
  <c r="Q18" i="10"/>
  <c r="U18" i="10" s="1"/>
  <c r="R17" i="10"/>
  <c r="V17" i="10" s="1"/>
  <c r="Q17" i="10"/>
  <c r="U17" i="10" s="1"/>
  <c r="R16" i="10"/>
  <c r="V16" i="10" s="1"/>
  <c r="Q16" i="10"/>
  <c r="U16" i="10" s="1"/>
  <c r="R15" i="10"/>
  <c r="Q15" i="10"/>
  <c r="R14" i="10"/>
  <c r="Q14" i="10"/>
  <c r="U14" i="10" s="1"/>
  <c r="R13" i="10"/>
  <c r="V13" i="10" s="1"/>
  <c r="Q13" i="10"/>
  <c r="U13" i="10" s="1"/>
  <c r="R12" i="10"/>
  <c r="V12" i="10" s="1"/>
  <c r="Q12" i="10"/>
  <c r="U12" i="10" s="1"/>
  <c r="R11" i="10"/>
  <c r="Q11" i="10"/>
  <c r="R10" i="10"/>
  <c r="Q10" i="10"/>
  <c r="U10" i="10" s="1"/>
  <c r="R9" i="10"/>
  <c r="V9" i="10" s="1"/>
  <c r="Q9" i="10"/>
  <c r="U9" i="10" s="1"/>
  <c r="R8" i="10"/>
  <c r="V8" i="10" s="1"/>
  <c r="Q8" i="10"/>
  <c r="U8" i="10" s="1"/>
  <c r="R7" i="10"/>
  <c r="Q7" i="10"/>
  <c r="R6" i="10"/>
  <c r="Q6" i="10"/>
  <c r="U6" i="10" s="1"/>
  <c r="R5" i="10"/>
  <c r="V5" i="10" s="1"/>
  <c r="Q5" i="10"/>
  <c r="U5" i="10" s="1"/>
  <c r="R4" i="10"/>
  <c r="V4" i="10" s="1"/>
  <c r="Q4" i="10"/>
  <c r="U4" i="10" s="1"/>
  <c r="R3" i="10"/>
  <c r="Q3" i="10"/>
  <c r="R2" i="10"/>
  <c r="Q2" i="10"/>
  <c r="U2" i="10" s="1"/>
  <c r="M21" i="10"/>
  <c r="M20" i="10"/>
  <c r="M19" i="10"/>
  <c r="M18" i="10"/>
  <c r="M17" i="10"/>
  <c r="M16" i="10"/>
  <c r="M15" i="10"/>
  <c r="M14" i="10"/>
  <c r="M13" i="10"/>
  <c r="M12" i="10"/>
  <c r="M11" i="10"/>
  <c r="M10" i="10"/>
  <c r="M9" i="10"/>
  <c r="M8" i="10"/>
  <c r="M7" i="10"/>
  <c r="M6" i="10"/>
  <c r="M5" i="10"/>
  <c r="M4" i="10"/>
  <c r="M3" i="10"/>
  <c r="M2" i="10"/>
  <c r="V24" i="10" l="1"/>
  <c r="V28" i="10"/>
  <c r="U23" i="10"/>
  <c r="U25" i="10"/>
  <c r="U27" i="10"/>
  <c r="U29" i="10"/>
  <c r="V22" i="10"/>
  <c r="U22" i="10"/>
  <c r="U24" i="10"/>
  <c r="U26" i="10"/>
  <c r="U28" i="10"/>
  <c r="G21" i="10"/>
  <c r="X21" i="10" s="1"/>
  <c r="Z21" i="10" s="1"/>
  <c r="AA21" i="10" s="1"/>
  <c r="G20" i="10"/>
  <c r="X20" i="10" s="1"/>
  <c r="Z20" i="10" s="1"/>
  <c r="AA20" i="10" s="1"/>
  <c r="G19" i="10"/>
  <c r="X19" i="10" s="1"/>
  <c r="Z19" i="10" s="1"/>
  <c r="AA19" i="10" s="1"/>
  <c r="G18" i="10"/>
  <c r="X18" i="10" s="1"/>
  <c r="Z18" i="10" s="1"/>
  <c r="AA18" i="10" s="1"/>
  <c r="G17" i="10"/>
  <c r="X17" i="10" s="1"/>
  <c r="Z17" i="10" s="1"/>
  <c r="AA17" i="10" s="1"/>
  <c r="G16" i="10"/>
  <c r="X16" i="10" s="1"/>
  <c r="Z16" i="10" s="1"/>
  <c r="AA16" i="10" s="1"/>
  <c r="G15" i="10"/>
  <c r="X15" i="10" s="1"/>
  <c r="Z15" i="10" s="1"/>
  <c r="AA15" i="10" s="1"/>
  <c r="G14" i="10"/>
  <c r="X14" i="10" s="1"/>
  <c r="Z14" i="10" s="1"/>
  <c r="AA14" i="10" s="1"/>
  <c r="G13" i="10"/>
  <c r="X13" i="10" s="1"/>
  <c r="Z13" i="10" s="1"/>
  <c r="AA13" i="10" s="1"/>
  <c r="G12" i="10"/>
  <c r="X12" i="10" s="1"/>
  <c r="Z12" i="10" s="1"/>
  <c r="AA12" i="10" s="1"/>
  <c r="G11" i="10"/>
  <c r="X11" i="10" s="1"/>
  <c r="Z11" i="10" s="1"/>
  <c r="AA11" i="10" s="1"/>
  <c r="G10" i="10"/>
  <c r="X10" i="10" s="1"/>
  <c r="Z10" i="10" s="1"/>
  <c r="AA10" i="10" s="1"/>
  <c r="G9" i="10"/>
  <c r="X9" i="10" s="1"/>
  <c r="Z9" i="10" s="1"/>
  <c r="AA9" i="10" s="1"/>
  <c r="G8" i="10"/>
  <c r="X8" i="10" s="1"/>
  <c r="Z8" i="10" s="1"/>
  <c r="AA8" i="10" s="1"/>
  <c r="G7" i="10"/>
  <c r="X7" i="10" s="1"/>
  <c r="Z7" i="10" s="1"/>
  <c r="AA7" i="10" s="1"/>
  <c r="G6" i="10"/>
  <c r="X6" i="10" s="1"/>
  <c r="Z6" i="10" s="1"/>
  <c r="AA6" i="10" s="1"/>
  <c r="G5" i="10"/>
  <c r="X5" i="10" s="1"/>
  <c r="Z5" i="10" s="1"/>
  <c r="AA5" i="10" s="1"/>
  <c r="G4" i="10"/>
  <c r="X4" i="10" s="1"/>
  <c r="Z4" i="10" s="1"/>
  <c r="AA4" i="10" s="1"/>
  <c r="G3" i="10"/>
  <c r="X3" i="10" s="1"/>
  <c r="Z3" i="10" s="1"/>
  <c r="AA3" i="10" s="1"/>
  <c r="G2" i="10"/>
  <c r="X2" i="10" s="1"/>
  <c r="Z2" i="10" s="1"/>
  <c r="AA2" i="10" s="1"/>
  <c r="R65" i="7"/>
  <c r="R64" i="7"/>
  <c r="R63" i="7"/>
  <c r="R62" i="7"/>
  <c r="R61" i="7"/>
  <c r="R60" i="7"/>
  <c r="R59" i="7"/>
  <c r="R58" i="7"/>
  <c r="R57" i="7"/>
  <c r="R56" i="7"/>
  <c r="R55" i="7"/>
  <c r="R54" i="7"/>
  <c r="R53" i="7"/>
  <c r="R52" i="7"/>
  <c r="R51" i="7"/>
  <c r="R50" i="7"/>
  <c r="R49" i="7"/>
  <c r="R48" i="7"/>
  <c r="R47" i="7"/>
  <c r="R46" i="7"/>
  <c r="R45" i="7"/>
  <c r="R44" i="7"/>
  <c r="R43" i="7"/>
  <c r="R42" i="7"/>
  <c r="R41" i="7"/>
  <c r="R40" i="7"/>
  <c r="R39" i="7"/>
  <c r="R38" i="7"/>
  <c r="R37" i="7"/>
  <c r="R36" i="7"/>
  <c r="R35" i="7"/>
  <c r="R34" i="7"/>
  <c r="R33" i="7"/>
  <c r="R32" i="7"/>
  <c r="R31" i="7"/>
  <c r="R30" i="7"/>
  <c r="R29" i="7"/>
  <c r="R28" i="7"/>
  <c r="R27" i="7"/>
  <c r="R26" i="7"/>
  <c r="R25" i="7"/>
  <c r="R24" i="7"/>
  <c r="R23" i="7"/>
  <c r="R22" i="7"/>
  <c r="R21" i="7"/>
  <c r="R20" i="7"/>
  <c r="R19" i="7"/>
  <c r="R18" i="7"/>
  <c r="R17" i="7"/>
  <c r="R16" i="7"/>
  <c r="R15" i="7"/>
  <c r="R14" i="7"/>
  <c r="R13" i="7"/>
  <c r="R12" i="7"/>
  <c r="R11" i="7"/>
  <c r="R10" i="7"/>
  <c r="R9" i="7"/>
  <c r="R8" i="7"/>
  <c r="R7" i="7"/>
  <c r="R6" i="7"/>
  <c r="R5" i="7"/>
  <c r="R4" i="7"/>
  <c r="R3" i="7"/>
  <c r="Y2" i="10" l="1"/>
  <c r="Y18" i="10"/>
  <c r="Y3" i="10"/>
  <c r="Y7" i="10"/>
  <c r="Y11" i="10"/>
  <c r="Y15" i="10"/>
  <c r="Y19" i="10"/>
  <c r="Y6" i="10"/>
  <c r="Y14" i="10"/>
  <c r="Y4" i="10"/>
  <c r="Y8" i="10"/>
  <c r="Y12" i="10"/>
  <c r="Y16" i="10"/>
  <c r="Y20" i="10"/>
  <c r="Y10" i="10"/>
  <c r="Y5" i="10"/>
  <c r="Y9" i="10"/>
  <c r="Y13" i="10"/>
  <c r="Y17" i="10"/>
  <c r="Y21" i="10"/>
  <c r="W21" i="10" l="1"/>
  <c r="W20" i="10"/>
  <c r="W19" i="10"/>
  <c r="W18" i="10"/>
  <c r="W17" i="10"/>
  <c r="W16" i="10"/>
  <c r="W15" i="10"/>
  <c r="W14" i="10"/>
  <c r="W13" i="10"/>
  <c r="W12" i="10"/>
  <c r="W11" i="10"/>
  <c r="W10" i="10"/>
  <c r="W9" i="10"/>
  <c r="W8" i="10"/>
  <c r="W7" i="10"/>
  <c r="W6" i="10"/>
  <c r="W5" i="10"/>
  <c r="W4" i="10"/>
  <c r="W3" i="10"/>
  <c r="W2" i="10"/>
  <c r="T21" i="10"/>
  <c r="T20" i="10"/>
  <c r="T19" i="10"/>
  <c r="T18" i="10"/>
  <c r="T17" i="10"/>
  <c r="T16" i="10"/>
  <c r="T15" i="10"/>
  <c r="T14" i="10"/>
  <c r="T13" i="10"/>
  <c r="T12" i="10"/>
  <c r="T11" i="10"/>
  <c r="T10" i="10"/>
  <c r="T9" i="10"/>
  <c r="T8" i="10"/>
  <c r="T7" i="10"/>
  <c r="T6" i="10"/>
  <c r="T5" i="10"/>
  <c r="T4" i="10"/>
  <c r="T3" i="10"/>
  <c r="T2" i="10"/>
  <c r="S21" i="10"/>
  <c r="S20" i="10"/>
  <c r="S19" i="10"/>
  <c r="S18" i="10"/>
  <c r="S17" i="10"/>
  <c r="S16" i="10"/>
  <c r="S15" i="10"/>
  <c r="S14" i="10"/>
  <c r="S13" i="10"/>
  <c r="S12" i="10"/>
  <c r="S11" i="10"/>
  <c r="S10" i="10"/>
  <c r="S9" i="10"/>
  <c r="S8" i="10"/>
  <c r="S7" i="10"/>
  <c r="S6" i="10"/>
  <c r="S5" i="10"/>
  <c r="S4" i="10"/>
  <c r="S3" i="10"/>
  <c r="S2" i="10"/>
  <c r="S65" i="7"/>
  <c r="S64" i="7"/>
  <c r="S63" i="7"/>
  <c r="S62" i="7"/>
  <c r="S61" i="7"/>
  <c r="S60" i="7"/>
  <c r="S59" i="7"/>
  <c r="S58" i="7"/>
  <c r="S57" i="7"/>
  <c r="S56" i="7"/>
  <c r="S55" i="7"/>
  <c r="S54" i="7"/>
  <c r="S53" i="7"/>
  <c r="S52" i="7"/>
  <c r="S51" i="7"/>
  <c r="S50" i="7"/>
  <c r="S49" i="7"/>
  <c r="S48" i="7"/>
  <c r="S47" i="7"/>
  <c r="S46" i="7"/>
  <c r="S45" i="7"/>
  <c r="S44" i="7"/>
  <c r="S43" i="7"/>
  <c r="S42" i="7"/>
  <c r="S41" i="7"/>
  <c r="S40" i="7"/>
  <c r="S39" i="7"/>
  <c r="S38" i="7"/>
  <c r="S37" i="7"/>
  <c r="S36" i="7"/>
  <c r="S35" i="7"/>
  <c r="S34" i="7"/>
  <c r="S33" i="7"/>
  <c r="S32" i="7"/>
  <c r="S31" i="7"/>
  <c r="S30" i="7"/>
  <c r="S29" i="7"/>
  <c r="S28" i="7"/>
  <c r="S27" i="7"/>
  <c r="S26" i="7"/>
  <c r="S25" i="7"/>
  <c r="S24" i="7"/>
  <c r="S23" i="7"/>
  <c r="S22" i="7"/>
  <c r="S21" i="7"/>
  <c r="S20" i="7"/>
  <c r="S19" i="7"/>
  <c r="S18" i="7"/>
  <c r="S17" i="7"/>
  <c r="S16" i="7"/>
  <c r="S15" i="7"/>
  <c r="S14" i="7"/>
  <c r="S13" i="7"/>
  <c r="S12" i="7"/>
  <c r="S11" i="7"/>
  <c r="S10" i="7"/>
  <c r="S9" i="7"/>
  <c r="S8" i="7"/>
  <c r="S7" i="7"/>
  <c r="S6" i="7"/>
  <c r="S5" i="7"/>
  <c r="S4" i="7"/>
  <c r="S3" i="7"/>
  <c r="S2" i="7"/>
  <c r="K2" i="7"/>
  <c r="L2"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5" i="7"/>
  <c r="L4" i="7"/>
  <c r="L3" i="7"/>
  <c r="K65" i="7"/>
  <c r="K64" i="7"/>
  <c r="K63" i="7"/>
  <c r="K62" i="7"/>
  <c r="K61" i="7"/>
  <c r="K60" i="7"/>
  <c r="K59" i="7"/>
  <c r="K58" i="7"/>
  <c r="K57" i="7"/>
  <c r="K56" i="7"/>
  <c r="K55" i="7"/>
  <c r="K5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 r="K4" i="7"/>
  <c r="K3" i="7"/>
  <c r="A213" i="10"/>
  <c r="B213" i="10" s="1"/>
  <c r="A21" i="10"/>
  <c r="A20" i="10"/>
  <c r="A19" i="10"/>
  <c r="A18" i="10"/>
  <c r="A17" i="10"/>
  <c r="A16" i="10"/>
  <c r="A15" i="10"/>
  <c r="A14" i="10"/>
  <c r="A13" i="10"/>
  <c r="A12" i="10"/>
  <c r="A11" i="10"/>
  <c r="A10" i="10"/>
  <c r="A9" i="10"/>
  <c r="A8" i="10"/>
  <c r="A7" i="10"/>
  <c r="A6" i="10"/>
  <c r="A5" i="10"/>
  <c r="A4" i="10"/>
  <c r="A3" i="10"/>
  <c r="A2" i="10"/>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alcChain>
</file>

<file path=xl/sharedStrings.xml><?xml version="1.0" encoding="utf-8"?>
<sst xmlns="http://schemas.openxmlformats.org/spreadsheetml/2006/main" count="847" uniqueCount="215">
  <si>
    <t>SHEET NAME</t>
  </si>
  <si>
    <t>CONTENTS</t>
  </si>
  <si>
    <t>Explanation of sheet names and contents, authors of the data, key references to methods, symbols, conventions.</t>
  </si>
  <si>
    <t>Harvest samples taken from two reps per span</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</si>
  <si>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</si>
  <si>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</si>
  <si>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</si>
  <si>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</si>
  <si>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</si>
  <si>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</si>
  <si>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</si>
  <si>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</si>
  <si>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</si>
  <si>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</si>
  <si>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</si>
  <si>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</si>
  <si>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</si>
  <si>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</si>
  <si>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</si>
  <si>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</si>
  <si>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</si>
  <si>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</si>
  <si>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</si>
  <si>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</si>
  <si>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</si>
  <si>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DOY</t>
  </si>
  <si>
    <t>day of year. January 1 is DOY 1, February 1 is DOY 32, etc.</t>
  </si>
  <si>
    <t>Span</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</si>
  <si>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</si>
  <si>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</si>
  <si>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</si>
  <si>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</si>
  <si>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</si>
  <si>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</si>
  <si>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</si>
  <si>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</si>
  <si>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</si>
  <si>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</si>
  <si>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</si>
  <si>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</si>
  <si>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</si>
  <si>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</si>
  <si>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Year</t>
  </si>
  <si>
    <t>yyyy</t>
  </si>
  <si>
    <t>Serial day of the year beginning with 1 for January 1.</t>
  </si>
  <si>
    <t>integer</t>
  </si>
  <si>
    <t>1 to 366</t>
  </si>
  <si>
    <t>1 to 13</t>
  </si>
  <si>
    <t>Yes, #N/A</t>
  </si>
  <si>
    <t>Measured mean plant height in inches</t>
  </si>
  <si>
    <t>Width in inches</t>
  </si>
  <si>
    <t>decimal</t>
  </si>
  <si>
    <t>Number of bolls in sample</t>
  </si>
  <si>
    <t>Measured mean plant height in meters</t>
  </si>
  <si>
    <t>LAI</t>
  </si>
  <si>
    <t>Leaf Area Index - one-sided green leaf area per unit area of ground surface.</t>
  </si>
  <si>
    <t>Height  in m</t>
  </si>
  <si>
    <t>Width  in m</t>
  </si>
  <si>
    <t>V-3</t>
  </si>
  <si>
    <t>NELYS</t>
  </si>
  <si>
    <t>SELYS</t>
  </si>
  <si>
    <t>V-6</t>
  </si>
  <si>
    <t>V13</t>
  </si>
  <si>
    <t>R-3</t>
  </si>
  <si>
    <t>R-12</t>
  </si>
  <si>
    <t>R-16</t>
  </si>
  <si>
    <t>text</t>
  </si>
  <si>
    <t>Sample</t>
  </si>
  <si>
    <t>Location of sample taken on the east (A) or west (B) side of the field</t>
  </si>
  <si>
    <t>Number of plants harvested from area</t>
  </si>
  <si>
    <t>Total number of bolls on harvested plants</t>
  </si>
  <si>
    <t>Average number of bolls per plant</t>
  </si>
  <si>
    <t>Average number of seeds per boll</t>
  </si>
  <si>
    <t>Average pounds of lint per acre</t>
  </si>
  <si>
    <t>bales/acre</t>
  </si>
  <si>
    <t>A</t>
  </si>
  <si>
    <t>B</t>
  </si>
  <si>
    <t>Total dry (kg)</t>
  </si>
  <si>
    <t>Total dry (Mg/ha)</t>
  </si>
  <si>
    <t>Subsample mass in g</t>
  </si>
  <si>
    <t>Sample size in m^2</t>
  </si>
  <si>
    <t>SLA, in m^2/kg</t>
  </si>
  <si>
    <t>2010 E Cotton Growth Intro.</t>
  </si>
  <si>
    <t>2010 E Cotton Growth</t>
  </si>
  <si>
    <t>Span number</t>
  </si>
  <si>
    <t>Location</t>
  </si>
  <si>
    <t>NE</t>
  </si>
  <si>
    <t>SE</t>
  </si>
  <si>
    <t>NE means northeast field. SE means southeast field. NELYS means NE lysimeter, and SELYS means SE lysimeter.</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</si>
  <si>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</si>
  <si>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alphanumeric</t>
  </si>
  <si>
    <t>Boll mass in g</t>
  </si>
  <si>
    <t>Fraction seed</t>
  </si>
  <si>
    <t>Fraction lint</t>
  </si>
  <si>
    <t>Span or row number</t>
  </si>
  <si>
    <t>Number of plants</t>
  </si>
  <si>
    <t>Number of bolls</t>
  </si>
  <si>
    <t>Dry leaf mass in g</t>
  </si>
  <si>
    <t>Dry stem mass in g</t>
  </si>
  <si>
    <t>Dry boll mass in g</t>
  </si>
  <si>
    <t>Total above-ground dry matter in g</t>
  </si>
  <si>
    <t>Subsample gin seed mass in g</t>
  </si>
  <si>
    <t>Subsample gin lint mass in g</t>
  </si>
  <si>
    <t>Gin turnout in %</t>
  </si>
  <si>
    <t>Total above-ground dry matter in g/m^2</t>
  </si>
  <si>
    <t>Lint yield in kg/ha</t>
  </si>
  <si>
    <t>Seed yield in kg/ha</t>
  </si>
  <si>
    <t>Lbs lint/ acre</t>
  </si>
  <si>
    <t>Average lint yield in kilograms per hectare</t>
  </si>
  <si>
    <t>Number bolls/plant</t>
  </si>
  <si>
    <t>Mass seed/ boll in g</t>
  </si>
  <si>
    <t>Mass lint/boll in g</t>
  </si>
  <si>
    <t>2010 E Cotton Harvest</t>
  </si>
  <si>
    <t>NE means northeast field. SE means southeast field. NELYS means NE lysimeter. SELYS means southeast lysimeter.</t>
  </si>
  <si>
    <t>yyyy-mm-dd</t>
  </si>
  <si>
    <t>Spans were numbered 1 through 10 from north to south. On the lysimeters, rows were numbered 1 through 4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</si>
  <si>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Sampling area in square meters. In the fields, samples were from 10.75 feet of row in each of four rows. On the lysimeters, samples were from 3.0 meters of row, with row width being 0.762 meters.</t>
  </si>
  <si>
    <t>Mass in grams of leaves remaining on plant, after drying to constant mass at 60 degrees C</t>
  </si>
  <si>
    <t>Total mass in grams of harvested stems after drying to constant mass at 60 degrees C</t>
  </si>
  <si>
    <t>Total mass in grams of harvested bolls after drying to constant mass at 60 degrees C</t>
  </si>
  <si>
    <t>Mass in grams of subsample for ginning</t>
  </si>
  <si>
    <t>Mass in grams of cotton lint from ginned sample</t>
  </si>
  <si>
    <t>Mass in grams of seed from ginned sample</t>
  </si>
  <si>
    <t>Total mass in grams of all above-ground biomass</t>
  </si>
  <si>
    <t>Mass fraction of ginned sample that was seed</t>
  </si>
  <si>
    <t>Mass fraction of ginned sample that was cotton lint</t>
  </si>
  <si>
    <t>Turnout is the fraction of ginned seed and lint that was lint, expressed in percentage</t>
  </si>
  <si>
    <t>Average mass of lint per boll</t>
  </si>
  <si>
    <t>Total above-ground biomass in grams per square meter, after drying to constant mass at 60 degrees C</t>
  </si>
  <si>
    <t>Average seed yield in kilograms per hectare</t>
  </si>
  <si>
    <t>Number of bales per acre based on 480 pounds per bale</t>
  </si>
  <si>
    <t>1 to 3</t>
  </si>
  <si>
    <t>Sample area in m^2</t>
  </si>
  <si>
    <t>Dry leaf  mass in g</t>
  </si>
  <si>
    <t>Leaf area in cm^2</t>
  </si>
  <si>
    <t>Height in inches</t>
  </si>
  <si>
    <t>Area in square meters of sample plot</t>
  </si>
  <si>
    <t>Number of plants present in sample area.</t>
  </si>
  <si>
    <t>Measured mean plant width in inches</t>
  </si>
  <si>
    <t>Measured mean plant width in meters</t>
  </si>
  <si>
    <t>One-sided green leaf area in square centimeters measured using a calibrated Licor Leaf Area Meter</t>
  </si>
  <si>
    <t>Mass of leaves in grams after drying to constant mass at 60 degrees C.</t>
  </si>
  <si>
    <t>Mass of stems in grams after drying to constant mass at 60 degrees C.</t>
  </si>
  <si>
    <t>Specific Leaf Area in square meters per kilogram of dry leaf</t>
  </si>
  <si>
    <t>Total dry biomass (stems, leaves, and bolls) per square meter of ground surface.</t>
  </si>
  <si>
    <t>alphabetical</t>
  </si>
  <si>
    <t>Dic 2010 E Cotton Growth</t>
  </si>
  <si>
    <t>Data dictionary for sheet or CSV file named "2010 E Cotton Growth"</t>
  </si>
  <si>
    <t>Measured plot height, width, growth, leaf area, and biomass stage for 5 plants in each sample plot in the field and of plant height and width on each of 4 rows on the lysimeters</t>
  </si>
  <si>
    <t>Data dictionary for sheet or CSV file named "2010 E Cotton Harvest"</t>
  </si>
  <si>
    <t>Dic. 2010 E Cotton Harvest</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</si>
  <si>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</si>
  <si>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</si>
  <si>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</si>
  <si>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</si>
  <si>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</si>
  <si>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</si>
  <si>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</si>
  <si>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</si>
  <si>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</si>
  <si>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</si>
  <si>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</si>
  <si>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</si>
  <si>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</si>
  <si>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</si>
  <si>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</si>
  <si>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</si>
  <si>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</si>
  <si>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</si>
  <si>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</si>
  <si>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NELYS designates the northeast lysimeter. SELYS designates the southeast lysimeter. NE designates the northeast field. SE designates the southeast field.</t>
  </si>
  <si>
    <t>1 to 2</t>
  </si>
  <si>
    <t>1 to 10</t>
  </si>
  <si>
    <t>Micronaire</t>
  </si>
  <si>
    <t>Micronaire is a measure of fiber fineness and maturity. It is the air permeability of a fixed mass of fibers compressed to a fixed volume (All definitions herein are from: Glade, E.H, K.J. Collins, and C.D. Rogers. (1981). Cotton Quality Evaluation. USDA Economic Research Service ERS-668)</t>
  </si>
  <si>
    <t>Yes. #N/A</t>
  </si>
  <si>
    <t>Length</t>
  </si>
  <si>
    <t>Fiber length is the average length of the longer one-half of the fibers measured in inches</t>
  </si>
  <si>
    <t>Uniformity in %</t>
  </si>
  <si>
    <t>Fiber uniformity is the ratio between mean length and the upper one-half mean length of the fibers expressed as a percentage.</t>
  </si>
  <si>
    <t>Strength</t>
  </si>
  <si>
    <t>Strength measurements are reported in grams per tex. A tex unit is equal to the weight in grams of 1,000 meters of fiber. Therefore, the strength reported is the force in grams required to break a bundle of fibers one tex unit in size</t>
  </si>
  <si>
    <t>Elongation in %</t>
  </si>
  <si>
    <t>Extent to which fiber can be stretched expressed as a percentage of unstretched length</t>
  </si>
  <si>
    <t>Leaf</t>
  </si>
  <si>
    <t>Leaf grade as determined by instrument measures of trash percent area and particle count and classification based on these measures according to the Universal Upland Grade Standards.</t>
  </si>
  <si>
    <t>Rd</t>
  </si>
  <si>
    <t>Reflectance as measured by optical instrument</t>
  </si>
  <si>
    <t>+b</t>
  </si>
  <si>
    <t>Yellowness as measured by optical instrument</t>
  </si>
  <si>
    <t>Cotton grade</t>
  </si>
  <si>
    <t>A combination of the color grade as determined by the degree of reflectance and yellowness (to left of the hyphen) and leaf grade that indicates the amount of non-fiber trash in the sample (to the right of the hyphen).</t>
  </si>
  <si>
    <t>Length in inches</t>
  </si>
  <si>
    <t>2010 E Cotton Quality</t>
  </si>
  <si>
    <t xml:space="preserve">11-1  </t>
  </si>
  <si>
    <t xml:space="preserve">11-2  </t>
  </si>
  <si>
    <t xml:space="preserve">21-1  </t>
  </si>
  <si>
    <t>A indicates sample was taken from eastern half of field. B indicates sample was taken from western half of field.</t>
  </si>
  <si>
    <t>Field</t>
  </si>
  <si>
    <t>NWLYS designates the northwest lysimeter. SWLYS designates the southwest lysimeter. NW designates the northwest field. SW designates the southwest field.</t>
  </si>
  <si>
    <t>Size of area sampled in square meters. This was two rows, each 20.0 feet long.</t>
  </si>
  <si>
    <t>Number of plants in the sample area</t>
  </si>
  <si>
    <t>Density in plants/m^2</t>
  </si>
  <si>
    <t>Mean number of plants per square meter in the sample area</t>
  </si>
  <si>
    <t xml:space="preserve">NE </t>
  </si>
  <si>
    <t>2010 E Cotton Density</t>
  </si>
  <si>
    <t>Spans were numbered 1 through 10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</si>
  <si>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Dic. 2010 E Cotton Density</t>
  </si>
  <si>
    <t>Data dictionary for sheet or CSV file named "2010 E Cotton Density"</t>
  </si>
  <si>
    <t>Cotton plant density in terms of plants per square meter measured in several places in the field</t>
  </si>
  <si>
    <t>Dic. 2010 E Cotton Quality</t>
  </si>
  <si>
    <t>Data dictionary for sheet or CSV file named "2010 E Cotton Quality"</t>
  </si>
  <si>
    <t>Cotton lint quality as determined by the Texas Tech University cotton classification laboratory on harvest samples. Classified according to Glade, E.H, K.J. Collins, and C.D. Rogers. (1981). Cotton Quality Evaluation. USDA Economic Research Service ERS-668)</t>
  </si>
  <si>
    <t>Growth stage assessed according to Federal Crop Insurance Handbook 25090, 2003.</t>
  </si>
  <si>
    <t>Growth 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</si>
</sst>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5"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7">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indexed="64"/>
      </right>
      <top/>
      <bottom/>
      <diagonal/>
    </border>
    <border>
      <left/>
      <right/>
      <top style="thin">
        <color auto="1"/>
      </top>
      <bottom/>
      <diagonal/>
    </border>
    <border>
      <left/>
      <right/>
      <top style="thin">
        <color indexed="9"/>
      </top>
      <bottom/>
      <diagonal/>
    </border>
  </borders>
  <cellStyleXfs count="23">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10" fillId="0" borderId="0"/>
    <xf numFmtId="0" fontId="2" fillId="0" borderId="0"/>
  </cellStyleXfs>
  <cellXfs count="127">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10" fillId="0" borderId="0" xfId="13" applyAlignment="1">
      <alignment wrapText="1"/>
    </xf>
    <xf numFmtId="0" fontId="20" fillId="0" borderId="0" xfId="0" applyFont="1" applyAlignment="1">
      <alignment horizontal="center"/>
    </xf>
    <xf numFmtId="0" fontId="20" fillId="0" borderId="0" xfId="0" applyFont="1" applyAlignment="1">
      <alignment horizontal="center" wrapText="1"/>
    </xf>
    <xf numFmtId="2" fontId="20" fillId="0" borderId="0" xfId="0" applyNumberFormat="1" applyFont="1" applyAlignment="1">
      <alignment horizontal="center" wrapText="1"/>
    </xf>
    <xf numFmtId="165" fontId="20" fillId="0" borderId="0" xfId="0" applyNumberFormat="1" applyFont="1" applyAlignment="1">
      <alignment horizontal="center" wrapText="1"/>
    </xf>
    <xf numFmtId="165" fontId="5" fillId="0" borderId="0" xfId="0" applyNumberFormat="1" applyFont="1"/>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164" fontId="20" fillId="0" borderId="0" xfId="0" applyNumberFormat="1" applyFont="1" applyAlignment="1">
      <alignment horizontal="right" wrapText="1"/>
    </xf>
    <xf numFmtId="2" fontId="20"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 fontId="5" fillId="0" borderId="0" xfId="0" applyNumberFormat="1" applyFont="1" applyBorder="1" applyAlignment="1">
      <alignment horizontal="right"/>
    </xf>
    <xf numFmtId="164" fontId="5" fillId="0" borderId="0" xfId="0" applyNumberFormat="1" applyFont="1" applyBorder="1" applyAlignment="1">
      <alignment horizontal="right"/>
    </xf>
    <xf numFmtId="0" fontId="5" fillId="0" borderId="0" xfId="0" applyFont="1" applyAlignment="1">
      <alignment horizontal="center"/>
    </xf>
    <xf numFmtId="0" fontId="2" fillId="0" borderId="0" xfId="22"/>
    <xf numFmtId="0" fontId="21" fillId="0" borderId="0" xfId="13" applyFont="1"/>
    <xf numFmtId="0" fontId="21" fillId="0" borderId="0" xfId="22" applyFont="1"/>
    <xf numFmtId="0" fontId="21" fillId="0" borderId="0" xfId="13" applyFont="1" applyAlignment="1">
      <alignment vertical="top" wrapText="1"/>
    </xf>
    <xf numFmtId="14" fontId="23" fillId="0" borderId="0" xfId="22" applyNumberFormat="1" applyFont="1"/>
    <xf numFmtId="0" fontId="23" fillId="0" borderId="0" xfId="22" applyFont="1" applyAlignment="1">
      <alignment wrapText="1"/>
    </xf>
    <xf numFmtId="0" fontId="23" fillId="0" borderId="0" xfId="22" applyFont="1" applyAlignment="1">
      <alignment horizontal="center" wrapText="1"/>
    </xf>
    <xf numFmtId="0" fontId="20" fillId="0" borderId="0" xfId="13" applyFont="1" applyAlignment="1">
      <alignment wrapText="1"/>
    </xf>
    <xf numFmtId="0" fontId="4" fillId="0" borderId="0" xfId="22" applyFont="1" applyAlignment="1">
      <alignment wrapText="1"/>
    </xf>
    <xf numFmtId="2" fontId="4" fillId="0" borderId="0" xfId="22" applyNumberFormat="1" applyFont="1" applyAlignment="1">
      <alignment wrapText="1"/>
    </xf>
    <xf numFmtId="14" fontId="21" fillId="0" borderId="5" xfId="22" applyNumberFormat="1" applyFont="1" applyBorder="1"/>
    <xf numFmtId="0" fontId="5" fillId="0" borderId="5" xfId="0" applyFont="1" applyBorder="1" applyAlignment="1">
      <alignment horizontal="center"/>
    </xf>
    <xf numFmtId="0" fontId="21" fillId="0" borderId="5" xfId="13" applyFont="1" applyBorder="1"/>
    <xf numFmtId="0" fontId="21" fillId="0" borderId="5" xfId="13" applyFont="1" applyBorder="1" applyAlignment="1">
      <alignment horizontal="center"/>
    </xf>
    <xf numFmtId="0" fontId="5" fillId="0" borderId="5" xfId="0" applyFont="1" applyBorder="1"/>
    <xf numFmtId="2" fontId="5" fillId="0" borderId="5" xfId="0" applyNumberFormat="1" applyFont="1" applyBorder="1"/>
    <xf numFmtId="2" fontId="21" fillId="0" borderId="5" xfId="22" applyNumberFormat="1" applyFont="1" applyBorder="1"/>
    <xf numFmtId="14" fontId="21" fillId="0" borderId="0" xfId="22" applyNumberFormat="1" applyFont="1"/>
    <xf numFmtId="0" fontId="21" fillId="0" borderId="0" xfId="13" applyFont="1" applyAlignment="1">
      <alignment horizontal="center"/>
    </xf>
    <xf numFmtId="2" fontId="5" fillId="0" borderId="0" xfId="0" applyNumberFormat="1" applyFont="1"/>
    <xf numFmtId="2" fontId="21" fillId="0" borderId="0" xfId="22" applyNumberFormat="1" applyFont="1"/>
    <xf numFmtId="0" fontId="21" fillId="0" borderId="0" xfId="22" applyFont="1" applyAlignment="1">
      <alignment horizontal="center"/>
    </xf>
    <xf numFmtId="14" fontId="2" fillId="0" borderId="0" xfId="22" applyNumberFormat="1"/>
    <xf numFmtId="0" fontId="2" fillId="0" borderId="0" xfId="22" applyAlignment="1">
      <alignment horizontal="center"/>
    </xf>
    <xf numFmtId="2" fontId="2" fillId="0" borderId="0" xfId="22" applyNumberFormat="1"/>
    <xf numFmtId="0" fontId="21" fillId="0" borderId="0" xfId="13" applyFont="1" applyAlignment="1">
      <alignment vertical="top"/>
    </xf>
    <xf numFmtId="0" fontId="2" fillId="0" borderId="0" xfId="22" applyAlignment="1">
      <alignment vertical="top"/>
    </xf>
    <xf numFmtId="0" fontId="20" fillId="0" borderId="0" xfId="13" applyFont="1" applyBorder="1" applyAlignment="1">
      <alignment wrapText="1"/>
    </xf>
    <xf numFmtId="2" fontId="20" fillId="0" borderId="0" xfId="13" applyNumberFormat="1" applyFont="1" applyBorder="1" applyAlignment="1">
      <alignment wrapText="1"/>
    </xf>
    <xf numFmtId="0" fontId="2" fillId="0" borderId="0" xfId="22" applyBorder="1"/>
    <xf numFmtId="14" fontId="21" fillId="0" borderId="0" xfId="22" applyNumberFormat="1" applyFont="1" applyBorder="1"/>
    <xf numFmtId="0" fontId="5" fillId="0" borderId="0" xfId="0" applyFont="1" applyBorder="1" applyAlignment="1">
      <alignment horizontal="center"/>
    </xf>
    <xf numFmtId="0" fontId="21" fillId="0" borderId="0" xfId="13" applyFont="1" applyBorder="1"/>
    <xf numFmtId="0" fontId="21" fillId="0" borderId="0" xfId="13" applyFont="1" applyBorder="1" applyAlignment="1">
      <alignment horizontal="center"/>
    </xf>
    <xf numFmtId="0" fontId="10" fillId="0" borderId="0" xfId="13" applyBorder="1"/>
    <xf numFmtId="2" fontId="5" fillId="0" borderId="0" xfId="0" applyNumberFormat="1" applyFont="1" applyBorder="1"/>
    <xf numFmtId="0" fontId="21" fillId="0" borderId="0" xfId="22" applyFont="1" applyBorder="1"/>
    <xf numFmtId="2" fontId="21" fillId="0" borderId="0" xfId="22" applyNumberFormat="1" applyFont="1" applyBorder="1"/>
    <xf numFmtId="0" fontId="15" fillId="2" borderId="2" xfId="13" applyFont="1" applyFill="1" applyBorder="1" applyAlignment="1">
      <alignment horizontal="left" vertical="top" wrapText="1"/>
    </xf>
    <xf numFmtId="165" fontId="5" fillId="0" borderId="0" xfId="0" applyNumberFormat="1" applyFont="1" applyAlignment="1">
      <alignment horizontal="right"/>
    </xf>
    <xf numFmtId="164" fontId="5" fillId="0" borderId="4" xfId="0" applyNumberFormat="1" applyFont="1" applyBorder="1" applyAlignment="1">
      <alignment horizontal="right"/>
    </xf>
    <xf numFmtId="165" fontId="5" fillId="0" borderId="0" xfId="0" applyNumberFormat="1" applyFont="1" applyBorder="1"/>
    <xf numFmtId="166" fontId="5" fillId="0" borderId="0" xfId="0" applyNumberFormat="1" applyFont="1" applyBorder="1"/>
    <xf numFmtId="164" fontId="5" fillId="0" borderId="0" xfId="0" applyNumberFormat="1" applyFont="1" applyBorder="1"/>
    <xf numFmtId="0" fontId="23" fillId="0" borderId="0" xfId="13" applyFont="1" applyAlignment="1">
      <alignment wrapText="1"/>
    </xf>
    <xf numFmtId="164" fontId="2" fillId="0" borderId="0" xfId="22" applyNumberFormat="1"/>
    <xf numFmtId="2" fontId="20" fillId="0" borderId="0" xfId="0" applyNumberFormat="1" applyFont="1" applyFill="1" applyAlignment="1">
      <alignment horizontal="center" wrapText="1"/>
    </xf>
    <xf numFmtId="165" fontId="5" fillId="0" borderId="0" xfId="0" applyNumberFormat="1" applyFont="1" applyFill="1" applyAlignment="1">
      <alignment horizontal="right"/>
    </xf>
    <xf numFmtId="164" fontId="5" fillId="0" borderId="0" xfId="0" applyNumberFormat="1" applyFont="1" applyFill="1"/>
    <xf numFmtId="166" fontId="5" fillId="0" borderId="5" xfId="0" applyNumberFormat="1" applyFont="1" applyFill="1" applyBorder="1"/>
    <xf numFmtId="166" fontId="5" fillId="0" borderId="0" xfId="0" applyNumberFormat="1" applyFont="1" applyFill="1" applyBorder="1"/>
    <xf numFmtId="2" fontId="21" fillId="0" borderId="0" xfId="22" applyNumberFormat="1" applyFont="1" applyFill="1"/>
    <xf numFmtId="165" fontId="21" fillId="0" borderId="5" xfId="13" applyNumberFormat="1" applyFont="1" applyBorder="1" applyAlignment="1">
      <alignment horizontal="center"/>
    </xf>
    <xf numFmtId="165" fontId="21" fillId="0" borderId="0" xfId="13" applyNumberFormat="1" applyFont="1" applyBorder="1" applyAlignment="1">
      <alignment horizontal="center"/>
    </xf>
    <xf numFmtId="164" fontId="5" fillId="0" borderId="5" xfId="0" applyNumberFormat="1" applyFont="1" applyFill="1" applyBorder="1"/>
    <xf numFmtId="164" fontId="5" fillId="0" borderId="0" xfId="0" applyNumberFormat="1" applyFont="1" applyFill="1" applyBorder="1"/>
    <xf numFmtId="164" fontId="21" fillId="0" borderId="0" xfId="22" applyNumberFormat="1" applyFont="1" applyFill="1" applyBorder="1"/>
    <xf numFmtId="164" fontId="21" fillId="0" borderId="0" xfId="22" applyNumberFormat="1" applyFont="1" applyFill="1"/>
    <xf numFmtId="164" fontId="5" fillId="0" borderId="0" xfId="0" applyNumberFormat="1" applyFont="1"/>
    <xf numFmtId="2" fontId="5" fillId="0" borderId="0" xfId="0" applyNumberFormat="1" applyFont="1" applyFill="1" applyBorder="1"/>
    <xf numFmtId="1" fontId="5" fillId="0" borderId="0" xfId="0" applyNumberFormat="1" applyFont="1" applyFill="1" applyBorder="1"/>
    <xf numFmtId="1" fontId="21" fillId="0" borderId="0" xfId="22" applyNumberFormat="1" applyFont="1" applyFill="1"/>
    <xf numFmtId="1" fontId="5" fillId="0" borderId="0" xfId="0" applyNumberFormat="1" applyFont="1" applyFill="1"/>
    <xf numFmtId="2" fontId="21" fillId="0" borderId="0" xfId="22" applyNumberFormat="1" applyFont="1" applyFill="1" applyBorder="1"/>
    <xf numFmtId="165" fontId="2" fillId="0" borderId="0" xfId="22" applyNumberFormat="1"/>
    <xf numFmtId="164" fontId="5" fillId="0" borderId="5" xfId="0" applyNumberFormat="1" applyFont="1" applyBorder="1"/>
    <xf numFmtId="164" fontId="21" fillId="0" borderId="0" xfId="22" applyNumberFormat="1" applyFont="1"/>
    <xf numFmtId="14" fontId="21" fillId="0" borderId="0" xfId="22" applyNumberFormat="1" applyFont="1" applyAlignment="1">
      <alignment horizontal="left" vertical="top"/>
    </xf>
    <xf numFmtId="0" fontId="21" fillId="0" borderId="0" xfId="22" applyFont="1" applyAlignment="1">
      <alignment horizontal="left" vertical="top" wrapText="1"/>
    </xf>
    <xf numFmtId="0" fontId="21" fillId="0" borderId="0" xfId="13" applyFont="1" applyAlignment="1">
      <alignment horizontal="left" vertical="top" wrapText="1"/>
    </xf>
    <xf numFmtId="0" fontId="5" fillId="0" borderId="0" xfId="13" applyFont="1" applyAlignment="1">
      <alignment horizontal="left" vertical="top" wrapText="1"/>
    </xf>
    <xf numFmtId="0" fontId="5" fillId="0" borderId="0" xfId="13" applyFont="1" applyBorder="1" applyAlignment="1">
      <alignment horizontal="left" vertical="top" wrapText="1"/>
    </xf>
    <xf numFmtId="2" fontId="5" fillId="0" borderId="0" xfId="13" applyNumberFormat="1" applyFont="1" applyBorder="1" applyAlignment="1">
      <alignment horizontal="left" vertical="top" wrapText="1"/>
    </xf>
    <xf numFmtId="0" fontId="21" fillId="0" borderId="0" xfId="22" applyFont="1" applyAlignment="1">
      <alignment vertical="top"/>
    </xf>
    <xf numFmtId="2" fontId="21" fillId="0" borderId="0" xfId="22" applyNumberFormat="1" applyFont="1" applyAlignment="1">
      <alignment horizontal="left" vertical="top" wrapText="1"/>
    </xf>
    <xf numFmtId="0" fontId="22" fillId="0" borderId="0" xfId="13" applyFont="1" applyAlignment="1">
      <alignment vertical="top" wrapText="1"/>
    </xf>
    <xf numFmtId="0" fontId="5" fillId="0" borderId="0" xfId="0" applyFont="1" applyAlignment="1">
      <alignment horizontal="left" vertical="top"/>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165"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2" fontId="5" fillId="0" borderId="0" xfId="0" applyNumberFormat="1" applyFont="1" applyFill="1" applyAlignment="1">
      <alignment horizontal="left" vertical="top" wrapText="1"/>
    </xf>
    <xf numFmtId="0" fontId="22" fillId="0" borderId="0" xfId="13" applyFont="1" applyAlignment="1">
      <alignment horizontal="left" vertical="top" wrapText="1"/>
    </xf>
    <xf numFmtId="0" fontId="21" fillId="0" borderId="0" xfId="13" applyFont="1" applyAlignment="1">
      <alignment horizontal="left" vertical="top"/>
    </xf>
    <xf numFmtId="0" fontId="21" fillId="0" borderId="0" xfId="13" applyFont="1" applyFill="1" applyAlignment="1">
      <alignment horizontal="left" vertical="top" wrapText="1"/>
    </xf>
    <xf numFmtId="0" fontId="21" fillId="3" borderId="3" xfId="14" applyFont="1" applyFill="1" applyBorder="1" applyAlignment="1">
      <alignment horizontal="left" vertical="top" wrapText="1"/>
    </xf>
    <xf numFmtId="0" fontId="24" fillId="0" borderId="0" xfId="13" applyFont="1" applyAlignment="1">
      <alignment horizontal="left" vertical="center" readingOrder="1"/>
    </xf>
    <xf numFmtId="0" fontId="0" fillId="0" borderId="6" xfId="0" applyBorder="1" applyAlignment="1">
      <alignment horizontal="left" vertical="top" wrapText="1"/>
    </xf>
    <xf numFmtId="0" fontId="0" fillId="0" borderId="0" xfId="0" applyAlignment="1">
      <alignment wrapText="1"/>
    </xf>
    <xf numFmtId="0" fontId="0" fillId="0" borderId="6" xfId="0" applyBorder="1" applyAlignment="1">
      <alignment wrapText="1"/>
    </xf>
    <xf numFmtId="0" fontId="0" fillId="0" borderId="6" xfId="0" applyBorder="1" applyAlignment="1">
      <alignment horizontal="right" wrapText="1"/>
    </xf>
    <xf numFmtId="0" fontId="0" fillId="0" borderId="6" xfId="0" applyBorder="1"/>
    <xf numFmtId="0" fontId="0" fillId="0" borderId="6" xfId="0" applyBorder="1" applyAlignment="1">
      <alignment horizontal="center" wrapText="1"/>
    </xf>
    <xf numFmtId="0" fontId="0" fillId="0" borderId="0" xfId="0" applyAlignment="1">
      <alignment horizontal="center"/>
    </xf>
    <xf numFmtId="0" fontId="0" fillId="0" borderId="0" xfId="0" applyFill="1" applyBorder="1"/>
    <xf numFmtId="0" fontId="0" fillId="0" borderId="0" xfId="0" applyAlignment="1">
      <alignment horizontal="left" vertical="top" wrapText="1"/>
    </xf>
    <xf numFmtId="14" fontId="0" fillId="0" borderId="0" xfId="0" applyNumberFormat="1"/>
    <xf numFmtId="2" fontId="0" fillId="0" borderId="0" xfId="0" applyNumberFormat="1"/>
    <xf numFmtId="164" fontId="0" fillId="0" borderId="0" xfId="0" applyNumberFormat="1"/>
    <xf numFmtId="0" fontId="0" fillId="0" borderId="0" xfId="0" applyNumberFormat="1"/>
  </cellXfs>
  <cellStyles count="23">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3 2" xfId="21" xr:uid="{E62B411E-7A27-4DED-B530-F6BD833AEB40}"/>
    <cellStyle name="Normal 4" xfId="15" xr:uid="{66425ECC-71DB-46D5-815F-FEE5AF4FA736}"/>
    <cellStyle name="Normal 4 2" xfId="22" xr:uid="{D5E74564-7656-47C5-BC3B-343B0B67C0C1}"/>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9"/>
  <sheetViews>
    <sheetView tabSelected="1" workbookViewId="0"/>
  </sheetViews>
  <sheetFormatPr defaultRowHeight="15" x14ac:dyDescent="0.25"/>
  <cols>
    <col min="1" max="1" width="33" customWidth="1"/>
    <col min="2" max="2" width="56.140625" customWidth="1"/>
  </cols>
  <sheetData>
    <row r="1" spans="1:21" x14ac:dyDescent="0.25">
      <c r="A1" s="5" t="s">
        <v>0</v>
      </c>
      <c r="B1" s="3" t="s">
        <v>1</v>
      </c>
      <c r="C1" s="3"/>
      <c r="D1" s="3"/>
      <c r="E1" s="3"/>
      <c r="F1" s="3"/>
      <c r="G1" s="3"/>
      <c r="H1" s="3"/>
      <c r="I1" s="3"/>
      <c r="J1" s="3"/>
      <c r="K1" s="3"/>
      <c r="L1" s="3"/>
      <c r="M1" s="3"/>
      <c r="N1" s="3"/>
      <c r="O1" s="3"/>
      <c r="P1" s="3"/>
      <c r="Q1" s="3"/>
      <c r="R1" s="3"/>
      <c r="S1" s="3"/>
      <c r="T1" s="3"/>
      <c r="U1" s="3"/>
    </row>
    <row r="2" spans="1:21" x14ac:dyDescent="0.25">
      <c r="A2" s="5" t="s">
        <v>82</v>
      </c>
      <c r="B2" s="3" t="s">
        <v>2</v>
      </c>
      <c r="C2" s="3"/>
      <c r="D2" s="3"/>
      <c r="E2" s="3"/>
      <c r="F2" s="3"/>
      <c r="G2" s="3"/>
      <c r="H2" s="3"/>
      <c r="I2" s="3"/>
      <c r="J2" s="3"/>
      <c r="K2" s="3"/>
      <c r="L2" s="3"/>
      <c r="M2" s="3"/>
      <c r="N2" s="3"/>
      <c r="O2" s="3"/>
      <c r="P2" s="3"/>
      <c r="Q2" s="3"/>
      <c r="R2" s="3"/>
      <c r="S2" s="3"/>
      <c r="T2" s="3"/>
      <c r="U2" s="3"/>
    </row>
    <row r="3" spans="1:21" x14ac:dyDescent="0.25">
      <c r="A3" s="5" t="s">
        <v>146</v>
      </c>
      <c r="B3" s="3" t="s">
        <v>147</v>
      </c>
      <c r="C3" s="3"/>
      <c r="D3" s="3"/>
      <c r="E3" s="3"/>
      <c r="F3" s="3"/>
      <c r="G3" s="3"/>
      <c r="H3" s="3"/>
      <c r="I3" s="3"/>
      <c r="J3" s="3"/>
      <c r="K3" s="3"/>
      <c r="L3" s="3"/>
      <c r="M3" s="3"/>
      <c r="N3" s="3"/>
      <c r="O3" s="3"/>
      <c r="P3" s="3"/>
      <c r="Q3" s="3"/>
      <c r="R3" s="3"/>
      <c r="S3" s="3"/>
      <c r="T3" s="3"/>
      <c r="U3" s="3"/>
    </row>
    <row r="4" spans="1:21" x14ac:dyDescent="0.25">
      <c r="A4" s="5" t="s">
        <v>83</v>
      </c>
      <c r="B4" s="3" t="s">
        <v>148</v>
      </c>
      <c r="C4" s="3"/>
      <c r="D4" s="3"/>
      <c r="E4" s="3"/>
      <c r="F4" s="3"/>
      <c r="G4" s="3"/>
      <c r="H4" s="3"/>
      <c r="I4" s="3"/>
      <c r="J4" s="3"/>
      <c r="K4" s="3"/>
      <c r="L4" s="3"/>
      <c r="M4" s="3"/>
      <c r="N4" s="3"/>
      <c r="O4" s="3"/>
      <c r="P4" s="3"/>
      <c r="Q4" s="3"/>
      <c r="R4" s="3"/>
      <c r="S4" s="3"/>
      <c r="T4" s="3"/>
      <c r="U4" s="3"/>
    </row>
    <row r="5" spans="1:21" x14ac:dyDescent="0.25">
      <c r="A5" s="5" t="s">
        <v>150</v>
      </c>
      <c r="B5" s="3" t="s">
        <v>149</v>
      </c>
      <c r="C5" s="3"/>
      <c r="D5" s="3"/>
      <c r="E5" s="3"/>
      <c r="F5" s="3"/>
      <c r="G5" s="3"/>
      <c r="H5" s="3"/>
      <c r="I5" s="3"/>
      <c r="J5" s="3"/>
      <c r="K5" s="3"/>
      <c r="L5" s="3"/>
      <c r="M5" s="3"/>
      <c r="N5" s="3"/>
      <c r="O5" s="3"/>
      <c r="P5" s="3"/>
      <c r="Q5" s="3"/>
      <c r="R5" s="3"/>
      <c r="S5" s="3"/>
      <c r="T5" s="3"/>
      <c r="U5" s="3"/>
    </row>
    <row r="6" spans="1:21" x14ac:dyDescent="0.25">
      <c r="A6" s="5" t="s">
        <v>112</v>
      </c>
      <c r="B6" s="3" t="s">
        <v>3</v>
      </c>
      <c r="C6" s="3"/>
      <c r="D6" s="3"/>
      <c r="E6" s="3"/>
      <c r="F6" s="3"/>
      <c r="G6" s="3"/>
      <c r="H6" s="3"/>
      <c r="I6" s="3"/>
      <c r="J6" s="3"/>
      <c r="K6" s="3"/>
      <c r="L6" s="3"/>
      <c r="M6" s="3"/>
      <c r="N6" s="3"/>
      <c r="O6" s="3"/>
      <c r="P6" s="3"/>
      <c r="Q6" s="3"/>
      <c r="R6" s="3"/>
      <c r="S6" s="3"/>
      <c r="T6" s="3"/>
      <c r="U6" s="3"/>
    </row>
    <row r="7" spans="1:21" x14ac:dyDescent="0.25">
      <c r="A7" s="5" t="s">
        <v>207</v>
      </c>
      <c r="B7" s="3" t="s">
        <v>208</v>
      </c>
      <c r="C7" s="3"/>
      <c r="D7" s="3"/>
      <c r="E7" s="3"/>
      <c r="F7" s="3"/>
      <c r="G7" s="3"/>
      <c r="H7" s="3"/>
      <c r="I7" s="3"/>
      <c r="J7" s="3"/>
      <c r="K7" s="3"/>
      <c r="L7" s="3"/>
      <c r="M7" s="3"/>
      <c r="N7" s="3"/>
      <c r="O7" s="3"/>
      <c r="P7" s="3"/>
      <c r="Q7" s="3"/>
      <c r="R7" s="3"/>
      <c r="S7" s="3"/>
      <c r="T7" s="3"/>
      <c r="U7" s="3"/>
    </row>
    <row r="8" spans="1:21" x14ac:dyDescent="0.25">
      <c r="A8" s="5" t="s">
        <v>205</v>
      </c>
      <c r="B8" s="3" t="s">
        <v>209</v>
      </c>
      <c r="C8" s="3"/>
      <c r="D8" s="3"/>
      <c r="E8" s="3"/>
      <c r="F8" s="3"/>
      <c r="G8" s="3"/>
      <c r="H8" s="3"/>
      <c r="I8" s="3"/>
      <c r="J8" s="3"/>
      <c r="K8" s="3"/>
      <c r="L8" s="3"/>
      <c r="M8" s="3"/>
      <c r="N8" s="3"/>
      <c r="O8" s="3"/>
      <c r="P8" s="3"/>
      <c r="Q8" s="3"/>
      <c r="R8" s="3"/>
      <c r="S8" s="3"/>
      <c r="T8" s="3"/>
      <c r="U8" s="3"/>
    </row>
    <row r="9" spans="1:21" s="3" customFormat="1" ht="12.75" x14ac:dyDescent="0.2">
      <c r="A9" s="5" t="s">
        <v>210</v>
      </c>
      <c r="B9" s="3" t="s">
        <v>211</v>
      </c>
    </row>
    <row r="10" spans="1:21" s="3" customFormat="1" ht="12.75" x14ac:dyDescent="0.2">
      <c r="A10" s="5" t="s">
        <v>193</v>
      </c>
      <c r="B10" s="3" t="s">
        <v>212</v>
      </c>
    </row>
    <row r="11" spans="1:21" ht="18.75" x14ac:dyDescent="0.25">
      <c r="A11" s="4" t="s">
        <v>4</v>
      </c>
      <c r="B11" s="3"/>
      <c r="C11" s="3"/>
      <c r="D11" s="3"/>
      <c r="E11" s="3"/>
      <c r="F11" s="3"/>
      <c r="G11" s="3"/>
      <c r="H11" s="3"/>
      <c r="I11" s="3"/>
      <c r="J11" s="3"/>
      <c r="K11" s="3"/>
      <c r="L11" s="3"/>
      <c r="M11" s="3"/>
      <c r="N11" s="3"/>
      <c r="O11" s="3"/>
      <c r="P11" s="3"/>
      <c r="Q11" s="3"/>
      <c r="R11" s="3"/>
      <c r="S11" s="3"/>
      <c r="T11" s="3"/>
      <c r="U11" s="3"/>
    </row>
    <row r="12" spans="1:21" x14ac:dyDescent="0.25">
      <c r="A12" s="2" t="s">
        <v>5</v>
      </c>
      <c r="B12" s="3"/>
      <c r="C12" s="3"/>
      <c r="D12" s="3"/>
      <c r="E12" s="3"/>
      <c r="F12" s="3"/>
      <c r="G12" s="3"/>
      <c r="H12" s="3"/>
      <c r="I12" s="3"/>
      <c r="J12" s="3"/>
      <c r="K12" s="3"/>
      <c r="L12" s="3"/>
      <c r="M12" s="3"/>
      <c r="N12" s="3"/>
      <c r="O12" s="3"/>
      <c r="P12" s="3"/>
      <c r="Q12" s="3"/>
      <c r="R12" s="3"/>
      <c r="S12" s="3"/>
      <c r="T12" s="3"/>
      <c r="U12" s="3"/>
    </row>
    <row r="13" spans="1:21" x14ac:dyDescent="0.25">
      <c r="A13" s="3" t="s">
        <v>6</v>
      </c>
      <c r="B13" s="6" t="s">
        <v>7</v>
      </c>
      <c r="C13" s="3"/>
      <c r="D13" s="3"/>
      <c r="E13" s="3"/>
      <c r="F13" s="3"/>
      <c r="G13" s="3"/>
      <c r="H13" s="3"/>
      <c r="I13" s="3"/>
      <c r="J13" s="3"/>
      <c r="K13" s="3"/>
      <c r="L13" s="3"/>
      <c r="M13" s="3"/>
      <c r="N13" s="3"/>
      <c r="O13" s="3"/>
      <c r="P13" s="3"/>
      <c r="Q13" s="3"/>
      <c r="R13" s="3"/>
      <c r="S13" s="3"/>
      <c r="T13" s="3"/>
      <c r="U13" s="3"/>
    </row>
    <row r="14" spans="1:21" x14ac:dyDescent="0.25">
      <c r="A14" s="3" t="s">
        <v>6</v>
      </c>
      <c r="B14" s="2" t="s">
        <v>8</v>
      </c>
      <c r="C14" s="3"/>
      <c r="D14" s="3"/>
      <c r="E14" s="3"/>
      <c r="F14" s="3"/>
      <c r="G14" s="3"/>
      <c r="H14" s="3"/>
      <c r="I14" s="3"/>
      <c r="J14" s="3"/>
      <c r="K14" s="3"/>
      <c r="L14" s="3"/>
      <c r="M14" s="3"/>
      <c r="N14" s="3"/>
      <c r="O14" s="3"/>
      <c r="P14" s="3"/>
      <c r="Q14" s="3"/>
      <c r="R14" s="3"/>
      <c r="S14" s="3"/>
      <c r="T14" s="3"/>
      <c r="U14" s="3"/>
    </row>
    <row r="15" spans="1:21" x14ac:dyDescent="0.25">
      <c r="A15" s="3" t="s">
        <v>6</v>
      </c>
      <c r="B15" s="6" t="s">
        <v>9</v>
      </c>
      <c r="C15" s="3"/>
      <c r="D15" s="3"/>
      <c r="E15" s="3"/>
      <c r="F15" s="3"/>
      <c r="G15" s="3"/>
      <c r="H15" s="3"/>
      <c r="I15" s="3"/>
      <c r="J15" s="3"/>
      <c r="K15" s="3"/>
      <c r="L15" s="3"/>
      <c r="M15" s="3"/>
      <c r="N15" s="3"/>
      <c r="O15" s="3"/>
      <c r="P15" s="3"/>
      <c r="Q15" s="3"/>
      <c r="R15" s="3"/>
      <c r="S15" s="3"/>
      <c r="T15" s="3"/>
      <c r="U15" s="3"/>
    </row>
    <row r="16" spans="1:21" x14ac:dyDescent="0.25">
      <c r="A16" s="3" t="s">
        <v>6</v>
      </c>
      <c r="B16" s="6" t="s">
        <v>10</v>
      </c>
      <c r="C16" s="3"/>
      <c r="D16" s="3"/>
      <c r="E16" s="3"/>
      <c r="F16" s="3"/>
      <c r="G16" s="3"/>
      <c r="H16" s="3"/>
      <c r="I16" s="3"/>
      <c r="J16" s="3"/>
      <c r="K16" s="3"/>
      <c r="L16" s="3"/>
      <c r="M16" s="3"/>
      <c r="N16" s="3"/>
      <c r="O16" s="3"/>
      <c r="P16" s="3"/>
      <c r="Q16" s="3"/>
      <c r="R16" s="3"/>
      <c r="S16" s="3"/>
      <c r="T16" s="3"/>
      <c r="U16" s="3"/>
    </row>
    <row r="17" spans="1:21" x14ac:dyDescent="0.25">
      <c r="A17" s="3" t="s">
        <v>6</v>
      </c>
      <c r="B17" s="6" t="s">
        <v>11</v>
      </c>
      <c r="C17" s="3"/>
      <c r="D17" s="3"/>
      <c r="E17" s="3"/>
      <c r="F17" s="3"/>
      <c r="G17" s="3"/>
      <c r="H17" s="3"/>
      <c r="I17" s="3"/>
      <c r="J17" s="3"/>
      <c r="K17" s="3"/>
      <c r="L17" s="3"/>
      <c r="M17" s="3"/>
      <c r="N17" s="3"/>
      <c r="O17" s="3"/>
      <c r="P17" s="3"/>
      <c r="Q17" s="3"/>
      <c r="R17" s="3"/>
      <c r="S17" s="3"/>
      <c r="T17" s="3"/>
      <c r="U17" s="3"/>
    </row>
    <row r="18" spans="1:21" x14ac:dyDescent="0.25">
      <c r="A18" s="3" t="s">
        <v>6</v>
      </c>
      <c r="B18" s="6" t="s">
        <v>12</v>
      </c>
      <c r="C18" s="3"/>
      <c r="D18" s="3"/>
      <c r="E18" s="3"/>
      <c r="F18" s="3"/>
      <c r="G18" s="3"/>
      <c r="H18" s="3"/>
      <c r="I18" s="3"/>
      <c r="J18" s="3"/>
      <c r="K18" s="3"/>
      <c r="L18" s="3"/>
      <c r="M18" s="3"/>
      <c r="N18" s="3"/>
      <c r="O18" s="3"/>
      <c r="P18" s="3"/>
      <c r="Q18" s="3"/>
      <c r="R18" s="3"/>
      <c r="S18" s="3"/>
      <c r="T18" s="3"/>
      <c r="U18" s="3"/>
    </row>
    <row r="19" spans="1:21" x14ac:dyDescent="0.25">
      <c r="A19" s="2" t="s">
        <v>13</v>
      </c>
      <c r="B19" s="3"/>
      <c r="C19" s="3"/>
      <c r="D19" s="3"/>
      <c r="E19" s="3"/>
      <c r="F19" s="3"/>
      <c r="G19" s="3"/>
      <c r="H19" s="3"/>
      <c r="I19" s="3"/>
      <c r="J19" s="3"/>
      <c r="K19" s="3"/>
      <c r="L19" s="3"/>
      <c r="M19" s="3"/>
      <c r="N19" s="3"/>
      <c r="O19" s="3"/>
      <c r="P19" s="3"/>
      <c r="Q19" s="3"/>
      <c r="R19" s="3"/>
      <c r="S19" s="3"/>
      <c r="T19" s="3"/>
      <c r="U19" s="3"/>
    </row>
    <row r="20" spans="1:21" x14ac:dyDescent="0.25">
      <c r="A20" s="2" t="s">
        <v>14</v>
      </c>
      <c r="B20" s="3"/>
      <c r="C20" s="3"/>
      <c r="D20" s="3"/>
      <c r="E20" s="3"/>
      <c r="F20" s="3"/>
      <c r="G20" s="3"/>
      <c r="H20" s="3"/>
      <c r="I20" s="3"/>
      <c r="J20" s="3"/>
      <c r="K20" s="3"/>
      <c r="L20" s="3"/>
      <c r="M20" s="3"/>
      <c r="N20" s="3"/>
      <c r="O20" s="3"/>
      <c r="P20" s="3"/>
      <c r="Q20" s="3"/>
      <c r="R20" s="3"/>
      <c r="S20" s="3"/>
      <c r="T20" s="3"/>
      <c r="U20" s="3"/>
    </row>
    <row r="21" spans="1:21" ht="18.75" x14ac:dyDescent="0.25">
      <c r="A21" s="4" t="s">
        <v>15</v>
      </c>
      <c r="B21" s="3"/>
      <c r="C21" s="3"/>
      <c r="D21" s="3"/>
      <c r="E21" s="3"/>
      <c r="F21" s="3"/>
      <c r="G21" s="3"/>
      <c r="H21" s="3"/>
      <c r="I21" s="3"/>
      <c r="J21" s="3"/>
      <c r="K21" s="3"/>
      <c r="L21" s="3"/>
      <c r="M21" s="3"/>
      <c r="N21" s="3"/>
      <c r="O21" s="3"/>
      <c r="P21" s="3"/>
      <c r="Q21" s="3"/>
      <c r="R21" s="3"/>
      <c r="S21" s="3"/>
      <c r="T21" s="3"/>
      <c r="U21" s="3"/>
    </row>
    <row r="22" spans="1:21" x14ac:dyDescent="0.25">
      <c r="A22" s="2" t="s">
        <v>16</v>
      </c>
      <c r="B22" s="3"/>
      <c r="C22" s="3"/>
      <c r="D22" s="3"/>
      <c r="E22" s="3"/>
      <c r="F22" s="3"/>
      <c r="G22" s="3"/>
      <c r="H22" s="3"/>
      <c r="I22" s="3"/>
      <c r="J22" s="3"/>
      <c r="K22" s="3"/>
      <c r="L22" s="3"/>
      <c r="M22" s="3"/>
      <c r="N22" s="3"/>
      <c r="O22" s="3"/>
      <c r="P22" s="3"/>
      <c r="Q22" s="3"/>
      <c r="R22" s="3"/>
      <c r="S22" s="3"/>
      <c r="T22" s="3"/>
      <c r="U22" s="3"/>
    </row>
    <row r="23" spans="1:21" x14ac:dyDescent="0.25">
      <c r="A23" s="2" t="s">
        <v>17</v>
      </c>
      <c r="B23" s="3"/>
      <c r="C23" s="3"/>
      <c r="D23" s="3"/>
      <c r="E23" s="3"/>
      <c r="F23" s="3"/>
      <c r="G23" s="3"/>
      <c r="H23" s="3"/>
      <c r="I23" s="3"/>
      <c r="J23" s="3"/>
      <c r="K23" s="3"/>
      <c r="L23" s="3"/>
      <c r="M23" s="3"/>
      <c r="N23" s="3"/>
      <c r="O23" s="3"/>
      <c r="P23" s="3"/>
      <c r="Q23" s="3"/>
      <c r="R23" s="3"/>
      <c r="S23" s="3"/>
      <c r="T23" s="3"/>
      <c r="U23" s="3"/>
    </row>
    <row r="24" spans="1:21" x14ac:dyDescent="0.25">
      <c r="A24" s="2" t="s">
        <v>18</v>
      </c>
      <c r="B24" s="3"/>
      <c r="C24" s="3"/>
      <c r="D24" s="3"/>
      <c r="E24" s="3"/>
      <c r="F24" s="3"/>
      <c r="G24" s="3"/>
      <c r="H24" s="3"/>
      <c r="I24" s="3"/>
      <c r="J24" s="3"/>
      <c r="K24" s="3"/>
      <c r="L24" s="3"/>
      <c r="M24" s="3"/>
      <c r="N24" s="3"/>
      <c r="O24" s="3"/>
      <c r="P24" s="3"/>
      <c r="Q24" s="3"/>
      <c r="R24" s="3"/>
      <c r="S24" s="3"/>
      <c r="T24" s="3"/>
      <c r="U24" s="3"/>
    </row>
    <row r="25" spans="1:21" x14ac:dyDescent="0.25">
      <c r="A25" s="2" t="s">
        <v>19</v>
      </c>
      <c r="B25" s="3"/>
      <c r="C25" s="3"/>
      <c r="D25" s="3"/>
      <c r="E25" s="3"/>
      <c r="F25" s="3"/>
      <c r="G25" s="3"/>
      <c r="H25" s="3"/>
      <c r="I25" s="3"/>
      <c r="J25" s="3"/>
      <c r="K25" s="3"/>
      <c r="L25" s="3"/>
      <c r="M25" s="3"/>
      <c r="N25" s="3"/>
      <c r="O25" s="3"/>
      <c r="P25" s="3"/>
      <c r="Q25" s="3"/>
      <c r="R25" s="3"/>
      <c r="S25" s="3"/>
      <c r="T25" s="3"/>
      <c r="U25" s="3"/>
    </row>
    <row r="26" spans="1:21" ht="18.75" x14ac:dyDescent="0.25">
      <c r="A26" s="4" t="s">
        <v>20</v>
      </c>
      <c r="B26" s="3"/>
      <c r="C26" s="3"/>
      <c r="D26" s="3"/>
      <c r="E26" s="3"/>
      <c r="F26" s="3"/>
      <c r="G26" s="3"/>
      <c r="H26" s="3"/>
      <c r="I26" s="3"/>
      <c r="J26" s="3"/>
      <c r="K26" s="3"/>
      <c r="L26" s="3"/>
      <c r="M26" s="3"/>
      <c r="N26" s="3"/>
      <c r="O26" s="3"/>
      <c r="P26" s="3"/>
      <c r="Q26" s="3"/>
      <c r="R26" s="3"/>
      <c r="S26" s="3"/>
      <c r="T26" s="3"/>
      <c r="U26" s="3"/>
    </row>
    <row r="27" spans="1:21" x14ac:dyDescent="0.25">
      <c r="A27" s="2" t="s">
        <v>151</v>
      </c>
      <c r="B27" s="3"/>
      <c r="C27" s="3"/>
      <c r="D27" s="3"/>
      <c r="E27" s="3"/>
      <c r="F27" s="3"/>
      <c r="G27" s="3"/>
      <c r="H27" s="3"/>
      <c r="I27" s="3"/>
      <c r="J27" s="3"/>
      <c r="K27" s="3"/>
      <c r="L27" s="3"/>
      <c r="M27" s="3"/>
      <c r="N27" s="3"/>
      <c r="O27" s="3"/>
      <c r="P27" s="3"/>
      <c r="Q27" s="3"/>
      <c r="R27" s="3"/>
      <c r="S27" s="3"/>
      <c r="T27" s="3"/>
      <c r="U27" s="3"/>
    </row>
    <row r="28" spans="1:21" x14ac:dyDescent="0.25">
      <c r="A28" s="113" t="s">
        <v>152</v>
      </c>
      <c r="B28" s="3"/>
      <c r="C28" s="3"/>
      <c r="D28" s="3"/>
      <c r="E28" s="3"/>
      <c r="F28" s="3"/>
      <c r="G28" s="3"/>
      <c r="H28" s="3"/>
      <c r="I28" s="3"/>
      <c r="J28" s="3"/>
      <c r="K28" s="3"/>
      <c r="L28" s="3"/>
      <c r="M28" s="3"/>
      <c r="N28" s="3"/>
      <c r="O28" s="3"/>
      <c r="P28" s="3"/>
      <c r="Q28" s="3"/>
      <c r="R28" s="3"/>
      <c r="S28" s="3"/>
      <c r="T28" s="3"/>
      <c r="U28" s="3"/>
    </row>
    <row r="29" spans="1:21" x14ac:dyDescent="0.25">
      <c r="A29" s="2" t="s">
        <v>153</v>
      </c>
      <c r="B29" s="3"/>
      <c r="C29" s="3"/>
      <c r="D29" s="3"/>
      <c r="E29" s="3"/>
      <c r="F29" s="3"/>
      <c r="G29" s="3"/>
      <c r="H29" s="3"/>
      <c r="I29" s="3"/>
      <c r="J29" s="3"/>
      <c r="K29" s="3"/>
      <c r="L29" s="3"/>
      <c r="M29" s="3"/>
      <c r="N29" s="3"/>
      <c r="O29" s="3"/>
      <c r="P29" s="3"/>
      <c r="Q29" s="3"/>
      <c r="R29" s="3"/>
      <c r="S29" s="3"/>
      <c r="T29" s="3"/>
      <c r="U29" s="3"/>
    </row>
    <row r="30" spans="1:21" x14ac:dyDescent="0.25">
      <c r="A30" s="3" t="s">
        <v>154</v>
      </c>
      <c r="B30" s="3"/>
      <c r="C30" s="3"/>
      <c r="D30" s="3"/>
      <c r="E30" s="3"/>
      <c r="F30" s="3"/>
      <c r="G30" s="3"/>
      <c r="H30" s="3"/>
      <c r="I30" s="3"/>
      <c r="J30" s="3"/>
      <c r="K30" s="3"/>
      <c r="L30" s="3"/>
      <c r="M30" s="3"/>
      <c r="N30" s="3"/>
      <c r="O30" s="3"/>
      <c r="P30" s="3"/>
      <c r="Q30" s="3"/>
      <c r="R30" s="3"/>
      <c r="S30" s="3"/>
      <c r="T30" s="3"/>
      <c r="U30" s="3"/>
    </row>
    <row r="31" spans="1:21" x14ac:dyDescent="0.25">
      <c r="A31" s="3" t="s">
        <v>155</v>
      </c>
      <c r="B31" s="3"/>
      <c r="C31" s="3"/>
      <c r="D31" s="3"/>
      <c r="E31" s="3"/>
      <c r="F31" s="3"/>
      <c r="G31" s="3"/>
      <c r="H31" s="3"/>
      <c r="I31" s="3"/>
      <c r="J31" s="3"/>
      <c r="K31" s="3"/>
      <c r="L31" s="3"/>
      <c r="M31" s="3"/>
      <c r="N31" s="3"/>
      <c r="O31" s="3"/>
      <c r="P31" s="3"/>
      <c r="Q31" s="3"/>
      <c r="R31" s="3"/>
      <c r="S31" s="3"/>
      <c r="T31" s="3"/>
      <c r="U31" s="3"/>
    </row>
    <row r="32" spans="1:21" x14ac:dyDescent="0.25">
      <c r="A32" s="3" t="s">
        <v>156</v>
      </c>
      <c r="B32" s="3"/>
      <c r="C32" s="3"/>
      <c r="D32" s="3"/>
      <c r="E32" s="3"/>
      <c r="F32" s="3"/>
      <c r="G32" s="3"/>
      <c r="H32" s="3"/>
      <c r="I32" s="3"/>
      <c r="J32" s="3"/>
      <c r="K32" s="3"/>
      <c r="L32" s="3"/>
      <c r="M32" s="3"/>
      <c r="N32" s="3"/>
      <c r="O32" s="3"/>
      <c r="P32" s="3"/>
      <c r="Q32" s="3"/>
      <c r="R32" s="3"/>
      <c r="S32" s="3"/>
      <c r="T32" s="3"/>
      <c r="U32" s="3"/>
    </row>
    <row r="33" spans="1:21" x14ac:dyDescent="0.25">
      <c r="A33" s="3" t="s">
        <v>157</v>
      </c>
      <c r="B33" s="3"/>
      <c r="C33" s="3"/>
      <c r="D33" s="3"/>
      <c r="E33" s="3"/>
      <c r="F33" s="3"/>
      <c r="G33" s="3"/>
      <c r="H33" s="3"/>
      <c r="I33" s="3"/>
      <c r="J33" s="3"/>
      <c r="K33" s="3"/>
      <c r="L33" s="3"/>
      <c r="M33" s="3"/>
      <c r="N33" s="3"/>
      <c r="O33" s="3"/>
      <c r="P33" s="3"/>
      <c r="Q33" s="3"/>
      <c r="R33" s="3"/>
      <c r="S33" s="3"/>
      <c r="T33" s="3"/>
      <c r="U33" s="3"/>
    </row>
    <row r="34" spans="1:21" x14ac:dyDescent="0.25">
      <c r="A34" s="3" t="s">
        <v>158</v>
      </c>
      <c r="B34" s="3"/>
      <c r="C34" s="3"/>
      <c r="D34" s="3"/>
      <c r="E34" s="3"/>
      <c r="F34" s="3"/>
      <c r="G34" s="3"/>
      <c r="H34" s="3"/>
      <c r="I34" s="3"/>
      <c r="J34" s="3"/>
      <c r="K34" s="3"/>
      <c r="L34" s="3"/>
      <c r="M34" s="3"/>
      <c r="N34" s="3"/>
      <c r="O34" s="3"/>
      <c r="P34" s="3"/>
      <c r="Q34" s="3"/>
      <c r="R34" s="3"/>
      <c r="S34" s="3"/>
      <c r="T34" s="3"/>
      <c r="U34" s="3"/>
    </row>
    <row r="35" spans="1:21" x14ac:dyDescent="0.25">
      <c r="A35" s="3" t="s">
        <v>159</v>
      </c>
      <c r="B35" s="3"/>
      <c r="C35" s="3"/>
      <c r="D35" s="3"/>
      <c r="E35" s="3"/>
      <c r="F35" s="3"/>
      <c r="G35" s="3"/>
      <c r="H35" s="3"/>
      <c r="I35" s="3"/>
      <c r="J35" s="3"/>
      <c r="K35" s="3"/>
      <c r="L35" s="3"/>
      <c r="M35" s="3"/>
      <c r="N35" s="3"/>
      <c r="O35" s="3"/>
      <c r="P35" s="3"/>
      <c r="Q35" s="3"/>
      <c r="R35" s="3"/>
      <c r="S35" s="3"/>
      <c r="T35" s="3"/>
      <c r="U35" s="3"/>
    </row>
    <row r="36" spans="1:21" x14ac:dyDescent="0.25">
      <c r="A36" s="3" t="s">
        <v>160</v>
      </c>
      <c r="B36" s="3"/>
      <c r="C36" s="3"/>
      <c r="D36" s="3"/>
      <c r="E36" s="3"/>
      <c r="F36" s="3"/>
      <c r="G36" s="3"/>
      <c r="H36" s="3"/>
      <c r="I36" s="3"/>
      <c r="J36" s="3"/>
      <c r="K36" s="3"/>
      <c r="L36" s="3"/>
      <c r="M36" s="3"/>
      <c r="N36" s="3"/>
      <c r="O36" s="3"/>
      <c r="P36" s="3"/>
      <c r="Q36" s="3"/>
      <c r="R36" s="3"/>
      <c r="S36" s="3"/>
      <c r="T36" s="3"/>
      <c r="U36" s="3"/>
    </row>
    <row r="37" spans="1:21" x14ac:dyDescent="0.25">
      <c r="A37" s="3" t="s">
        <v>161</v>
      </c>
      <c r="B37" s="3"/>
      <c r="C37" s="3"/>
      <c r="D37" s="3"/>
      <c r="E37" s="3"/>
      <c r="F37" s="3"/>
      <c r="G37" s="3"/>
      <c r="H37" s="3"/>
      <c r="I37" s="3"/>
      <c r="J37" s="3"/>
      <c r="K37" s="3"/>
      <c r="L37" s="3"/>
      <c r="M37" s="3"/>
      <c r="N37" s="3"/>
      <c r="O37" s="3"/>
      <c r="P37" s="3"/>
      <c r="Q37" s="3"/>
      <c r="R37" s="3"/>
      <c r="S37" s="3"/>
      <c r="T37" s="3"/>
      <c r="U37" s="3"/>
    </row>
    <row r="38" spans="1:21" x14ac:dyDescent="0.25">
      <c r="A38" s="3" t="s">
        <v>162</v>
      </c>
      <c r="B38" s="3"/>
      <c r="C38" s="3"/>
      <c r="D38" s="3"/>
      <c r="E38" s="3"/>
      <c r="F38" s="3"/>
      <c r="G38" s="3"/>
      <c r="H38" s="3"/>
      <c r="I38" s="3"/>
      <c r="J38" s="3"/>
      <c r="K38" s="3"/>
      <c r="L38" s="3"/>
      <c r="M38" s="3"/>
      <c r="N38" s="3"/>
      <c r="O38" s="3"/>
      <c r="P38" s="3"/>
      <c r="Q38" s="3"/>
      <c r="R38" s="3"/>
      <c r="S38" s="3"/>
      <c r="T38" s="3"/>
      <c r="U38" s="3"/>
    </row>
    <row r="39" spans="1:21" x14ac:dyDescent="0.25">
      <c r="A39" s="3" t="s">
        <v>163</v>
      </c>
      <c r="B39" s="3"/>
      <c r="C39" s="3"/>
      <c r="D39" s="3"/>
      <c r="E39" s="3"/>
      <c r="F39" s="3"/>
      <c r="G39" s="3"/>
      <c r="H39" s="3"/>
      <c r="I39" s="3"/>
      <c r="J39" s="3"/>
      <c r="K39" s="3"/>
      <c r="L39" s="3"/>
      <c r="M39" s="3"/>
      <c r="N39" s="3"/>
      <c r="O39" s="3"/>
      <c r="P39" s="3"/>
      <c r="Q39" s="3"/>
      <c r="R39" s="3"/>
      <c r="S39" s="3"/>
      <c r="T39" s="3"/>
      <c r="U39" s="3"/>
    </row>
    <row r="40" spans="1:21" x14ac:dyDescent="0.25">
      <c r="A40" s="3" t="s">
        <v>164</v>
      </c>
      <c r="B40" s="3"/>
      <c r="C40" s="3"/>
      <c r="D40" s="3"/>
      <c r="E40" s="3"/>
      <c r="F40" s="3"/>
      <c r="G40" s="3"/>
      <c r="H40" s="3"/>
      <c r="I40" s="3"/>
      <c r="J40" s="3"/>
      <c r="K40" s="3"/>
      <c r="L40" s="3"/>
      <c r="M40" s="3"/>
      <c r="N40" s="3"/>
      <c r="O40" s="3"/>
      <c r="P40" s="3"/>
      <c r="Q40" s="3"/>
      <c r="R40" s="3"/>
      <c r="S40" s="3"/>
      <c r="T40" s="3"/>
      <c r="U40" s="3"/>
    </row>
    <row r="41" spans="1:21" x14ac:dyDescent="0.25">
      <c r="A41" s="3" t="s">
        <v>165</v>
      </c>
      <c r="B41" s="3"/>
      <c r="C41" s="3"/>
      <c r="D41" s="3"/>
      <c r="E41" s="3"/>
      <c r="F41" s="3"/>
      <c r="G41" s="3"/>
      <c r="H41" s="3"/>
      <c r="I41" s="3"/>
      <c r="J41" s="3"/>
      <c r="K41" s="3"/>
      <c r="L41" s="3"/>
      <c r="M41" s="3"/>
      <c r="N41" s="3"/>
      <c r="O41" s="3"/>
      <c r="P41" s="3"/>
      <c r="Q41" s="3"/>
      <c r="R41" s="3"/>
      <c r="S41" s="3"/>
      <c r="T41" s="3"/>
      <c r="U41" s="3"/>
    </row>
    <row r="42" spans="1:21" x14ac:dyDescent="0.25">
      <c r="A42" s="3" t="s">
        <v>166</v>
      </c>
      <c r="B42" s="3"/>
      <c r="C42" s="3"/>
      <c r="D42" s="3"/>
      <c r="E42" s="3"/>
      <c r="F42" s="3"/>
      <c r="G42" s="3"/>
      <c r="H42" s="3"/>
      <c r="I42" s="3"/>
      <c r="J42" s="3"/>
      <c r="K42" s="3"/>
      <c r="L42" s="3"/>
      <c r="M42" s="3"/>
      <c r="N42" s="3"/>
      <c r="O42" s="3"/>
      <c r="P42" s="3"/>
      <c r="Q42" s="3"/>
      <c r="R42" s="3"/>
      <c r="S42" s="3"/>
      <c r="T42" s="3"/>
      <c r="U42" s="3"/>
    </row>
    <row r="43" spans="1:21" x14ac:dyDescent="0.25">
      <c r="A43" s="3" t="s">
        <v>167</v>
      </c>
      <c r="B43" s="3"/>
      <c r="C43" s="3"/>
      <c r="D43" s="3"/>
      <c r="E43" s="3"/>
      <c r="F43" s="3"/>
      <c r="G43" s="3"/>
      <c r="H43" s="3"/>
      <c r="I43" s="3"/>
      <c r="J43" s="3"/>
      <c r="K43" s="3"/>
      <c r="L43" s="3"/>
      <c r="M43" s="3"/>
      <c r="N43" s="3"/>
      <c r="O43" s="3"/>
      <c r="P43" s="3"/>
      <c r="Q43" s="3"/>
      <c r="R43" s="3"/>
      <c r="S43" s="3"/>
      <c r="T43" s="3"/>
      <c r="U43" s="3"/>
    </row>
    <row r="44" spans="1:21" x14ac:dyDescent="0.25">
      <c r="A44" s="3" t="s">
        <v>168</v>
      </c>
      <c r="B44" s="3"/>
      <c r="C44" s="3"/>
      <c r="D44" s="3"/>
      <c r="E44" s="3"/>
      <c r="F44" s="3"/>
      <c r="G44" s="3"/>
      <c r="H44" s="3"/>
      <c r="I44" s="3"/>
      <c r="J44" s="3"/>
      <c r="K44" s="3"/>
      <c r="L44" s="3"/>
      <c r="M44" s="3"/>
      <c r="N44" s="3"/>
      <c r="O44" s="3"/>
      <c r="P44" s="3"/>
      <c r="Q44" s="3"/>
      <c r="R44" s="3"/>
      <c r="S44" s="3"/>
      <c r="T44" s="3"/>
      <c r="U44" s="3"/>
    </row>
    <row r="45" spans="1:21" x14ac:dyDescent="0.25">
      <c r="A45" s="3" t="s">
        <v>169</v>
      </c>
      <c r="B45" s="3"/>
      <c r="C45" s="3"/>
      <c r="D45" s="3"/>
      <c r="E45" s="3"/>
      <c r="F45" s="3"/>
      <c r="G45" s="3"/>
      <c r="H45" s="3"/>
      <c r="I45" s="3"/>
      <c r="J45" s="3"/>
      <c r="K45" s="3"/>
      <c r="L45" s="3"/>
      <c r="M45" s="3"/>
      <c r="N45" s="3"/>
      <c r="O45" s="3"/>
      <c r="P45" s="3"/>
      <c r="Q45" s="3"/>
      <c r="R45" s="3"/>
      <c r="S45" s="3"/>
      <c r="T45" s="3"/>
      <c r="U45" s="3"/>
    </row>
    <row r="46" spans="1:21" x14ac:dyDescent="0.25">
      <c r="A46" s="5" t="s">
        <v>21</v>
      </c>
      <c r="B46" s="3" t="s">
        <v>22</v>
      </c>
      <c r="C46" s="3"/>
      <c r="D46" s="3"/>
      <c r="E46" s="3"/>
      <c r="F46" s="3"/>
      <c r="G46" s="3"/>
      <c r="H46" s="3"/>
      <c r="I46" s="3"/>
      <c r="J46" s="3"/>
      <c r="K46" s="3"/>
      <c r="L46" s="3"/>
      <c r="M46" s="3"/>
      <c r="N46" s="3"/>
      <c r="O46" s="3"/>
      <c r="P46" s="3"/>
      <c r="Q46" s="3"/>
      <c r="R46" s="3"/>
      <c r="S46" s="3"/>
      <c r="T46" s="3"/>
      <c r="U46" s="3"/>
    </row>
    <row r="47" spans="1:21" x14ac:dyDescent="0.25">
      <c r="A47" s="5" t="s">
        <v>23</v>
      </c>
      <c r="B47" s="3" t="s">
        <v>24</v>
      </c>
      <c r="C47" s="3"/>
      <c r="D47" s="3"/>
      <c r="E47" s="3"/>
      <c r="F47" s="3"/>
      <c r="G47" s="3"/>
      <c r="H47" s="3"/>
      <c r="I47" s="3"/>
      <c r="J47" s="3"/>
      <c r="K47" s="3"/>
      <c r="L47" s="3"/>
      <c r="M47" s="3"/>
      <c r="N47" s="3"/>
      <c r="O47" s="3"/>
      <c r="P47" s="3"/>
      <c r="Q47" s="3"/>
      <c r="R47" s="3"/>
      <c r="S47" s="3"/>
      <c r="T47" s="3"/>
      <c r="U47" s="3"/>
    </row>
    <row r="48" spans="1:21" x14ac:dyDescent="0.25">
      <c r="A48" s="5" t="s">
        <v>25</v>
      </c>
      <c r="B48" s="3" t="s">
        <v>26</v>
      </c>
      <c r="C48" s="3"/>
      <c r="D48" s="3"/>
      <c r="E48" s="3"/>
      <c r="F48" s="3"/>
      <c r="G48" s="3"/>
      <c r="H48" s="3"/>
      <c r="I48" s="3"/>
      <c r="J48" s="3"/>
      <c r="K48" s="3"/>
      <c r="L48" s="3"/>
      <c r="M48" s="3"/>
      <c r="N48" s="3"/>
      <c r="O48" s="3"/>
      <c r="P48" s="3"/>
      <c r="Q48" s="3"/>
      <c r="R48" s="3"/>
      <c r="S48" s="3"/>
      <c r="T48" s="3"/>
      <c r="U48" s="3"/>
    </row>
    <row r="49" spans="1:21" ht="319.5" x14ac:dyDescent="0.25">
      <c r="A49" s="5" t="s">
        <v>27</v>
      </c>
      <c r="B49" s="8" t="s">
        <v>28</v>
      </c>
      <c r="C49" s="3"/>
      <c r="D49" s="3"/>
      <c r="E49" s="3"/>
      <c r="F49" s="3"/>
      <c r="G49" s="3"/>
      <c r="H49" s="3"/>
      <c r="I49" s="3"/>
      <c r="J49" s="3"/>
      <c r="K49" s="3"/>
      <c r="L49" s="3"/>
      <c r="M49" s="3"/>
      <c r="N49" s="3"/>
      <c r="O49" s="3"/>
      <c r="P49" s="3"/>
      <c r="Q49" s="3"/>
      <c r="R49" s="3"/>
      <c r="S49" s="3"/>
      <c r="T49" s="3"/>
      <c r="U49"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dimension ref="A1:H20"/>
  <sheetViews>
    <sheetView workbookViewId="0">
      <selection activeCell="C8" sqref="C8"/>
    </sheetView>
  </sheetViews>
  <sheetFormatPr defaultColWidth="8.85546875" defaultRowHeight="14.25" x14ac:dyDescent="0.25"/>
  <cols>
    <col min="1" max="1" width="23.7109375" style="102" customWidth="1"/>
    <col min="2" max="2" width="20.28515625" style="102" customWidth="1"/>
    <col min="3" max="3" width="118" style="102" customWidth="1"/>
    <col min="4" max="4" width="13.5703125" style="102" customWidth="1"/>
    <col min="5" max="5" width="10.5703125" style="102" customWidth="1"/>
    <col min="6" max="6" width="12.140625" style="102" customWidth="1"/>
    <col min="7" max="7" width="11.42578125" style="102" customWidth="1"/>
    <col min="8" max="8" width="12.140625" style="102" customWidth="1"/>
    <col min="9" max="16384" width="8.85546875" style="102"/>
  </cols>
  <sheetData>
    <row r="1" spans="1:8" ht="30" x14ac:dyDescent="0.25">
      <c r="A1" s="64" t="s">
        <v>29</v>
      </c>
      <c r="B1" s="64" t="s">
        <v>30</v>
      </c>
      <c r="C1" s="64" t="s">
        <v>31</v>
      </c>
      <c r="D1" s="64" t="s">
        <v>32</v>
      </c>
      <c r="E1" s="64" t="s">
        <v>33</v>
      </c>
      <c r="F1" s="64" t="s">
        <v>34</v>
      </c>
      <c r="G1" s="64" t="s">
        <v>35</v>
      </c>
      <c r="H1" s="64" t="s">
        <v>36</v>
      </c>
    </row>
    <row r="2" spans="1:8" ht="28.5" x14ac:dyDescent="0.25">
      <c r="A2" s="110" t="s">
        <v>83</v>
      </c>
      <c r="B2" s="102" t="s">
        <v>37</v>
      </c>
      <c r="C2" s="95" t="s">
        <v>38</v>
      </c>
      <c r="D2" s="109" t="s">
        <v>39</v>
      </c>
      <c r="E2" s="110">
        <v>10</v>
      </c>
      <c r="F2" s="110"/>
      <c r="G2" s="110" t="s">
        <v>40</v>
      </c>
      <c r="H2" s="110" t="s">
        <v>41</v>
      </c>
    </row>
    <row r="3" spans="1:8" x14ac:dyDescent="0.25">
      <c r="A3" s="110" t="s">
        <v>83</v>
      </c>
      <c r="B3" s="102" t="s">
        <v>42</v>
      </c>
      <c r="C3" s="95" t="s">
        <v>42</v>
      </c>
      <c r="D3" s="95" t="s">
        <v>43</v>
      </c>
      <c r="E3" s="110">
        <v>4</v>
      </c>
      <c r="F3" s="110"/>
      <c r="G3" s="110" t="s">
        <v>40</v>
      </c>
      <c r="H3" s="110" t="s">
        <v>41</v>
      </c>
    </row>
    <row r="4" spans="1:8" x14ac:dyDescent="0.25">
      <c r="A4" s="110" t="s">
        <v>83</v>
      </c>
      <c r="B4" s="102" t="s">
        <v>25</v>
      </c>
      <c r="C4" s="95" t="s">
        <v>44</v>
      </c>
      <c r="D4" s="95" t="s">
        <v>45</v>
      </c>
      <c r="E4" s="110">
        <v>3</v>
      </c>
      <c r="F4" s="110" t="s">
        <v>46</v>
      </c>
      <c r="G4" s="110" t="s">
        <v>40</v>
      </c>
      <c r="H4" s="110" t="s">
        <v>41</v>
      </c>
    </row>
    <row r="5" spans="1:8" x14ac:dyDescent="0.25">
      <c r="A5" s="110" t="s">
        <v>83</v>
      </c>
      <c r="B5" s="103" t="s">
        <v>85</v>
      </c>
      <c r="C5" s="95" t="s">
        <v>88</v>
      </c>
      <c r="D5" s="95" t="s">
        <v>145</v>
      </c>
      <c r="E5" s="110"/>
      <c r="F5" s="110"/>
      <c r="G5" s="110" t="s">
        <v>40</v>
      </c>
      <c r="H5" s="110" t="s">
        <v>41</v>
      </c>
    </row>
    <row r="6" spans="1:8" ht="185.25" x14ac:dyDescent="0.25">
      <c r="A6" s="110" t="s">
        <v>83</v>
      </c>
      <c r="B6" s="103" t="s">
        <v>84</v>
      </c>
      <c r="C6" s="95" t="s">
        <v>89</v>
      </c>
      <c r="D6" s="95" t="s">
        <v>45</v>
      </c>
      <c r="E6" s="110"/>
      <c r="F6" s="110" t="s">
        <v>47</v>
      </c>
      <c r="G6" s="110" t="s">
        <v>40</v>
      </c>
      <c r="H6" s="110" t="s">
        <v>41</v>
      </c>
    </row>
    <row r="7" spans="1:8" x14ac:dyDescent="0.25">
      <c r="A7" s="110" t="s">
        <v>83</v>
      </c>
      <c r="B7" s="103" t="s">
        <v>132</v>
      </c>
      <c r="C7" s="102" t="s">
        <v>136</v>
      </c>
      <c r="D7" s="102" t="s">
        <v>51</v>
      </c>
      <c r="G7" s="102" t="s">
        <v>40</v>
      </c>
      <c r="H7" s="102" t="s">
        <v>41</v>
      </c>
    </row>
    <row r="8" spans="1:8" ht="28.5" x14ac:dyDescent="0.25">
      <c r="A8" s="110" t="s">
        <v>83</v>
      </c>
      <c r="B8" s="103" t="s">
        <v>214</v>
      </c>
      <c r="C8" s="111" t="s">
        <v>213</v>
      </c>
      <c r="D8" s="95" t="s">
        <v>90</v>
      </c>
      <c r="E8" s="110"/>
      <c r="F8" s="110"/>
      <c r="G8" s="110" t="s">
        <v>41</v>
      </c>
      <c r="H8" s="110" t="s">
        <v>48</v>
      </c>
    </row>
    <row r="9" spans="1:8" x14ac:dyDescent="0.25">
      <c r="A9" s="110" t="s">
        <v>83</v>
      </c>
      <c r="B9" s="104" t="s">
        <v>95</v>
      </c>
      <c r="C9" s="111" t="s">
        <v>137</v>
      </c>
      <c r="D9" s="95" t="s">
        <v>45</v>
      </c>
      <c r="E9" s="110"/>
      <c r="F9" s="110"/>
      <c r="G9" s="110" t="s">
        <v>41</v>
      </c>
      <c r="H9" s="110" t="s">
        <v>48</v>
      </c>
    </row>
    <row r="10" spans="1:8" x14ac:dyDescent="0.25">
      <c r="A10" s="110" t="s">
        <v>83</v>
      </c>
      <c r="B10" s="105" t="s">
        <v>135</v>
      </c>
      <c r="C10" s="112" t="s">
        <v>49</v>
      </c>
      <c r="D10" s="95"/>
      <c r="E10" s="110"/>
      <c r="F10" s="110"/>
      <c r="G10" s="110" t="s">
        <v>41</v>
      </c>
      <c r="H10" s="110" t="s">
        <v>48</v>
      </c>
    </row>
    <row r="11" spans="1:8" x14ac:dyDescent="0.25">
      <c r="A11" s="110" t="s">
        <v>83</v>
      </c>
      <c r="B11" s="104" t="s">
        <v>50</v>
      </c>
      <c r="C11" s="95" t="s">
        <v>138</v>
      </c>
      <c r="D11" s="95" t="s">
        <v>51</v>
      </c>
      <c r="E11" s="110"/>
      <c r="F11" s="110"/>
      <c r="G11" s="110" t="s">
        <v>41</v>
      </c>
      <c r="H11" s="110" t="s">
        <v>48</v>
      </c>
    </row>
    <row r="12" spans="1:8" x14ac:dyDescent="0.25">
      <c r="A12" s="110" t="s">
        <v>83</v>
      </c>
      <c r="B12" s="106" t="s">
        <v>56</v>
      </c>
      <c r="C12" s="112" t="s">
        <v>53</v>
      </c>
      <c r="D12" s="95"/>
      <c r="E12" s="110"/>
      <c r="F12" s="110"/>
      <c r="G12" s="110" t="s">
        <v>41</v>
      </c>
      <c r="H12" s="110" t="s">
        <v>48</v>
      </c>
    </row>
    <row r="13" spans="1:8" x14ac:dyDescent="0.25">
      <c r="A13" s="110" t="s">
        <v>83</v>
      </c>
      <c r="B13" s="107" t="s">
        <v>57</v>
      </c>
      <c r="C13" s="95" t="s">
        <v>139</v>
      </c>
      <c r="D13" s="95" t="s">
        <v>51</v>
      </c>
      <c r="E13" s="110"/>
      <c r="F13" s="110"/>
      <c r="G13" s="110" t="s">
        <v>41</v>
      </c>
      <c r="H13" s="110" t="s">
        <v>48</v>
      </c>
    </row>
    <row r="14" spans="1:8" x14ac:dyDescent="0.25">
      <c r="A14" s="110" t="s">
        <v>83</v>
      </c>
      <c r="B14" s="104" t="s">
        <v>134</v>
      </c>
      <c r="C14" s="95" t="s">
        <v>140</v>
      </c>
      <c r="D14" s="95" t="s">
        <v>51</v>
      </c>
      <c r="E14" s="110"/>
      <c r="F14" s="110"/>
      <c r="G14" s="110" t="s">
        <v>41</v>
      </c>
      <c r="H14" s="110" t="s">
        <v>48</v>
      </c>
    </row>
    <row r="15" spans="1:8" x14ac:dyDescent="0.25">
      <c r="A15" s="110" t="s">
        <v>83</v>
      </c>
      <c r="B15" s="108" t="s">
        <v>54</v>
      </c>
      <c r="C15" s="95" t="s">
        <v>55</v>
      </c>
      <c r="D15" s="95" t="s">
        <v>51</v>
      </c>
      <c r="E15" s="110"/>
      <c r="F15" s="110"/>
      <c r="G15" s="110" t="s">
        <v>41</v>
      </c>
      <c r="H15" s="110" t="s">
        <v>48</v>
      </c>
    </row>
    <row r="16" spans="1:8" x14ac:dyDescent="0.25">
      <c r="A16" s="110" t="s">
        <v>83</v>
      </c>
      <c r="B16" s="104" t="s">
        <v>133</v>
      </c>
      <c r="C16" s="95" t="s">
        <v>141</v>
      </c>
      <c r="D16" s="95" t="s">
        <v>51</v>
      </c>
      <c r="E16" s="110"/>
      <c r="G16" s="110" t="s">
        <v>41</v>
      </c>
      <c r="H16" s="110" t="s">
        <v>48</v>
      </c>
    </row>
    <row r="17" spans="1:8" x14ac:dyDescent="0.25">
      <c r="A17" s="110" t="s">
        <v>83</v>
      </c>
      <c r="B17" s="107" t="s">
        <v>98</v>
      </c>
      <c r="C17" s="95" t="s">
        <v>142</v>
      </c>
      <c r="D17" s="95" t="s">
        <v>51</v>
      </c>
      <c r="E17" s="110"/>
      <c r="G17" s="110" t="s">
        <v>41</v>
      </c>
      <c r="H17" s="110" t="s">
        <v>48</v>
      </c>
    </row>
    <row r="18" spans="1:8" x14ac:dyDescent="0.25">
      <c r="A18" s="110" t="s">
        <v>83</v>
      </c>
      <c r="B18" s="107" t="s">
        <v>91</v>
      </c>
      <c r="C18" s="102" t="s">
        <v>52</v>
      </c>
      <c r="D18" s="95" t="s">
        <v>45</v>
      </c>
      <c r="E18" s="110"/>
      <c r="F18" s="110"/>
      <c r="G18" s="110" t="s">
        <v>41</v>
      </c>
      <c r="H18" s="110" t="s">
        <v>48</v>
      </c>
    </row>
    <row r="19" spans="1:8" x14ac:dyDescent="0.25">
      <c r="A19" s="110" t="s">
        <v>83</v>
      </c>
      <c r="B19" s="108" t="s">
        <v>81</v>
      </c>
      <c r="C19" s="95" t="s">
        <v>143</v>
      </c>
      <c r="D19" s="95" t="s">
        <v>51</v>
      </c>
      <c r="E19" s="110"/>
      <c r="F19" s="110"/>
      <c r="G19" s="110" t="s">
        <v>41</v>
      </c>
      <c r="H19" s="110" t="s">
        <v>48</v>
      </c>
    </row>
    <row r="20" spans="1:8" ht="28.5" x14ac:dyDescent="0.25">
      <c r="A20" s="110" t="s">
        <v>83</v>
      </c>
      <c r="B20" s="108" t="s">
        <v>104</v>
      </c>
      <c r="C20" s="95" t="s">
        <v>144</v>
      </c>
      <c r="D20" s="95" t="s">
        <v>51</v>
      </c>
      <c r="E20" s="110"/>
      <c r="F20" s="110"/>
      <c r="G20" s="110" t="s">
        <v>41</v>
      </c>
      <c r="H20" s="110" t="s">
        <v>48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dimension ref="A1:T430"/>
  <sheetViews>
    <sheetView zoomScaleNormal="100" workbookViewId="0">
      <pane ySplit="1" topLeftCell="A2" activePane="bottomLeft" state="frozen"/>
      <selection activeCell="G481" sqref="G481:J481"/>
      <selection pane="bottomLeft"/>
    </sheetView>
  </sheetViews>
  <sheetFormatPr defaultRowHeight="14.25" x14ac:dyDescent="0.2"/>
  <cols>
    <col min="1" max="1" width="11.42578125" style="1" bestFit="1" customWidth="1"/>
    <col min="2" max="2" width="10.140625" style="1" bestFit="1" customWidth="1"/>
    <col min="3" max="3" width="9.42578125" style="1" bestFit="1" customWidth="1"/>
    <col min="4" max="7" width="9.42578125" style="1" customWidth="1"/>
    <col min="8" max="8" width="9.140625" style="17"/>
    <col min="9" max="9" width="10.7109375" style="16" bestFit="1" customWidth="1"/>
    <col min="10" max="10" width="9.42578125" style="17" bestFit="1" customWidth="1"/>
    <col min="11" max="12" width="9.42578125" style="17" customWidth="1"/>
    <col min="13" max="13" width="9.140625" style="17"/>
    <col min="14" max="14" width="8.85546875" style="17"/>
    <col min="15" max="15" width="9.140625" style="22"/>
    <col min="16" max="16" width="10.140625" style="22" bestFit="1" customWidth="1"/>
    <col min="17" max="17" width="9.140625" style="22"/>
    <col min="18" max="18" width="8.85546875" style="13"/>
    <col min="19" max="16384" width="9.140625" style="1"/>
  </cols>
  <sheetData>
    <row r="1" spans="1:20" ht="105" x14ac:dyDescent="0.25">
      <c r="A1" s="9" t="s">
        <v>37</v>
      </c>
      <c r="B1" s="9" t="s">
        <v>42</v>
      </c>
      <c r="C1" s="9" t="s">
        <v>25</v>
      </c>
      <c r="D1" s="10" t="s">
        <v>85</v>
      </c>
      <c r="E1" s="10" t="s">
        <v>84</v>
      </c>
      <c r="F1" s="10" t="s">
        <v>132</v>
      </c>
      <c r="G1" s="10" t="s">
        <v>214</v>
      </c>
      <c r="H1" s="18" t="s">
        <v>95</v>
      </c>
      <c r="I1" s="19" t="s">
        <v>135</v>
      </c>
      <c r="J1" s="18" t="s">
        <v>50</v>
      </c>
      <c r="K1" s="12" t="s">
        <v>56</v>
      </c>
      <c r="L1" s="11" t="s">
        <v>57</v>
      </c>
      <c r="M1" s="18" t="s">
        <v>134</v>
      </c>
      <c r="N1" s="72" t="s">
        <v>54</v>
      </c>
      <c r="O1" s="18" t="s">
        <v>133</v>
      </c>
      <c r="P1" s="20" t="s">
        <v>98</v>
      </c>
      <c r="Q1" s="20" t="s">
        <v>91</v>
      </c>
      <c r="R1" s="72" t="s">
        <v>81</v>
      </c>
      <c r="S1" s="72" t="s">
        <v>104</v>
      </c>
    </row>
    <row r="2" spans="1:20" x14ac:dyDescent="0.2">
      <c r="A2" s="14">
        <f>DATE(B2,1,C2)</f>
        <v>40331</v>
      </c>
      <c r="B2" s="15">
        <v>2010</v>
      </c>
      <c r="C2" s="15">
        <v>153</v>
      </c>
      <c r="D2" s="15" t="s">
        <v>86</v>
      </c>
      <c r="E2" s="15">
        <v>2</v>
      </c>
      <c r="F2" s="61">
        <v>1</v>
      </c>
      <c r="G2" s="15" t="s">
        <v>58</v>
      </c>
      <c r="H2" s="17">
        <v>18</v>
      </c>
      <c r="I2" s="16">
        <v>3.5</v>
      </c>
      <c r="J2" s="17">
        <v>3.5</v>
      </c>
      <c r="K2" s="65">
        <f>(I2/12)*0.3048</f>
        <v>8.8900000000000007E-2</v>
      </c>
      <c r="L2" s="65">
        <f>(J2/12)*0.3048</f>
        <v>8.8900000000000007E-2</v>
      </c>
      <c r="M2" s="17">
        <v>348.7</v>
      </c>
      <c r="N2" s="73">
        <f>M2/(F2*10000)</f>
        <v>3.4869999999999998E-2</v>
      </c>
      <c r="O2" s="22">
        <v>1.3</v>
      </c>
      <c r="P2" s="16">
        <v>1</v>
      </c>
      <c r="Q2" s="16" t="e">
        <v>#N/A</v>
      </c>
      <c r="R2" s="74">
        <f>(M2/10000)/((O2)/1000)</f>
        <v>26.823076923076922</v>
      </c>
      <c r="S2" s="74">
        <f t="shared" ref="S2:S41" si="0">(O2+P2)/1</f>
        <v>2.2999999999999998</v>
      </c>
    </row>
    <row r="3" spans="1:20" x14ac:dyDescent="0.2">
      <c r="A3" s="14">
        <f t="shared" ref="A3:A9" si="1">DATE(B3,1,C3)</f>
        <v>40331</v>
      </c>
      <c r="B3" s="15">
        <v>2010</v>
      </c>
      <c r="C3" s="15">
        <v>153</v>
      </c>
      <c r="D3" s="15" t="s">
        <v>86</v>
      </c>
      <c r="E3" s="15">
        <v>3</v>
      </c>
      <c r="F3" s="61">
        <v>1</v>
      </c>
      <c r="G3" s="15" t="s">
        <v>58</v>
      </c>
      <c r="H3" s="17">
        <v>19</v>
      </c>
      <c r="I3" s="16">
        <v>4</v>
      </c>
      <c r="J3" s="17">
        <v>3.2</v>
      </c>
      <c r="K3" s="65">
        <f t="shared" ref="K3:L65" si="2">(I3/12)*0.3048</f>
        <v>0.1016</v>
      </c>
      <c r="L3" s="65">
        <f t="shared" si="2"/>
        <v>8.1280000000000005E-2</v>
      </c>
      <c r="M3" s="17">
        <v>358.4</v>
      </c>
      <c r="N3" s="73">
        <f t="shared" ref="N3:N65" si="3">M3/(F3*10000)</f>
        <v>3.5839999999999997E-2</v>
      </c>
      <c r="O3" s="22">
        <v>1.6</v>
      </c>
      <c r="P3" s="16">
        <v>1.4</v>
      </c>
      <c r="Q3" s="16" t="e">
        <v>#N/A</v>
      </c>
      <c r="R3" s="74">
        <f t="shared" ref="R3:R65" si="4">(M3/10000)/((O3)/1000)</f>
        <v>22.4</v>
      </c>
      <c r="S3" s="74">
        <f t="shared" si="0"/>
        <v>3</v>
      </c>
    </row>
    <row r="4" spans="1:20" x14ac:dyDescent="0.2">
      <c r="A4" s="14">
        <f t="shared" si="1"/>
        <v>40331</v>
      </c>
      <c r="B4" s="15">
        <v>2010</v>
      </c>
      <c r="C4" s="15">
        <v>153</v>
      </c>
      <c r="D4" s="15" t="s">
        <v>86</v>
      </c>
      <c r="E4" s="15">
        <v>4</v>
      </c>
      <c r="F4" s="61">
        <v>1</v>
      </c>
      <c r="G4" s="15" t="s">
        <v>58</v>
      </c>
      <c r="H4" s="17">
        <v>20</v>
      </c>
      <c r="I4" s="16">
        <v>4.5</v>
      </c>
      <c r="J4" s="17">
        <v>3.5</v>
      </c>
      <c r="K4" s="65">
        <f t="shared" si="2"/>
        <v>0.11430000000000001</v>
      </c>
      <c r="L4" s="65">
        <f t="shared" si="2"/>
        <v>8.8900000000000007E-2</v>
      </c>
      <c r="M4" s="17">
        <v>397.1</v>
      </c>
      <c r="N4" s="73">
        <f t="shared" si="3"/>
        <v>3.9710000000000002E-2</v>
      </c>
      <c r="O4" s="22">
        <v>1.7</v>
      </c>
      <c r="P4" s="16">
        <v>1.2</v>
      </c>
      <c r="Q4" s="16" t="e">
        <v>#N/A</v>
      </c>
      <c r="R4" s="74">
        <f t="shared" si="4"/>
        <v>23.358823529411769</v>
      </c>
      <c r="S4" s="74">
        <f t="shared" si="0"/>
        <v>2.9</v>
      </c>
    </row>
    <row r="5" spans="1:20" x14ac:dyDescent="0.2">
      <c r="A5" s="14">
        <f t="shared" si="1"/>
        <v>40331</v>
      </c>
      <c r="B5" s="15">
        <v>2010</v>
      </c>
      <c r="C5" s="15">
        <v>153</v>
      </c>
      <c r="D5" s="15" t="s">
        <v>59</v>
      </c>
      <c r="E5" s="15">
        <v>3</v>
      </c>
      <c r="F5" s="61">
        <v>1</v>
      </c>
      <c r="G5" s="15" t="s">
        <v>58</v>
      </c>
      <c r="H5" s="17">
        <v>21</v>
      </c>
      <c r="I5" s="16">
        <v>4.3</v>
      </c>
      <c r="J5" s="17">
        <v>3.3</v>
      </c>
      <c r="K5" s="65">
        <f t="shared" si="2"/>
        <v>0.10922000000000001</v>
      </c>
      <c r="L5" s="65">
        <f t="shared" si="2"/>
        <v>8.3819999999999992E-2</v>
      </c>
      <c r="M5" s="22" t="e">
        <v>#N/A</v>
      </c>
      <c r="N5" s="73" t="e">
        <f t="shared" si="3"/>
        <v>#N/A</v>
      </c>
      <c r="O5" s="22" t="e">
        <v>#N/A</v>
      </c>
      <c r="P5" s="16" t="e">
        <v>#N/A</v>
      </c>
      <c r="Q5" s="16" t="e">
        <v>#N/A</v>
      </c>
      <c r="R5" s="74" t="e">
        <f t="shared" si="4"/>
        <v>#N/A</v>
      </c>
      <c r="S5" s="74" t="e">
        <f t="shared" si="0"/>
        <v>#N/A</v>
      </c>
      <c r="T5" s="22"/>
    </row>
    <row r="6" spans="1:20" x14ac:dyDescent="0.2">
      <c r="A6" s="14">
        <f t="shared" si="1"/>
        <v>40331</v>
      </c>
      <c r="B6" s="15">
        <v>2010</v>
      </c>
      <c r="C6" s="15">
        <v>153</v>
      </c>
      <c r="D6" s="15" t="s">
        <v>87</v>
      </c>
      <c r="E6" s="15">
        <v>7</v>
      </c>
      <c r="F6" s="61">
        <v>1</v>
      </c>
      <c r="G6" s="15" t="s">
        <v>58</v>
      </c>
      <c r="H6" s="17">
        <v>20</v>
      </c>
      <c r="I6" s="16">
        <v>4.0999999999999996</v>
      </c>
      <c r="J6" s="17">
        <v>3.6</v>
      </c>
      <c r="K6" s="65">
        <f t="shared" si="2"/>
        <v>0.10414</v>
      </c>
      <c r="L6" s="65">
        <f t="shared" si="2"/>
        <v>9.1440000000000007E-2</v>
      </c>
      <c r="M6" s="17">
        <v>451.4</v>
      </c>
      <c r="N6" s="73">
        <f t="shared" si="3"/>
        <v>4.514E-2</v>
      </c>
      <c r="O6" s="22">
        <v>1.8</v>
      </c>
      <c r="P6" s="16">
        <v>1.3</v>
      </c>
      <c r="Q6" s="16" t="e">
        <v>#N/A</v>
      </c>
      <c r="R6" s="74">
        <f t="shared" si="4"/>
        <v>25.077777777777779</v>
      </c>
      <c r="S6" s="74">
        <f t="shared" si="0"/>
        <v>3.1</v>
      </c>
    </row>
    <row r="7" spans="1:20" x14ac:dyDescent="0.2">
      <c r="A7" s="14">
        <f t="shared" si="1"/>
        <v>40331</v>
      </c>
      <c r="B7" s="15">
        <v>2010</v>
      </c>
      <c r="C7" s="15">
        <v>153</v>
      </c>
      <c r="D7" s="15" t="s">
        <v>87</v>
      </c>
      <c r="E7" s="15">
        <v>8</v>
      </c>
      <c r="F7" s="61">
        <v>1</v>
      </c>
      <c r="G7" s="15" t="s">
        <v>58</v>
      </c>
      <c r="H7" s="17">
        <v>24</v>
      </c>
      <c r="I7" s="16">
        <v>4.3</v>
      </c>
      <c r="J7" s="17">
        <v>3.5</v>
      </c>
      <c r="K7" s="65">
        <f t="shared" si="2"/>
        <v>0.10922000000000001</v>
      </c>
      <c r="L7" s="65">
        <f t="shared" si="2"/>
        <v>8.8900000000000007E-2</v>
      </c>
      <c r="M7" s="17">
        <v>461.2</v>
      </c>
      <c r="N7" s="73">
        <f t="shared" si="3"/>
        <v>4.6120000000000001E-2</v>
      </c>
      <c r="O7" s="22">
        <v>2</v>
      </c>
      <c r="P7" s="16">
        <v>1.5</v>
      </c>
      <c r="Q7" s="16" t="e">
        <v>#N/A</v>
      </c>
      <c r="R7" s="74">
        <f t="shared" si="4"/>
        <v>23.06</v>
      </c>
      <c r="S7" s="74">
        <f t="shared" si="0"/>
        <v>3.5</v>
      </c>
    </row>
    <row r="8" spans="1:20" x14ac:dyDescent="0.2">
      <c r="A8" s="14">
        <f t="shared" si="1"/>
        <v>40331</v>
      </c>
      <c r="B8" s="15">
        <v>2010</v>
      </c>
      <c r="C8" s="15">
        <v>153</v>
      </c>
      <c r="D8" s="15" t="s">
        <v>87</v>
      </c>
      <c r="E8" s="15">
        <v>9</v>
      </c>
      <c r="F8" s="61">
        <v>1</v>
      </c>
      <c r="G8" s="15" t="s">
        <v>58</v>
      </c>
      <c r="H8" s="17">
        <v>25</v>
      </c>
      <c r="I8" s="16">
        <v>4.0999999999999996</v>
      </c>
      <c r="J8" s="17">
        <v>3.5</v>
      </c>
      <c r="K8" s="65">
        <f t="shared" si="2"/>
        <v>0.10414</v>
      </c>
      <c r="L8" s="65">
        <f t="shared" si="2"/>
        <v>8.8900000000000007E-2</v>
      </c>
      <c r="M8" s="17">
        <v>458.1</v>
      </c>
      <c r="N8" s="73">
        <f t="shared" si="3"/>
        <v>4.5810000000000003E-2</v>
      </c>
      <c r="O8" s="22">
        <v>2.1</v>
      </c>
      <c r="P8" s="16">
        <v>1.7</v>
      </c>
      <c r="Q8" s="16" t="e">
        <v>#N/A</v>
      </c>
      <c r="R8" s="74">
        <f t="shared" si="4"/>
        <v>21.814285714285713</v>
      </c>
      <c r="S8" s="74">
        <f t="shared" si="0"/>
        <v>3.8</v>
      </c>
    </row>
    <row r="9" spans="1:20" x14ac:dyDescent="0.2">
      <c r="A9" s="14">
        <f t="shared" si="1"/>
        <v>40331</v>
      </c>
      <c r="B9" s="15">
        <v>2010</v>
      </c>
      <c r="C9" s="15">
        <v>153</v>
      </c>
      <c r="D9" s="15" t="s">
        <v>60</v>
      </c>
      <c r="E9" s="15">
        <v>8</v>
      </c>
      <c r="F9" s="61">
        <v>1</v>
      </c>
      <c r="G9" s="15" t="s">
        <v>58</v>
      </c>
      <c r="H9" s="17">
        <v>21</v>
      </c>
      <c r="I9" s="16">
        <v>4</v>
      </c>
      <c r="J9" s="17">
        <v>3.5</v>
      </c>
      <c r="K9" s="65">
        <f t="shared" si="2"/>
        <v>0.1016</v>
      </c>
      <c r="L9" s="65">
        <f t="shared" si="2"/>
        <v>8.8900000000000007E-2</v>
      </c>
      <c r="M9" s="22" t="e">
        <v>#N/A</v>
      </c>
      <c r="N9" s="73" t="e">
        <f t="shared" si="3"/>
        <v>#N/A</v>
      </c>
      <c r="O9" s="22" t="e">
        <v>#N/A</v>
      </c>
      <c r="P9" s="16" t="e">
        <v>#N/A</v>
      </c>
      <c r="Q9" s="16" t="e">
        <v>#N/A</v>
      </c>
      <c r="R9" s="74" t="e">
        <f t="shared" si="4"/>
        <v>#N/A</v>
      </c>
      <c r="S9" s="74" t="e">
        <f t="shared" si="0"/>
        <v>#N/A</v>
      </c>
      <c r="T9" s="22"/>
    </row>
    <row r="10" spans="1:20" x14ac:dyDescent="0.2">
      <c r="A10" s="14">
        <f t="shared" ref="A10" si="5">DATE(B10,1,C10)</f>
        <v>40360</v>
      </c>
      <c r="B10" s="15">
        <v>2010</v>
      </c>
      <c r="C10" s="15">
        <v>182</v>
      </c>
      <c r="D10" s="15" t="s">
        <v>86</v>
      </c>
      <c r="E10" s="15">
        <v>2</v>
      </c>
      <c r="F10" s="61">
        <v>1</v>
      </c>
      <c r="G10" s="15" t="s">
        <v>61</v>
      </c>
      <c r="H10" s="17">
        <v>24</v>
      </c>
      <c r="I10" s="16">
        <v>6.2</v>
      </c>
      <c r="J10" s="17">
        <v>8</v>
      </c>
      <c r="K10" s="65">
        <f t="shared" si="2"/>
        <v>0.15748000000000004</v>
      </c>
      <c r="L10" s="65">
        <f t="shared" si="2"/>
        <v>0.20319999999999999</v>
      </c>
      <c r="M10" s="17">
        <v>1151.2</v>
      </c>
      <c r="N10" s="73">
        <f t="shared" si="3"/>
        <v>0.11512</v>
      </c>
      <c r="O10" s="22">
        <v>9.6</v>
      </c>
      <c r="P10" s="16">
        <v>4.5999999999999996</v>
      </c>
      <c r="Q10" s="16" t="e">
        <v>#N/A</v>
      </c>
      <c r="R10" s="74">
        <f t="shared" si="4"/>
        <v>11.991666666666667</v>
      </c>
      <c r="S10" s="74">
        <f t="shared" si="0"/>
        <v>14.2</v>
      </c>
    </row>
    <row r="11" spans="1:20" x14ac:dyDescent="0.2">
      <c r="A11" s="14">
        <f t="shared" ref="A11:A17" si="6">DATE(B11,1,C11)</f>
        <v>40360</v>
      </c>
      <c r="B11" s="15">
        <v>2010</v>
      </c>
      <c r="C11" s="15">
        <v>182</v>
      </c>
      <c r="D11" s="15" t="s">
        <v>86</v>
      </c>
      <c r="E11" s="15">
        <v>3</v>
      </c>
      <c r="F11" s="61">
        <v>1</v>
      </c>
      <c r="G11" s="15" t="s">
        <v>61</v>
      </c>
      <c r="H11" s="17">
        <v>25</v>
      </c>
      <c r="I11" s="16">
        <v>6.4</v>
      </c>
      <c r="J11" s="17">
        <v>7.5</v>
      </c>
      <c r="K11" s="65">
        <f t="shared" si="2"/>
        <v>0.16256000000000001</v>
      </c>
      <c r="L11" s="65">
        <f t="shared" si="2"/>
        <v>0.1905</v>
      </c>
      <c r="M11" s="17">
        <v>1264.4000000000001</v>
      </c>
      <c r="N11" s="73">
        <f t="shared" si="3"/>
        <v>0.12644</v>
      </c>
      <c r="O11" s="22">
        <v>10.8</v>
      </c>
      <c r="P11" s="16">
        <v>4.3</v>
      </c>
      <c r="Q11" s="16" t="e">
        <v>#N/A</v>
      </c>
      <c r="R11" s="74">
        <f t="shared" si="4"/>
        <v>11.707407407407407</v>
      </c>
      <c r="S11" s="74">
        <f t="shared" si="0"/>
        <v>15.100000000000001</v>
      </c>
    </row>
    <row r="12" spans="1:20" x14ac:dyDescent="0.2">
      <c r="A12" s="14">
        <f t="shared" si="6"/>
        <v>40360</v>
      </c>
      <c r="B12" s="15">
        <v>2010</v>
      </c>
      <c r="C12" s="15">
        <v>182</v>
      </c>
      <c r="D12" s="15" t="s">
        <v>86</v>
      </c>
      <c r="E12" s="15">
        <v>4</v>
      </c>
      <c r="F12" s="61">
        <v>1</v>
      </c>
      <c r="G12" s="15" t="s">
        <v>61</v>
      </c>
      <c r="H12" s="17">
        <v>25</v>
      </c>
      <c r="I12" s="16">
        <v>6</v>
      </c>
      <c r="J12" s="17">
        <v>8.1</v>
      </c>
      <c r="K12" s="65">
        <f t="shared" si="2"/>
        <v>0.15240000000000001</v>
      </c>
      <c r="L12" s="65">
        <f t="shared" si="2"/>
        <v>0.20573999999999998</v>
      </c>
      <c r="M12" s="17">
        <v>1188.7</v>
      </c>
      <c r="N12" s="73">
        <f t="shared" si="3"/>
        <v>0.11887</v>
      </c>
      <c r="O12" s="22">
        <v>11.4</v>
      </c>
      <c r="P12" s="16">
        <v>5.0999999999999996</v>
      </c>
      <c r="Q12" s="16" t="e">
        <v>#N/A</v>
      </c>
      <c r="R12" s="74">
        <f t="shared" si="4"/>
        <v>10.427192982456141</v>
      </c>
      <c r="S12" s="74">
        <f t="shared" si="0"/>
        <v>16.5</v>
      </c>
    </row>
    <row r="13" spans="1:20" x14ac:dyDescent="0.2">
      <c r="A13" s="14">
        <f t="shared" si="6"/>
        <v>40360</v>
      </c>
      <c r="B13" s="15">
        <v>2010</v>
      </c>
      <c r="C13" s="15">
        <v>182</v>
      </c>
      <c r="D13" s="15" t="s">
        <v>59</v>
      </c>
      <c r="E13" s="15">
        <v>3</v>
      </c>
      <c r="F13" s="61">
        <v>1</v>
      </c>
      <c r="G13" s="15" t="s">
        <v>61</v>
      </c>
      <c r="H13" s="17">
        <v>21</v>
      </c>
      <c r="I13" s="16">
        <v>6.2</v>
      </c>
      <c r="J13" s="17">
        <v>7.5</v>
      </c>
      <c r="K13" s="65">
        <f t="shared" si="2"/>
        <v>0.15748000000000004</v>
      </c>
      <c r="L13" s="65">
        <f t="shared" si="2"/>
        <v>0.1905</v>
      </c>
      <c r="M13" s="22" t="e">
        <v>#N/A</v>
      </c>
      <c r="N13" s="73" t="e">
        <f t="shared" si="3"/>
        <v>#N/A</v>
      </c>
      <c r="O13" s="22" t="e">
        <v>#N/A</v>
      </c>
      <c r="P13" s="16" t="e">
        <v>#N/A</v>
      </c>
      <c r="Q13" s="16" t="e">
        <v>#N/A</v>
      </c>
      <c r="R13" s="74" t="e">
        <f t="shared" si="4"/>
        <v>#N/A</v>
      </c>
      <c r="S13" s="74" t="e">
        <f t="shared" si="0"/>
        <v>#N/A</v>
      </c>
      <c r="T13" s="22"/>
    </row>
    <row r="14" spans="1:20" x14ac:dyDescent="0.2">
      <c r="A14" s="14">
        <f t="shared" si="6"/>
        <v>40360</v>
      </c>
      <c r="B14" s="15">
        <v>2010</v>
      </c>
      <c r="C14" s="15">
        <v>182</v>
      </c>
      <c r="D14" s="15" t="s">
        <v>87</v>
      </c>
      <c r="E14" s="15">
        <v>7</v>
      </c>
      <c r="F14" s="61">
        <v>1</v>
      </c>
      <c r="G14" s="15" t="s">
        <v>61</v>
      </c>
      <c r="H14" s="17">
        <v>24</v>
      </c>
      <c r="I14" s="16">
        <v>6.5</v>
      </c>
      <c r="J14" s="17">
        <v>8.1999999999999993</v>
      </c>
      <c r="K14" s="65">
        <f t="shared" si="2"/>
        <v>0.1651</v>
      </c>
      <c r="L14" s="65">
        <f t="shared" si="2"/>
        <v>0.20827999999999999</v>
      </c>
      <c r="M14" s="17">
        <v>1210.5</v>
      </c>
      <c r="N14" s="73">
        <f t="shared" si="3"/>
        <v>0.12105</v>
      </c>
      <c r="O14" s="22">
        <v>10.1</v>
      </c>
      <c r="P14" s="16">
        <v>5</v>
      </c>
      <c r="Q14" s="16" t="e">
        <v>#N/A</v>
      </c>
      <c r="R14" s="74">
        <f t="shared" si="4"/>
        <v>11.985148514851486</v>
      </c>
      <c r="S14" s="74">
        <f t="shared" si="0"/>
        <v>15.1</v>
      </c>
    </row>
    <row r="15" spans="1:20" x14ac:dyDescent="0.2">
      <c r="A15" s="14">
        <f t="shared" si="6"/>
        <v>40360</v>
      </c>
      <c r="B15" s="15">
        <v>2010</v>
      </c>
      <c r="C15" s="15">
        <v>182</v>
      </c>
      <c r="D15" s="15" t="s">
        <v>87</v>
      </c>
      <c r="E15" s="15">
        <v>8</v>
      </c>
      <c r="F15" s="61">
        <v>1</v>
      </c>
      <c r="G15" s="15" t="s">
        <v>61</v>
      </c>
      <c r="H15" s="23">
        <v>23</v>
      </c>
      <c r="I15" s="24">
        <v>6</v>
      </c>
      <c r="J15" s="23">
        <v>8</v>
      </c>
      <c r="K15" s="65">
        <f t="shared" si="2"/>
        <v>0.15240000000000001</v>
      </c>
      <c r="L15" s="65">
        <f t="shared" si="2"/>
        <v>0.20319999999999999</v>
      </c>
      <c r="M15" s="17">
        <v>1180.4000000000001</v>
      </c>
      <c r="N15" s="73">
        <f t="shared" si="3"/>
        <v>0.11804000000000001</v>
      </c>
      <c r="O15" s="22">
        <v>11.4</v>
      </c>
      <c r="P15" s="16">
        <v>4.8</v>
      </c>
      <c r="Q15" s="16" t="e">
        <v>#N/A</v>
      </c>
      <c r="R15" s="74">
        <f t="shared" si="4"/>
        <v>10.35438596491228</v>
      </c>
      <c r="S15" s="74">
        <f t="shared" si="0"/>
        <v>16.2</v>
      </c>
    </row>
    <row r="16" spans="1:20" x14ac:dyDescent="0.2">
      <c r="A16" s="14">
        <f t="shared" si="6"/>
        <v>40360</v>
      </c>
      <c r="B16" s="15">
        <v>2010</v>
      </c>
      <c r="C16" s="15">
        <v>182</v>
      </c>
      <c r="D16" s="15" t="s">
        <v>87</v>
      </c>
      <c r="E16" s="15">
        <v>9</v>
      </c>
      <c r="F16" s="61">
        <v>1</v>
      </c>
      <c r="G16" s="15" t="s">
        <v>61</v>
      </c>
      <c r="H16" s="23">
        <v>25</v>
      </c>
      <c r="I16" s="24">
        <v>6.5</v>
      </c>
      <c r="J16" s="23">
        <v>7.9</v>
      </c>
      <c r="K16" s="65">
        <f t="shared" si="2"/>
        <v>0.1651</v>
      </c>
      <c r="L16" s="65">
        <f t="shared" si="2"/>
        <v>0.20066000000000001</v>
      </c>
      <c r="M16" s="23">
        <v>1206.5</v>
      </c>
      <c r="N16" s="73">
        <f t="shared" si="3"/>
        <v>0.12064999999999999</v>
      </c>
      <c r="O16" s="22">
        <v>11.8</v>
      </c>
      <c r="P16" s="16">
        <v>4.9000000000000004</v>
      </c>
      <c r="Q16" s="16" t="e">
        <v>#N/A</v>
      </c>
      <c r="R16" s="74">
        <f t="shared" si="4"/>
        <v>10.224576271186439</v>
      </c>
      <c r="S16" s="74">
        <f t="shared" si="0"/>
        <v>16.700000000000003</v>
      </c>
    </row>
    <row r="17" spans="1:20" x14ac:dyDescent="0.2">
      <c r="A17" s="14">
        <f t="shared" si="6"/>
        <v>40360</v>
      </c>
      <c r="B17" s="15">
        <v>2010</v>
      </c>
      <c r="C17" s="15">
        <v>182</v>
      </c>
      <c r="D17" s="15" t="s">
        <v>60</v>
      </c>
      <c r="E17" s="15">
        <v>8</v>
      </c>
      <c r="F17" s="61">
        <v>1</v>
      </c>
      <c r="G17" s="15" t="s">
        <v>61</v>
      </c>
      <c r="H17" s="23">
        <v>21</v>
      </c>
      <c r="I17" s="24">
        <v>6.5</v>
      </c>
      <c r="J17" s="23">
        <v>7.5</v>
      </c>
      <c r="K17" s="65">
        <f t="shared" si="2"/>
        <v>0.1651</v>
      </c>
      <c r="L17" s="65">
        <f t="shared" si="2"/>
        <v>0.1905</v>
      </c>
      <c r="M17" s="22" t="e">
        <v>#N/A</v>
      </c>
      <c r="N17" s="73" t="e">
        <f t="shared" si="3"/>
        <v>#N/A</v>
      </c>
      <c r="O17" s="22" t="e">
        <v>#N/A</v>
      </c>
      <c r="P17" s="16" t="e">
        <v>#N/A</v>
      </c>
      <c r="Q17" s="16" t="e">
        <v>#N/A</v>
      </c>
      <c r="R17" s="74" t="e">
        <f t="shared" si="4"/>
        <v>#N/A</v>
      </c>
      <c r="S17" s="74" t="e">
        <f t="shared" si="0"/>
        <v>#N/A</v>
      </c>
      <c r="T17" s="22"/>
    </row>
    <row r="18" spans="1:20" x14ac:dyDescent="0.2">
      <c r="A18" s="14">
        <f t="shared" ref="A18" si="7">DATE(B18,1,C18)</f>
        <v>40373</v>
      </c>
      <c r="B18" s="15">
        <v>2010</v>
      </c>
      <c r="C18" s="15">
        <v>195</v>
      </c>
      <c r="D18" s="15" t="s">
        <v>86</v>
      </c>
      <c r="E18" s="15">
        <v>2</v>
      </c>
      <c r="F18" s="61">
        <v>1</v>
      </c>
      <c r="G18" s="15" t="s">
        <v>62</v>
      </c>
      <c r="H18" s="23">
        <v>25</v>
      </c>
      <c r="I18" s="24">
        <v>18</v>
      </c>
      <c r="J18" s="23">
        <v>16</v>
      </c>
      <c r="K18" s="65">
        <f t="shared" si="2"/>
        <v>0.45720000000000005</v>
      </c>
      <c r="L18" s="65">
        <f t="shared" si="2"/>
        <v>0.40639999999999998</v>
      </c>
      <c r="M18" s="17">
        <v>13755.81</v>
      </c>
      <c r="N18" s="73">
        <f t="shared" si="3"/>
        <v>1.3755809999999999</v>
      </c>
      <c r="O18" s="22">
        <v>93.4</v>
      </c>
      <c r="P18" s="16">
        <v>45.6</v>
      </c>
      <c r="Q18" s="16" t="e">
        <v>#N/A</v>
      </c>
      <c r="R18" s="74">
        <f t="shared" si="4"/>
        <v>14.727847965738755</v>
      </c>
      <c r="S18" s="74">
        <f t="shared" si="0"/>
        <v>139</v>
      </c>
    </row>
    <row r="19" spans="1:20" x14ac:dyDescent="0.2">
      <c r="A19" s="14">
        <f t="shared" ref="A19:A25" si="8">DATE(B19,1,C19)</f>
        <v>40373</v>
      </c>
      <c r="B19" s="15">
        <v>2010</v>
      </c>
      <c r="C19" s="15">
        <v>195</v>
      </c>
      <c r="D19" s="15" t="s">
        <v>86</v>
      </c>
      <c r="E19" s="15">
        <v>3</v>
      </c>
      <c r="F19" s="61">
        <v>1</v>
      </c>
      <c r="G19" s="15" t="s">
        <v>62</v>
      </c>
      <c r="H19" s="23">
        <v>23</v>
      </c>
      <c r="I19" s="24">
        <v>17</v>
      </c>
      <c r="J19" s="23">
        <v>17</v>
      </c>
      <c r="K19" s="65">
        <f t="shared" si="2"/>
        <v>0.43180000000000002</v>
      </c>
      <c r="L19" s="65">
        <f t="shared" si="2"/>
        <v>0.43180000000000002</v>
      </c>
      <c r="M19" s="23">
        <v>10799.75</v>
      </c>
      <c r="N19" s="73">
        <f t="shared" si="3"/>
        <v>1.0799749999999999</v>
      </c>
      <c r="O19" s="22">
        <v>76.099999999999994</v>
      </c>
      <c r="P19" s="16">
        <v>46</v>
      </c>
      <c r="Q19" s="16" t="e">
        <v>#N/A</v>
      </c>
      <c r="R19" s="74">
        <f t="shared" si="4"/>
        <v>14.191524310118265</v>
      </c>
      <c r="S19" s="74">
        <f t="shared" si="0"/>
        <v>122.1</v>
      </c>
    </row>
    <row r="20" spans="1:20" x14ac:dyDescent="0.2">
      <c r="A20" s="14">
        <f t="shared" si="8"/>
        <v>40373</v>
      </c>
      <c r="B20" s="15">
        <v>2010</v>
      </c>
      <c r="C20" s="15">
        <v>195</v>
      </c>
      <c r="D20" s="15" t="s">
        <v>86</v>
      </c>
      <c r="E20" s="15">
        <v>4</v>
      </c>
      <c r="F20" s="61">
        <v>1</v>
      </c>
      <c r="G20" s="15" t="s">
        <v>62</v>
      </c>
      <c r="H20" s="23">
        <v>26</v>
      </c>
      <c r="I20" s="24">
        <v>14</v>
      </c>
      <c r="J20" s="23">
        <v>17</v>
      </c>
      <c r="K20" s="65">
        <f t="shared" si="2"/>
        <v>0.35560000000000003</v>
      </c>
      <c r="L20" s="65">
        <f t="shared" si="2"/>
        <v>0.43180000000000002</v>
      </c>
      <c r="M20" s="17">
        <v>11204.36</v>
      </c>
      <c r="N20" s="73">
        <f t="shared" si="3"/>
        <v>1.120436</v>
      </c>
      <c r="O20" s="22">
        <v>73.3</v>
      </c>
      <c r="P20" s="16">
        <v>28</v>
      </c>
      <c r="Q20" s="16" t="e">
        <v>#N/A</v>
      </c>
      <c r="R20" s="74">
        <f t="shared" si="4"/>
        <v>15.285620736698498</v>
      </c>
      <c r="S20" s="74">
        <f t="shared" si="0"/>
        <v>101.3</v>
      </c>
    </row>
    <row r="21" spans="1:20" x14ac:dyDescent="0.2">
      <c r="A21" s="14">
        <f t="shared" si="8"/>
        <v>40373</v>
      </c>
      <c r="B21" s="15">
        <v>2010</v>
      </c>
      <c r="C21" s="15">
        <v>195</v>
      </c>
      <c r="D21" s="15" t="s">
        <v>59</v>
      </c>
      <c r="E21" s="15">
        <v>3</v>
      </c>
      <c r="F21" s="61">
        <v>1</v>
      </c>
      <c r="G21" s="15" t="s">
        <v>62</v>
      </c>
      <c r="H21" s="23">
        <v>21</v>
      </c>
      <c r="I21" s="24">
        <v>17</v>
      </c>
      <c r="J21" s="23">
        <v>21</v>
      </c>
      <c r="K21" s="65">
        <f t="shared" si="2"/>
        <v>0.43180000000000002</v>
      </c>
      <c r="L21" s="65">
        <f t="shared" si="2"/>
        <v>0.53339999999999999</v>
      </c>
      <c r="M21" s="22" t="e">
        <v>#N/A</v>
      </c>
      <c r="N21" s="73" t="e">
        <f t="shared" si="3"/>
        <v>#N/A</v>
      </c>
      <c r="O21" s="22" t="e">
        <v>#N/A</v>
      </c>
      <c r="P21" s="16" t="e">
        <v>#N/A</v>
      </c>
      <c r="Q21" s="16" t="e">
        <v>#N/A</v>
      </c>
      <c r="R21" s="74" t="e">
        <f t="shared" si="4"/>
        <v>#N/A</v>
      </c>
      <c r="S21" s="74" t="e">
        <f t="shared" si="0"/>
        <v>#N/A</v>
      </c>
      <c r="T21" s="22"/>
    </row>
    <row r="22" spans="1:20" x14ac:dyDescent="0.2">
      <c r="A22" s="14">
        <f t="shared" si="8"/>
        <v>40373</v>
      </c>
      <c r="B22" s="15">
        <v>2010</v>
      </c>
      <c r="C22" s="15">
        <v>195</v>
      </c>
      <c r="D22" s="15" t="s">
        <v>87</v>
      </c>
      <c r="E22" s="15">
        <v>7</v>
      </c>
      <c r="F22" s="61">
        <v>1</v>
      </c>
      <c r="G22" s="15" t="s">
        <v>62</v>
      </c>
      <c r="H22" s="23">
        <v>25</v>
      </c>
      <c r="I22" s="24">
        <v>18</v>
      </c>
      <c r="J22" s="23">
        <v>20</v>
      </c>
      <c r="K22" s="65">
        <f t="shared" si="2"/>
        <v>0.45720000000000005</v>
      </c>
      <c r="L22" s="65">
        <f t="shared" si="2"/>
        <v>0.50800000000000001</v>
      </c>
      <c r="M22" s="17">
        <v>13211.73</v>
      </c>
      <c r="N22" s="73">
        <f t="shared" si="3"/>
        <v>1.3211729999999999</v>
      </c>
      <c r="O22" s="22">
        <v>87.6</v>
      </c>
      <c r="P22" s="16">
        <v>39</v>
      </c>
      <c r="Q22" s="16" t="e">
        <v>#N/A</v>
      </c>
      <c r="R22" s="74">
        <f t="shared" si="4"/>
        <v>15.081883561643835</v>
      </c>
      <c r="S22" s="74">
        <f t="shared" si="0"/>
        <v>126.6</v>
      </c>
    </row>
    <row r="23" spans="1:20" x14ac:dyDescent="0.2">
      <c r="A23" s="14">
        <f t="shared" si="8"/>
        <v>40373</v>
      </c>
      <c r="B23" s="15">
        <v>2010</v>
      </c>
      <c r="C23" s="15">
        <v>195</v>
      </c>
      <c r="D23" s="15" t="s">
        <v>87</v>
      </c>
      <c r="E23" s="15">
        <v>8</v>
      </c>
      <c r="F23" s="61">
        <v>1</v>
      </c>
      <c r="G23" s="15" t="s">
        <v>62</v>
      </c>
      <c r="H23" s="23">
        <v>24</v>
      </c>
      <c r="I23" s="24">
        <v>16</v>
      </c>
      <c r="J23" s="23">
        <v>18</v>
      </c>
      <c r="K23" s="65">
        <f t="shared" si="2"/>
        <v>0.40639999999999998</v>
      </c>
      <c r="L23" s="65">
        <f t="shared" si="2"/>
        <v>0.45720000000000005</v>
      </c>
      <c r="M23" s="17">
        <v>11658.42</v>
      </c>
      <c r="N23" s="73">
        <f t="shared" si="3"/>
        <v>1.165842</v>
      </c>
      <c r="O23" s="22">
        <v>76.8</v>
      </c>
      <c r="P23" s="16">
        <v>48</v>
      </c>
      <c r="Q23" s="16" t="e">
        <v>#N/A</v>
      </c>
      <c r="R23" s="74">
        <f t="shared" si="4"/>
        <v>15.180234375000001</v>
      </c>
      <c r="S23" s="74">
        <f t="shared" si="0"/>
        <v>124.8</v>
      </c>
    </row>
    <row r="24" spans="1:20" x14ac:dyDescent="0.2">
      <c r="A24" s="14">
        <f t="shared" si="8"/>
        <v>40373</v>
      </c>
      <c r="B24" s="15">
        <v>2010</v>
      </c>
      <c r="C24" s="15">
        <v>195</v>
      </c>
      <c r="D24" s="15" t="s">
        <v>87</v>
      </c>
      <c r="E24" s="15">
        <v>9</v>
      </c>
      <c r="F24" s="61">
        <v>1</v>
      </c>
      <c r="G24" s="15" t="s">
        <v>62</v>
      </c>
      <c r="H24" s="23">
        <v>22</v>
      </c>
      <c r="I24" s="24">
        <v>18</v>
      </c>
      <c r="J24" s="23">
        <v>15</v>
      </c>
      <c r="K24" s="65">
        <f t="shared" si="2"/>
        <v>0.45720000000000005</v>
      </c>
      <c r="L24" s="65">
        <f t="shared" si="2"/>
        <v>0.38100000000000001</v>
      </c>
      <c r="M24" s="17">
        <v>12220.53</v>
      </c>
      <c r="N24" s="73">
        <f t="shared" si="3"/>
        <v>1.2220530000000001</v>
      </c>
      <c r="O24" s="22">
        <v>77.5</v>
      </c>
      <c r="P24" s="16">
        <v>35</v>
      </c>
      <c r="Q24" s="16" t="e">
        <v>#N/A</v>
      </c>
      <c r="R24" s="74">
        <f t="shared" si="4"/>
        <v>15.768425806451614</v>
      </c>
      <c r="S24" s="74">
        <f t="shared" si="0"/>
        <v>112.5</v>
      </c>
    </row>
    <row r="25" spans="1:20" x14ac:dyDescent="0.2">
      <c r="A25" s="14">
        <f t="shared" si="8"/>
        <v>40373</v>
      </c>
      <c r="B25" s="15">
        <v>2010</v>
      </c>
      <c r="C25" s="15">
        <v>195</v>
      </c>
      <c r="D25" s="15" t="s">
        <v>60</v>
      </c>
      <c r="E25" s="15">
        <v>8</v>
      </c>
      <c r="F25" s="61">
        <v>1</v>
      </c>
      <c r="G25" s="15" t="s">
        <v>62</v>
      </c>
      <c r="H25" s="23">
        <v>21</v>
      </c>
      <c r="I25" s="24">
        <v>18</v>
      </c>
      <c r="J25" s="23">
        <v>15</v>
      </c>
      <c r="K25" s="65">
        <f t="shared" si="2"/>
        <v>0.45720000000000005</v>
      </c>
      <c r="L25" s="65">
        <f t="shared" si="2"/>
        <v>0.38100000000000001</v>
      </c>
      <c r="M25" s="22" t="e">
        <v>#N/A</v>
      </c>
      <c r="N25" s="73" t="e">
        <f t="shared" si="3"/>
        <v>#N/A</v>
      </c>
      <c r="O25" s="22" t="e">
        <v>#N/A</v>
      </c>
      <c r="P25" s="16" t="e">
        <v>#N/A</v>
      </c>
      <c r="Q25" s="16" t="e">
        <v>#N/A</v>
      </c>
      <c r="R25" s="74" t="e">
        <f t="shared" si="4"/>
        <v>#N/A</v>
      </c>
      <c r="S25" s="74" t="e">
        <f t="shared" si="0"/>
        <v>#N/A</v>
      </c>
      <c r="T25" s="22"/>
    </row>
    <row r="26" spans="1:20" x14ac:dyDescent="0.2">
      <c r="A26" s="14">
        <f t="shared" ref="A26" si="9">DATE(B26,1,C26)</f>
        <v>40385</v>
      </c>
      <c r="B26" s="15">
        <v>2010</v>
      </c>
      <c r="C26" s="15">
        <v>207</v>
      </c>
      <c r="D26" s="15" t="s">
        <v>86</v>
      </c>
      <c r="E26" s="15">
        <v>2</v>
      </c>
      <c r="F26" s="61">
        <v>1</v>
      </c>
      <c r="G26" s="15" t="s">
        <v>63</v>
      </c>
      <c r="H26" s="23">
        <v>22</v>
      </c>
      <c r="I26" s="24">
        <v>26</v>
      </c>
      <c r="J26" s="23">
        <v>23</v>
      </c>
      <c r="K26" s="65">
        <f t="shared" si="2"/>
        <v>0.66039999999999999</v>
      </c>
      <c r="L26" s="65">
        <f t="shared" si="2"/>
        <v>0.58420000000000005</v>
      </c>
      <c r="M26" s="17">
        <v>27493.91</v>
      </c>
      <c r="N26" s="73">
        <f t="shared" si="3"/>
        <v>2.7493910000000001</v>
      </c>
      <c r="O26" s="22">
        <v>196.8</v>
      </c>
      <c r="P26" s="16">
        <v>168.8</v>
      </c>
      <c r="Q26" s="16" t="e">
        <v>#N/A</v>
      </c>
      <c r="R26" s="74">
        <f t="shared" si="4"/>
        <v>13.970482723577236</v>
      </c>
      <c r="S26" s="74">
        <f t="shared" si="0"/>
        <v>365.6</v>
      </c>
    </row>
    <row r="27" spans="1:20" x14ac:dyDescent="0.2">
      <c r="A27" s="14">
        <f t="shared" ref="A27:A33" si="10">DATE(B27,1,C27)</f>
        <v>40385</v>
      </c>
      <c r="B27" s="15">
        <v>2010</v>
      </c>
      <c r="C27" s="15">
        <v>207</v>
      </c>
      <c r="D27" s="15" t="s">
        <v>86</v>
      </c>
      <c r="E27" s="15">
        <v>3</v>
      </c>
      <c r="F27" s="61">
        <v>1</v>
      </c>
      <c r="G27" s="15" t="s">
        <v>63</v>
      </c>
      <c r="H27" s="17">
        <v>20</v>
      </c>
      <c r="I27" s="16">
        <v>23</v>
      </c>
      <c r="J27" s="17">
        <v>24</v>
      </c>
      <c r="K27" s="65">
        <f t="shared" si="2"/>
        <v>0.58420000000000005</v>
      </c>
      <c r="L27" s="65">
        <f t="shared" si="2"/>
        <v>0.60960000000000003</v>
      </c>
      <c r="M27" s="17">
        <v>20361.5</v>
      </c>
      <c r="N27" s="73">
        <f t="shared" si="3"/>
        <v>2.0361500000000001</v>
      </c>
      <c r="O27" s="22">
        <v>131.5</v>
      </c>
      <c r="P27" s="16">
        <v>119.4</v>
      </c>
      <c r="Q27" s="16" t="e">
        <v>#N/A</v>
      </c>
      <c r="R27" s="74">
        <f t="shared" si="4"/>
        <v>15.484030418250951</v>
      </c>
      <c r="S27" s="74">
        <f t="shared" si="0"/>
        <v>250.9</v>
      </c>
    </row>
    <row r="28" spans="1:20" x14ac:dyDescent="0.2">
      <c r="A28" s="14">
        <f t="shared" si="10"/>
        <v>40385</v>
      </c>
      <c r="B28" s="15">
        <v>2010</v>
      </c>
      <c r="C28" s="15">
        <v>207</v>
      </c>
      <c r="D28" s="15" t="s">
        <v>86</v>
      </c>
      <c r="E28" s="15">
        <v>4</v>
      </c>
      <c r="F28" s="61">
        <v>1</v>
      </c>
      <c r="G28" s="15" t="s">
        <v>63</v>
      </c>
      <c r="H28" s="17">
        <v>21</v>
      </c>
      <c r="I28" s="16">
        <v>258</v>
      </c>
      <c r="J28" s="17">
        <v>25</v>
      </c>
      <c r="K28" s="65">
        <f t="shared" si="2"/>
        <v>6.5532000000000004</v>
      </c>
      <c r="L28" s="65">
        <f t="shared" si="2"/>
        <v>0.63500000000000012</v>
      </c>
      <c r="M28" s="17">
        <v>24889.5</v>
      </c>
      <c r="N28" s="73">
        <f t="shared" si="3"/>
        <v>2.48895</v>
      </c>
      <c r="O28" s="22">
        <v>145</v>
      </c>
      <c r="P28" s="16">
        <v>143.1</v>
      </c>
      <c r="Q28" s="16" t="e">
        <v>#N/A</v>
      </c>
      <c r="R28" s="74">
        <f t="shared" si="4"/>
        <v>17.165172413793105</v>
      </c>
      <c r="S28" s="74">
        <f t="shared" si="0"/>
        <v>288.10000000000002</v>
      </c>
    </row>
    <row r="29" spans="1:20" x14ac:dyDescent="0.2">
      <c r="A29" s="14">
        <f t="shared" si="10"/>
        <v>40385</v>
      </c>
      <c r="B29" s="15">
        <v>2010</v>
      </c>
      <c r="C29" s="15">
        <v>207</v>
      </c>
      <c r="D29" s="15" t="s">
        <v>59</v>
      </c>
      <c r="E29" s="15">
        <v>3</v>
      </c>
      <c r="F29" s="61">
        <v>1</v>
      </c>
      <c r="G29" s="15" t="s">
        <v>63</v>
      </c>
      <c r="H29" s="17">
        <v>20</v>
      </c>
      <c r="I29" s="16">
        <v>25</v>
      </c>
      <c r="J29" s="17">
        <v>25</v>
      </c>
      <c r="K29" s="65">
        <f t="shared" si="2"/>
        <v>0.63500000000000012</v>
      </c>
      <c r="L29" s="65">
        <f t="shared" si="2"/>
        <v>0.63500000000000012</v>
      </c>
      <c r="M29" s="22" t="e">
        <v>#N/A</v>
      </c>
      <c r="N29" s="73" t="e">
        <f t="shared" si="3"/>
        <v>#N/A</v>
      </c>
      <c r="O29" s="22" t="e">
        <v>#N/A</v>
      </c>
      <c r="P29" s="16" t="e">
        <v>#N/A</v>
      </c>
      <c r="Q29" s="16" t="e">
        <v>#N/A</v>
      </c>
      <c r="R29" s="74" t="e">
        <f t="shared" si="4"/>
        <v>#N/A</v>
      </c>
      <c r="S29" s="74" t="e">
        <f t="shared" si="0"/>
        <v>#N/A</v>
      </c>
      <c r="T29" s="22"/>
    </row>
    <row r="30" spans="1:20" x14ac:dyDescent="0.2">
      <c r="A30" s="14">
        <f t="shared" si="10"/>
        <v>40385</v>
      </c>
      <c r="B30" s="15">
        <v>2010</v>
      </c>
      <c r="C30" s="15">
        <v>207</v>
      </c>
      <c r="D30" s="15" t="s">
        <v>87</v>
      </c>
      <c r="E30" s="15">
        <v>7</v>
      </c>
      <c r="F30" s="61">
        <v>1</v>
      </c>
      <c r="G30" s="15" t="s">
        <v>63</v>
      </c>
      <c r="H30" s="17">
        <v>21</v>
      </c>
      <c r="I30" s="16">
        <v>28</v>
      </c>
      <c r="J30" s="17">
        <v>27</v>
      </c>
      <c r="K30" s="65">
        <f t="shared" si="2"/>
        <v>0.71120000000000005</v>
      </c>
      <c r="L30" s="65">
        <f t="shared" si="2"/>
        <v>0.68580000000000008</v>
      </c>
      <c r="M30" s="17">
        <v>26275.41</v>
      </c>
      <c r="N30" s="73">
        <f t="shared" si="3"/>
        <v>2.6275409999999999</v>
      </c>
      <c r="O30" s="22">
        <v>172.6</v>
      </c>
      <c r="P30" s="16">
        <v>170.5</v>
      </c>
      <c r="Q30" s="16" t="e">
        <v>#N/A</v>
      </c>
      <c r="R30" s="74">
        <f t="shared" si="4"/>
        <v>15.223296639629199</v>
      </c>
      <c r="S30" s="74">
        <f t="shared" si="0"/>
        <v>343.1</v>
      </c>
    </row>
    <row r="31" spans="1:20" x14ac:dyDescent="0.2">
      <c r="A31" s="14">
        <f t="shared" si="10"/>
        <v>40385</v>
      </c>
      <c r="B31" s="15">
        <v>2010</v>
      </c>
      <c r="C31" s="15">
        <v>207</v>
      </c>
      <c r="D31" s="15" t="s">
        <v>87</v>
      </c>
      <c r="E31" s="15">
        <v>8</v>
      </c>
      <c r="F31" s="61">
        <v>1</v>
      </c>
      <c r="G31" s="15" t="s">
        <v>63</v>
      </c>
      <c r="H31" s="17">
        <v>20</v>
      </c>
      <c r="I31" s="16">
        <v>21</v>
      </c>
      <c r="J31" s="17">
        <v>24</v>
      </c>
      <c r="K31" s="65">
        <f t="shared" si="2"/>
        <v>0.53339999999999999</v>
      </c>
      <c r="L31" s="65">
        <f t="shared" si="2"/>
        <v>0.60960000000000003</v>
      </c>
      <c r="M31" s="17">
        <v>24447.91</v>
      </c>
      <c r="N31" s="73">
        <f t="shared" si="3"/>
        <v>2.4447909999999999</v>
      </c>
      <c r="O31" s="22">
        <v>153</v>
      </c>
      <c r="P31" s="16">
        <v>161.19999999999999</v>
      </c>
      <c r="Q31" s="16" t="e">
        <v>#N/A</v>
      </c>
      <c r="R31" s="74">
        <f t="shared" si="4"/>
        <v>15.979026143790849</v>
      </c>
      <c r="S31" s="74">
        <f t="shared" si="0"/>
        <v>314.2</v>
      </c>
    </row>
    <row r="32" spans="1:20" x14ac:dyDescent="0.2">
      <c r="A32" s="14">
        <f t="shared" si="10"/>
        <v>40385</v>
      </c>
      <c r="B32" s="15">
        <v>2010</v>
      </c>
      <c r="C32" s="15">
        <v>207</v>
      </c>
      <c r="D32" s="15" t="s">
        <v>87</v>
      </c>
      <c r="E32" s="15">
        <v>9</v>
      </c>
      <c r="F32" s="61">
        <v>1</v>
      </c>
      <c r="G32" s="15" t="s">
        <v>63</v>
      </c>
      <c r="H32" s="17">
        <v>22</v>
      </c>
      <c r="I32" s="16">
        <v>25</v>
      </c>
      <c r="J32" s="17">
        <v>25</v>
      </c>
      <c r="K32" s="65">
        <f t="shared" si="2"/>
        <v>0.63500000000000012</v>
      </c>
      <c r="L32" s="65">
        <f t="shared" si="2"/>
        <v>0.63500000000000012</v>
      </c>
      <c r="M32" s="17">
        <v>23876.47</v>
      </c>
      <c r="N32" s="73">
        <f t="shared" si="3"/>
        <v>2.3876470000000003</v>
      </c>
      <c r="O32" s="22">
        <v>170.5</v>
      </c>
      <c r="P32" s="16">
        <v>159.4</v>
      </c>
      <c r="Q32" s="16" t="e">
        <v>#N/A</v>
      </c>
      <c r="R32" s="74">
        <f t="shared" si="4"/>
        <v>14.003794721407626</v>
      </c>
      <c r="S32" s="74">
        <f t="shared" si="0"/>
        <v>329.9</v>
      </c>
    </row>
    <row r="33" spans="1:20" x14ac:dyDescent="0.2">
      <c r="A33" s="14">
        <f t="shared" si="10"/>
        <v>40385</v>
      </c>
      <c r="B33" s="15">
        <v>2010</v>
      </c>
      <c r="C33" s="15">
        <v>207</v>
      </c>
      <c r="D33" s="15" t="s">
        <v>60</v>
      </c>
      <c r="E33" s="15">
        <v>8</v>
      </c>
      <c r="F33" s="61">
        <v>1</v>
      </c>
      <c r="G33" s="15" t="s">
        <v>63</v>
      </c>
      <c r="H33" s="17">
        <v>21</v>
      </c>
      <c r="I33" s="16">
        <v>25</v>
      </c>
      <c r="J33" s="17">
        <v>26</v>
      </c>
      <c r="K33" s="65">
        <f t="shared" si="2"/>
        <v>0.63500000000000012</v>
      </c>
      <c r="L33" s="65">
        <f t="shared" si="2"/>
        <v>0.66039999999999999</v>
      </c>
      <c r="M33" s="22" t="e">
        <v>#N/A</v>
      </c>
      <c r="N33" s="73" t="e">
        <f t="shared" si="3"/>
        <v>#N/A</v>
      </c>
      <c r="O33" s="22" t="e">
        <v>#N/A</v>
      </c>
      <c r="P33" s="16" t="e">
        <v>#N/A</v>
      </c>
      <c r="Q33" s="16" t="e">
        <v>#N/A</v>
      </c>
      <c r="R33" s="74" t="e">
        <f t="shared" si="4"/>
        <v>#N/A</v>
      </c>
      <c r="S33" s="74" t="e">
        <f t="shared" si="0"/>
        <v>#N/A</v>
      </c>
      <c r="T33" s="22"/>
    </row>
    <row r="34" spans="1:20" x14ac:dyDescent="0.2">
      <c r="A34" s="14">
        <f t="shared" ref="A34" si="11">DATE(B34,1,C34)</f>
        <v>40399</v>
      </c>
      <c r="B34" s="15">
        <v>2010</v>
      </c>
      <c r="C34" s="15">
        <v>221</v>
      </c>
      <c r="D34" s="15" t="s">
        <v>86</v>
      </c>
      <c r="E34" s="15">
        <v>2</v>
      </c>
      <c r="F34" s="61">
        <v>1</v>
      </c>
      <c r="G34" s="15" t="s">
        <v>64</v>
      </c>
      <c r="H34" s="17">
        <v>21</v>
      </c>
      <c r="I34" s="16">
        <v>29</v>
      </c>
      <c r="J34" s="17">
        <v>27</v>
      </c>
      <c r="K34" s="65">
        <f t="shared" si="2"/>
        <v>0.73660000000000003</v>
      </c>
      <c r="L34" s="65">
        <f t="shared" si="2"/>
        <v>0.68580000000000008</v>
      </c>
      <c r="M34" s="17">
        <v>36252.1</v>
      </c>
      <c r="N34" s="73">
        <f t="shared" si="3"/>
        <v>3.62521</v>
      </c>
      <c r="O34" s="22">
        <v>264.89999999999998</v>
      </c>
      <c r="P34" s="16">
        <v>348</v>
      </c>
      <c r="Q34" s="16" t="e">
        <v>#N/A</v>
      </c>
      <c r="R34" s="74">
        <f t="shared" si="4"/>
        <v>13.685201963004909</v>
      </c>
      <c r="S34" s="74">
        <f t="shared" si="0"/>
        <v>612.9</v>
      </c>
    </row>
    <row r="35" spans="1:20" x14ac:dyDescent="0.2">
      <c r="A35" s="14">
        <f t="shared" ref="A35:A40" si="12">DATE(B35,1,C35)</f>
        <v>40399</v>
      </c>
      <c r="B35" s="15">
        <v>2010</v>
      </c>
      <c r="C35" s="15">
        <v>221</v>
      </c>
      <c r="D35" s="15" t="s">
        <v>86</v>
      </c>
      <c r="E35" s="15">
        <v>3</v>
      </c>
      <c r="F35" s="61">
        <v>1</v>
      </c>
      <c r="G35" s="15" t="s">
        <v>64</v>
      </c>
      <c r="H35" s="17">
        <v>21</v>
      </c>
      <c r="I35" s="16">
        <v>28</v>
      </c>
      <c r="J35" s="17">
        <v>28</v>
      </c>
      <c r="K35" s="65">
        <f t="shared" si="2"/>
        <v>0.71120000000000005</v>
      </c>
      <c r="L35" s="65">
        <f t="shared" si="2"/>
        <v>0.71120000000000005</v>
      </c>
      <c r="M35" s="17">
        <v>34469.800000000003</v>
      </c>
      <c r="N35" s="73">
        <f t="shared" si="3"/>
        <v>3.4469800000000004</v>
      </c>
      <c r="O35" s="22">
        <v>242.4</v>
      </c>
      <c r="P35" s="16">
        <v>347.6</v>
      </c>
      <c r="Q35" s="16" t="e">
        <v>#N/A</v>
      </c>
      <c r="R35" s="74">
        <f t="shared" si="4"/>
        <v>14.220214521452146</v>
      </c>
      <c r="S35" s="74">
        <f t="shared" si="0"/>
        <v>590</v>
      </c>
    </row>
    <row r="36" spans="1:20" x14ac:dyDescent="0.2">
      <c r="A36" s="14">
        <f t="shared" si="12"/>
        <v>40399</v>
      </c>
      <c r="B36" s="15">
        <v>2010</v>
      </c>
      <c r="C36" s="15">
        <v>221</v>
      </c>
      <c r="D36" s="15" t="s">
        <v>86</v>
      </c>
      <c r="E36" s="15">
        <v>4</v>
      </c>
      <c r="F36" s="61">
        <v>1</v>
      </c>
      <c r="G36" s="15" t="s">
        <v>64</v>
      </c>
      <c r="H36" s="17">
        <v>16</v>
      </c>
      <c r="I36" s="16">
        <v>28</v>
      </c>
      <c r="J36" s="17">
        <v>29</v>
      </c>
      <c r="K36" s="65">
        <f t="shared" si="2"/>
        <v>0.71120000000000005</v>
      </c>
      <c r="L36" s="65">
        <f t="shared" si="2"/>
        <v>0.73660000000000003</v>
      </c>
      <c r="M36" s="17">
        <v>34608.449999999997</v>
      </c>
      <c r="N36" s="73">
        <f t="shared" si="3"/>
        <v>3.4608449999999995</v>
      </c>
      <c r="O36" s="22">
        <v>252.2</v>
      </c>
      <c r="P36" s="16">
        <v>350.7</v>
      </c>
      <c r="Q36" s="16" t="e">
        <v>#N/A</v>
      </c>
      <c r="R36" s="74">
        <f t="shared" si="4"/>
        <v>13.722620935765265</v>
      </c>
      <c r="S36" s="74">
        <f t="shared" si="0"/>
        <v>602.9</v>
      </c>
    </row>
    <row r="37" spans="1:20" x14ac:dyDescent="0.2">
      <c r="A37" s="14">
        <f t="shared" si="12"/>
        <v>40399</v>
      </c>
      <c r="B37" s="15">
        <v>2010</v>
      </c>
      <c r="C37" s="15">
        <v>221</v>
      </c>
      <c r="D37" s="15" t="s">
        <v>59</v>
      </c>
      <c r="E37" s="15">
        <v>3</v>
      </c>
      <c r="F37" s="61">
        <v>1</v>
      </c>
      <c r="G37" s="15" t="s">
        <v>64</v>
      </c>
      <c r="H37" s="17">
        <v>21</v>
      </c>
      <c r="I37" s="16">
        <v>29</v>
      </c>
      <c r="J37" s="17">
        <v>28</v>
      </c>
      <c r="K37" s="65">
        <f t="shared" si="2"/>
        <v>0.73660000000000003</v>
      </c>
      <c r="L37" s="65">
        <f t="shared" si="2"/>
        <v>0.71120000000000005</v>
      </c>
      <c r="M37" s="22" t="e">
        <v>#N/A</v>
      </c>
      <c r="N37" s="73" t="e">
        <f t="shared" si="3"/>
        <v>#N/A</v>
      </c>
      <c r="O37" s="22" t="e">
        <v>#N/A</v>
      </c>
      <c r="P37" s="16" t="e">
        <v>#N/A</v>
      </c>
      <c r="Q37" s="16" t="e">
        <v>#N/A</v>
      </c>
      <c r="R37" s="74" t="e">
        <f t="shared" si="4"/>
        <v>#N/A</v>
      </c>
      <c r="S37" s="74" t="e">
        <f t="shared" si="0"/>
        <v>#N/A</v>
      </c>
      <c r="T37" s="22"/>
    </row>
    <row r="38" spans="1:20" x14ac:dyDescent="0.2">
      <c r="A38" s="14">
        <f t="shared" si="12"/>
        <v>40399</v>
      </c>
      <c r="B38" s="15">
        <v>2010</v>
      </c>
      <c r="C38" s="15">
        <v>221</v>
      </c>
      <c r="D38" s="15" t="s">
        <v>87</v>
      </c>
      <c r="E38" s="15">
        <v>7</v>
      </c>
      <c r="F38" s="61">
        <v>1</v>
      </c>
      <c r="G38" s="15" t="s">
        <v>64</v>
      </c>
      <c r="H38" s="22">
        <v>19</v>
      </c>
      <c r="I38" s="16">
        <v>27</v>
      </c>
      <c r="J38" s="16">
        <v>26</v>
      </c>
      <c r="K38" s="65">
        <f t="shared" si="2"/>
        <v>0.68580000000000008</v>
      </c>
      <c r="L38" s="65">
        <f t="shared" si="2"/>
        <v>0.66039999999999999</v>
      </c>
      <c r="M38" s="16">
        <v>31494.15</v>
      </c>
      <c r="N38" s="73">
        <f t="shared" si="3"/>
        <v>3.1494150000000003</v>
      </c>
      <c r="O38" s="22">
        <v>212.1</v>
      </c>
      <c r="P38" s="16">
        <v>336.8</v>
      </c>
      <c r="Q38" s="16" t="e">
        <v>#N/A</v>
      </c>
      <c r="R38" s="74">
        <f t="shared" si="4"/>
        <v>14.848727015558701</v>
      </c>
      <c r="S38" s="74">
        <f t="shared" si="0"/>
        <v>548.9</v>
      </c>
    </row>
    <row r="39" spans="1:20" x14ac:dyDescent="0.2">
      <c r="A39" s="14">
        <f t="shared" si="12"/>
        <v>40399</v>
      </c>
      <c r="B39" s="15">
        <v>2010</v>
      </c>
      <c r="C39" s="15">
        <v>221</v>
      </c>
      <c r="D39" s="15" t="s">
        <v>87</v>
      </c>
      <c r="E39" s="15">
        <v>8</v>
      </c>
      <c r="F39" s="61">
        <v>1</v>
      </c>
      <c r="G39" s="15" t="s">
        <v>64</v>
      </c>
      <c r="H39" s="22">
        <v>22</v>
      </c>
      <c r="I39" s="16">
        <v>29</v>
      </c>
      <c r="J39" s="16">
        <v>28</v>
      </c>
      <c r="K39" s="65">
        <f t="shared" si="2"/>
        <v>0.73660000000000003</v>
      </c>
      <c r="L39" s="65">
        <f t="shared" si="2"/>
        <v>0.71120000000000005</v>
      </c>
      <c r="M39" s="17">
        <v>34466.65</v>
      </c>
      <c r="N39" s="73">
        <f t="shared" si="3"/>
        <v>3.4466650000000003</v>
      </c>
      <c r="O39" s="22">
        <v>236</v>
      </c>
      <c r="P39" s="16">
        <v>352.2</v>
      </c>
      <c r="Q39" s="16" t="e">
        <v>#N/A</v>
      </c>
      <c r="R39" s="74">
        <f t="shared" si="4"/>
        <v>14.604512711864409</v>
      </c>
      <c r="S39" s="74">
        <f t="shared" si="0"/>
        <v>588.20000000000005</v>
      </c>
    </row>
    <row r="40" spans="1:20" x14ac:dyDescent="0.2">
      <c r="A40" s="14">
        <f t="shared" si="12"/>
        <v>40399</v>
      </c>
      <c r="B40" s="15">
        <v>2010</v>
      </c>
      <c r="C40" s="15">
        <v>221</v>
      </c>
      <c r="D40" s="15" t="s">
        <v>87</v>
      </c>
      <c r="E40" s="15">
        <v>9</v>
      </c>
      <c r="F40" s="61">
        <v>1</v>
      </c>
      <c r="G40" s="15" t="s">
        <v>64</v>
      </c>
      <c r="H40" s="22">
        <v>26</v>
      </c>
      <c r="I40" s="16">
        <v>29</v>
      </c>
      <c r="J40" s="16">
        <v>26</v>
      </c>
      <c r="K40" s="65">
        <f t="shared" si="2"/>
        <v>0.73660000000000003</v>
      </c>
      <c r="L40" s="65">
        <f t="shared" si="2"/>
        <v>0.66039999999999999</v>
      </c>
      <c r="M40" s="17">
        <v>41409.15</v>
      </c>
      <c r="N40" s="73">
        <f t="shared" si="3"/>
        <v>4.1409150000000006</v>
      </c>
      <c r="O40" s="22">
        <v>260.3</v>
      </c>
      <c r="P40" s="16">
        <v>431.7</v>
      </c>
      <c r="Q40" s="16" t="e">
        <v>#N/A</v>
      </c>
      <c r="R40" s="74">
        <f t="shared" si="4"/>
        <v>15.908240491740299</v>
      </c>
      <c r="S40" s="74">
        <f t="shared" si="0"/>
        <v>692</v>
      </c>
    </row>
    <row r="41" spans="1:20" x14ac:dyDescent="0.2">
      <c r="A41" s="14">
        <f t="shared" ref="A41:A42" si="13">DATE(B41,1,C41)</f>
        <v>40399</v>
      </c>
      <c r="B41" s="15">
        <v>2010</v>
      </c>
      <c r="C41" s="15">
        <v>221</v>
      </c>
      <c r="D41" s="15" t="s">
        <v>60</v>
      </c>
      <c r="E41" s="15">
        <v>8</v>
      </c>
      <c r="F41" s="61">
        <v>1</v>
      </c>
      <c r="G41" s="15" t="s">
        <v>64</v>
      </c>
      <c r="H41" s="22">
        <v>21</v>
      </c>
      <c r="I41" s="16">
        <v>29</v>
      </c>
      <c r="J41" s="16">
        <v>28</v>
      </c>
      <c r="K41" s="65">
        <f t="shared" si="2"/>
        <v>0.73660000000000003</v>
      </c>
      <c r="L41" s="65">
        <f t="shared" si="2"/>
        <v>0.71120000000000005</v>
      </c>
      <c r="M41" s="22" t="e">
        <v>#N/A</v>
      </c>
      <c r="N41" s="73" t="e">
        <f t="shared" si="3"/>
        <v>#N/A</v>
      </c>
      <c r="O41" s="22" t="e">
        <v>#N/A</v>
      </c>
      <c r="P41" s="16" t="e">
        <v>#N/A</v>
      </c>
      <c r="Q41" s="16" t="e">
        <v>#N/A</v>
      </c>
      <c r="R41" s="74" t="e">
        <f t="shared" si="4"/>
        <v>#N/A</v>
      </c>
      <c r="S41" s="74" t="e">
        <f t="shared" si="0"/>
        <v>#N/A</v>
      </c>
      <c r="T41" s="22"/>
    </row>
    <row r="42" spans="1:20" x14ac:dyDescent="0.2">
      <c r="A42" s="14">
        <f t="shared" si="13"/>
        <v>40415</v>
      </c>
      <c r="B42" s="15">
        <v>2010</v>
      </c>
      <c r="C42" s="15">
        <v>237</v>
      </c>
      <c r="D42" s="15" t="s">
        <v>86</v>
      </c>
      <c r="E42" s="15">
        <v>2</v>
      </c>
      <c r="F42" s="61">
        <v>1</v>
      </c>
      <c r="G42" s="15" t="s">
        <v>65</v>
      </c>
      <c r="H42" s="22">
        <v>14</v>
      </c>
      <c r="I42" s="16">
        <v>30</v>
      </c>
      <c r="J42" s="16">
        <v>34</v>
      </c>
      <c r="K42" s="65">
        <f t="shared" si="2"/>
        <v>0.76200000000000001</v>
      </c>
      <c r="L42" s="65">
        <f t="shared" si="2"/>
        <v>0.86360000000000003</v>
      </c>
      <c r="M42" s="17">
        <v>31075.38</v>
      </c>
      <c r="N42" s="73">
        <f t="shared" si="3"/>
        <v>3.1075379999999999</v>
      </c>
      <c r="O42" s="22">
        <v>236.7</v>
      </c>
      <c r="P42" s="16">
        <v>298.2</v>
      </c>
      <c r="Q42" s="16">
        <v>307.8</v>
      </c>
      <c r="R42" s="74">
        <f t="shared" si="4"/>
        <v>13.128593155893537</v>
      </c>
      <c r="S42" s="74">
        <f>(O42+P42+Q42)/1</f>
        <v>842.7</v>
      </c>
    </row>
    <row r="43" spans="1:20" x14ac:dyDescent="0.2">
      <c r="A43" s="14">
        <f t="shared" ref="A43:A49" si="14">DATE(B43,1,C43)</f>
        <v>40415</v>
      </c>
      <c r="B43" s="15">
        <v>2010</v>
      </c>
      <c r="C43" s="15">
        <v>237</v>
      </c>
      <c r="D43" s="15" t="s">
        <v>86</v>
      </c>
      <c r="E43" s="15">
        <v>3</v>
      </c>
      <c r="F43" s="61">
        <v>1</v>
      </c>
      <c r="G43" s="15" t="s">
        <v>65</v>
      </c>
      <c r="H43" s="22">
        <v>15</v>
      </c>
      <c r="I43" s="16">
        <v>35</v>
      </c>
      <c r="J43" s="16">
        <v>34</v>
      </c>
      <c r="K43" s="65">
        <f t="shared" si="2"/>
        <v>0.88900000000000001</v>
      </c>
      <c r="L43" s="65">
        <f t="shared" si="2"/>
        <v>0.86360000000000003</v>
      </c>
      <c r="M43" s="17">
        <v>37223.120000000003</v>
      </c>
      <c r="N43" s="73">
        <f t="shared" si="3"/>
        <v>3.7223120000000001</v>
      </c>
      <c r="O43" s="22">
        <v>278.39999999999998</v>
      </c>
      <c r="P43" s="16">
        <v>331.1</v>
      </c>
      <c r="Q43" s="16">
        <v>315.60000000000002</v>
      </c>
      <c r="R43" s="74">
        <f t="shared" si="4"/>
        <v>13.370373563218392</v>
      </c>
      <c r="S43" s="74">
        <f t="shared" ref="S43:S65" si="15">(O43+P43+Q43)/1</f>
        <v>925.1</v>
      </c>
    </row>
    <row r="44" spans="1:20" x14ac:dyDescent="0.2">
      <c r="A44" s="14">
        <f t="shared" si="14"/>
        <v>40415</v>
      </c>
      <c r="B44" s="15">
        <v>2010</v>
      </c>
      <c r="C44" s="15">
        <v>237</v>
      </c>
      <c r="D44" s="15" t="s">
        <v>86</v>
      </c>
      <c r="E44" s="15">
        <v>4</v>
      </c>
      <c r="F44" s="61">
        <v>1</v>
      </c>
      <c r="G44" s="15" t="s">
        <v>65</v>
      </c>
      <c r="H44" s="22">
        <v>21</v>
      </c>
      <c r="I44" s="16">
        <v>33</v>
      </c>
      <c r="J44" s="16">
        <v>34</v>
      </c>
      <c r="K44" s="65">
        <f t="shared" si="2"/>
        <v>0.83820000000000006</v>
      </c>
      <c r="L44" s="65">
        <f t="shared" si="2"/>
        <v>0.86360000000000003</v>
      </c>
      <c r="M44" s="17">
        <v>33032.370000000003</v>
      </c>
      <c r="N44" s="73">
        <f t="shared" si="3"/>
        <v>3.3032370000000002</v>
      </c>
      <c r="O44" s="22">
        <v>272.10000000000002</v>
      </c>
      <c r="P44" s="16">
        <v>304.10000000000002</v>
      </c>
      <c r="Q44" s="16">
        <v>258.2</v>
      </c>
      <c r="R44" s="74">
        <f t="shared" si="4"/>
        <v>12.139790518191841</v>
      </c>
      <c r="S44" s="74">
        <f t="shared" si="15"/>
        <v>834.40000000000009</v>
      </c>
    </row>
    <row r="45" spans="1:20" x14ac:dyDescent="0.2">
      <c r="A45" s="14">
        <f t="shared" si="14"/>
        <v>40415</v>
      </c>
      <c r="B45" s="15">
        <v>2010</v>
      </c>
      <c r="C45" s="15">
        <v>237</v>
      </c>
      <c r="D45" s="15" t="s">
        <v>59</v>
      </c>
      <c r="E45" s="15">
        <v>3</v>
      </c>
      <c r="F45" s="61">
        <v>1</v>
      </c>
      <c r="G45" s="15" t="s">
        <v>65</v>
      </c>
      <c r="H45" s="22">
        <v>19</v>
      </c>
      <c r="I45" s="16">
        <v>32</v>
      </c>
      <c r="J45" s="16">
        <v>33</v>
      </c>
      <c r="K45" s="65">
        <f t="shared" si="2"/>
        <v>0.81279999999999997</v>
      </c>
      <c r="L45" s="65">
        <f t="shared" si="2"/>
        <v>0.83820000000000006</v>
      </c>
      <c r="M45" s="22" t="e">
        <v>#N/A</v>
      </c>
      <c r="N45" s="73" t="e">
        <f t="shared" si="3"/>
        <v>#N/A</v>
      </c>
      <c r="O45" s="22" t="e">
        <v>#N/A</v>
      </c>
      <c r="P45" s="16" t="e">
        <v>#N/A</v>
      </c>
      <c r="Q45" s="16" t="e">
        <v>#N/A</v>
      </c>
      <c r="R45" s="74" t="e">
        <f t="shared" si="4"/>
        <v>#N/A</v>
      </c>
      <c r="S45" s="74" t="e">
        <f t="shared" si="15"/>
        <v>#N/A</v>
      </c>
      <c r="T45" s="22"/>
    </row>
    <row r="46" spans="1:20" x14ac:dyDescent="0.2">
      <c r="A46" s="14">
        <f t="shared" si="14"/>
        <v>40415</v>
      </c>
      <c r="B46" s="15">
        <v>2010</v>
      </c>
      <c r="C46" s="15">
        <v>237</v>
      </c>
      <c r="D46" s="15" t="s">
        <v>87</v>
      </c>
      <c r="E46" s="15">
        <v>7</v>
      </c>
      <c r="F46" s="61">
        <v>1</v>
      </c>
      <c r="G46" s="15" t="s">
        <v>65</v>
      </c>
      <c r="H46" s="22">
        <v>17</v>
      </c>
      <c r="I46" s="16">
        <v>29</v>
      </c>
      <c r="J46" s="16">
        <v>32</v>
      </c>
      <c r="K46" s="65">
        <f t="shared" si="2"/>
        <v>0.73660000000000003</v>
      </c>
      <c r="L46" s="65">
        <f t="shared" si="2"/>
        <v>0.81279999999999997</v>
      </c>
      <c r="M46" s="17">
        <v>35759.129999999997</v>
      </c>
      <c r="N46" s="73">
        <f t="shared" si="3"/>
        <v>3.5759129999999999</v>
      </c>
      <c r="O46" s="22">
        <v>268.60000000000002</v>
      </c>
      <c r="P46" s="16">
        <v>332</v>
      </c>
      <c r="Q46" s="16">
        <v>250.4</v>
      </c>
      <c r="R46" s="74">
        <f t="shared" si="4"/>
        <v>13.313153387937453</v>
      </c>
      <c r="S46" s="74">
        <f t="shared" si="15"/>
        <v>851</v>
      </c>
    </row>
    <row r="47" spans="1:20" x14ac:dyDescent="0.2">
      <c r="A47" s="14">
        <f t="shared" si="14"/>
        <v>40415</v>
      </c>
      <c r="B47" s="15">
        <v>2010</v>
      </c>
      <c r="C47" s="15">
        <v>237</v>
      </c>
      <c r="D47" s="15" t="s">
        <v>87</v>
      </c>
      <c r="E47" s="15">
        <v>8</v>
      </c>
      <c r="F47" s="61">
        <v>1</v>
      </c>
      <c r="G47" s="15" t="s">
        <v>65</v>
      </c>
      <c r="H47" s="22">
        <v>20</v>
      </c>
      <c r="I47" s="16">
        <v>32</v>
      </c>
      <c r="J47" s="16">
        <v>33</v>
      </c>
      <c r="K47" s="65">
        <f t="shared" si="2"/>
        <v>0.81279999999999997</v>
      </c>
      <c r="L47" s="65">
        <f t="shared" si="2"/>
        <v>0.83820000000000006</v>
      </c>
      <c r="M47" s="16">
        <v>32752.6</v>
      </c>
      <c r="N47" s="73">
        <f t="shared" si="3"/>
        <v>3.2752599999999998</v>
      </c>
      <c r="O47" s="22">
        <v>255.6</v>
      </c>
      <c r="P47" s="16">
        <v>304.2</v>
      </c>
      <c r="Q47" s="66">
        <v>254.1</v>
      </c>
      <c r="R47" s="74">
        <f t="shared" si="4"/>
        <v>12.814006259780907</v>
      </c>
      <c r="S47" s="74">
        <f t="shared" si="15"/>
        <v>813.9</v>
      </c>
    </row>
    <row r="48" spans="1:20" x14ac:dyDescent="0.2">
      <c r="A48" s="14">
        <f t="shared" si="14"/>
        <v>40415</v>
      </c>
      <c r="B48" s="15">
        <v>2010</v>
      </c>
      <c r="C48" s="15">
        <v>237</v>
      </c>
      <c r="D48" s="15" t="s">
        <v>87</v>
      </c>
      <c r="E48" s="15">
        <v>9</v>
      </c>
      <c r="F48" s="61">
        <v>1</v>
      </c>
      <c r="G48" s="15" t="s">
        <v>65</v>
      </c>
      <c r="H48" s="22">
        <v>19</v>
      </c>
      <c r="I48" s="16">
        <v>30</v>
      </c>
      <c r="J48" s="16">
        <v>33</v>
      </c>
      <c r="K48" s="65">
        <f t="shared" si="2"/>
        <v>0.76200000000000001</v>
      </c>
      <c r="L48" s="65">
        <f t="shared" si="2"/>
        <v>0.83820000000000006</v>
      </c>
      <c r="M48" s="17">
        <v>41842.94</v>
      </c>
      <c r="N48" s="73">
        <f t="shared" si="3"/>
        <v>4.1842940000000004</v>
      </c>
      <c r="O48" s="22">
        <v>279.5</v>
      </c>
      <c r="P48" s="16">
        <v>341.2</v>
      </c>
      <c r="Q48" s="16">
        <v>316.10000000000002</v>
      </c>
      <c r="R48" s="74">
        <f t="shared" si="4"/>
        <v>14.970640429338104</v>
      </c>
      <c r="S48" s="74">
        <f t="shared" si="15"/>
        <v>936.80000000000007</v>
      </c>
    </row>
    <row r="49" spans="1:20" x14ac:dyDescent="0.2">
      <c r="A49" s="14">
        <f t="shared" si="14"/>
        <v>40415</v>
      </c>
      <c r="B49" s="15">
        <v>2010</v>
      </c>
      <c r="C49" s="15">
        <v>237</v>
      </c>
      <c r="D49" s="15" t="s">
        <v>60</v>
      </c>
      <c r="E49" s="15">
        <v>8</v>
      </c>
      <c r="F49" s="61">
        <v>1</v>
      </c>
      <c r="G49" s="15" t="s">
        <v>65</v>
      </c>
      <c r="H49" s="22">
        <v>30</v>
      </c>
      <c r="I49" s="16">
        <v>25</v>
      </c>
      <c r="J49" s="16">
        <v>34</v>
      </c>
      <c r="K49" s="65">
        <f t="shared" si="2"/>
        <v>0.63500000000000012</v>
      </c>
      <c r="L49" s="65">
        <f t="shared" si="2"/>
        <v>0.86360000000000003</v>
      </c>
      <c r="M49" s="22" t="e">
        <v>#N/A</v>
      </c>
      <c r="N49" s="73" t="e">
        <f t="shared" si="3"/>
        <v>#N/A</v>
      </c>
      <c r="O49" s="22" t="e">
        <v>#N/A</v>
      </c>
      <c r="P49" s="16" t="e">
        <v>#N/A</v>
      </c>
      <c r="Q49" s="16" t="e">
        <v>#N/A</v>
      </c>
      <c r="R49" s="74" t="e">
        <f t="shared" si="4"/>
        <v>#N/A</v>
      </c>
      <c r="S49" s="74" t="e">
        <f t="shared" si="15"/>
        <v>#N/A</v>
      </c>
      <c r="T49" s="22"/>
    </row>
    <row r="50" spans="1:20" x14ac:dyDescent="0.2">
      <c r="A50" s="14">
        <f t="shared" ref="A50" si="16">DATE(B50,1,C50)</f>
        <v>40429</v>
      </c>
      <c r="B50" s="15">
        <v>2010</v>
      </c>
      <c r="C50" s="15">
        <v>251</v>
      </c>
      <c r="D50" s="15" t="s">
        <v>86</v>
      </c>
      <c r="E50" s="15">
        <v>2</v>
      </c>
      <c r="F50" s="61">
        <v>1</v>
      </c>
      <c r="G50" s="15" t="s">
        <v>65</v>
      </c>
      <c r="H50" s="22">
        <v>13</v>
      </c>
      <c r="I50" s="16">
        <v>26</v>
      </c>
      <c r="J50" s="16">
        <v>33</v>
      </c>
      <c r="K50" s="65">
        <f t="shared" si="2"/>
        <v>0.66039999999999999</v>
      </c>
      <c r="L50" s="65">
        <f t="shared" si="2"/>
        <v>0.83820000000000006</v>
      </c>
      <c r="M50" s="16">
        <v>34698.15</v>
      </c>
      <c r="N50" s="73">
        <f t="shared" si="3"/>
        <v>3.4698150000000001</v>
      </c>
      <c r="O50" s="22">
        <v>317.89999999999998</v>
      </c>
      <c r="P50" s="16">
        <v>325.2</v>
      </c>
      <c r="Q50" s="66">
        <v>505.4</v>
      </c>
      <c r="R50" s="74">
        <f t="shared" si="4"/>
        <v>10.914800251651464</v>
      </c>
      <c r="S50" s="74">
        <f t="shared" si="15"/>
        <v>1148.5</v>
      </c>
    </row>
    <row r="51" spans="1:20" x14ac:dyDescent="0.2">
      <c r="A51" s="14">
        <f t="shared" ref="A51:A57" si="17">DATE(B51,1,C51)</f>
        <v>40429</v>
      </c>
      <c r="B51" s="15">
        <v>2010</v>
      </c>
      <c r="C51" s="15">
        <v>251</v>
      </c>
      <c r="D51" s="15" t="s">
        <v>86</v>
      </c>
      <c r="E51" s="15">
        <v>3</v>
      </c>
      <c r="F51" s="61">
        <v>1</v>
      </c>
      <c r="G51" s="15" t="s">
        <v>65</v>
      </c>
      <c r="H51" s="22">
        <v>16</v>
      </c>
      <c r="I51" s="16">
        <v>26</v>
      </c>
      <c r="J51" s="16">
        <v>29</v>
      </c>
      <c r="K51" s="65">
        <f t="shared" si="2"/>
        <v>0.66039999999999999</v>
      </c>
      <c r="L51" s="65">
        <f t="shared" si="2"/>
        <v>0.73660000000000003</v>
      </c>
      <c r="M51" s="17">
        <v>31545.119999999999</v>
      </c>
      <c r="N51" s="73">
        <f t="shared" si="3"/>
        <v>3.154512</v>
      </c>
      <c r="O51" s="22">
        <v>283.39999999999998</v>
      </c>
      <c r="P51" s="16">
        <v>297</v>
      </c>
      <c r="Q51" s="16">
        <v>427.8</v>
      </c>
      <c r="R51" s="74">
        <f t="shared" si="4"/>
        <v>11.130952717007764</v>
      </c>
      <c r="S51" s="74">
        <f t="shared" si="15"/>
        <v>1008.2</v>
      </c>
    </row>
    <row r="52" spans="1:20" x14ac:dyDescent="0.2">
      <c r="A52" s="14">
        <f t="shared" si="17"/>
        <v>40429</v>
      </c>
      <c r="B52" s="15">
        <v>2010</v>
      </c>
      <c r="C52" s="15">
        <v>251</v>
      </c>
      <c r="D52" s="15" t="s">
        <v>86</v>
      </c>
      <c r="E52" s="15">
        <v>4</v>
      </c>
      <c r="F52" s="61">
        <v>1</v>
      </c>
      <c r="G52" s="15" t="s">
        <v>65</v>
      </c>
      <c r="H52" s="22">
        <v>17</v>
      </c>
      <c r="I52" s="16">
        <v>33</v>
      </c>
      <c r="J52" s="16">
        <v>33</v>
      </c>
      <c r="K52" s="65">
        <f t="shared" si="2"/>
        <v>0.83820000000000006</v>
      </c>
      <c r="L52" s="65">
        <f t="shared" si="2"/>
        <v>0.83820000000000006</v>
      </c>
      <c r="M52" s="17">
        <v>37454.54</v>
      </c>
      <c r="N52" s="73">
        <f t="shared" si="3"/>
        <v>3.7454540000000001</v>
      </c>
      <c r="O52" s="22">
        <v>325</v>
      </c>
      <c r="P52" s="16">
        <v>330</v>
      </c>
      <c r="Q52" s="16">
        <v>421.5</v>
      </c>
      <c r="R52" s="74">
        <f t="shared" si="4"/>
        <v>11.524473846153846</v>
      </c>
      <c r="S52" s="74">
        <f t="shared" si="15"/>
        <v>1076.5</v>
      </c>
    </row>
    <row r="53" spans="1:20" x14ac:dyDescent="0.2">
      <c r="A53" s="14">
        <f t="shared" si="17"/>
        <v>40429</v>
      </c>
      <c r="B53" s="15">
        <v>2010</v>
      </c>
      <c r="C53" s="15">
        <v>251</v>
      </c>
      <c r="D53" s="15" t="s">
        <v>59</v>
      </c>
      <c r="E53" s="15">
        <v>3</v>
      </c>
      <c r="F53" s="61">
        <v>1</v>
      </c>
      <c r="G53" s="15" t="s">
        <v>65</v>
      </c>
      <c r="H53" s="22">
        <v>17</v>
      </c>
      <c r="I53" s="16">
        <v>30</v>
      </c>
      <c r="J53" s="16">
        <v>34</v>
      </c>
      <c r="K53" s="65">
        <f t="shared" si="2"/>
        <v>0.76200000000000001</v>
      </c>
      <c r="L53" s="65">
        <f t="shared" si="2"/>
        <v>0.86360000000000003</v>
      </c>
      <c r="M53" s="22" t="e">
        <v>#N/A</v>
      </c>
      <c r="N53" s="73" t="e">
        <f t="shared" si="3"/>
        <v>#N/A</v>
      </c>
      <c r="O53" s="22" t="e">
        <v>#N/A</v>
      </c>
      <c r="P53" s="16" t="e">
        <v>#N/A</v>
      </c>
      <c r="Q53" s="16" t="e">
        <v>#N/A</v>
      </c>
      <c r="R53" s="74" t="e">
        <f t="shared" si="4"/>
        <v>#N/A</v>
      </c>
      <c r="S53" s="74" t="e">
        <f t="shared" si="15"/>
        <v>#N/A</v>
      </c>
      <c r="T53" s="22"/>
    </row>
    <row r="54" spans="1:20" x14ac:dyDescent="0.2">
      <c r="A54" s="14">
        <f t="shared" si="17"/>
        <v>40429</v>
      </c>
      <c r="B54" s="15">
        <v>2010</v>
      </c>
      <c r="C54" s="15">
        <v>251</v>
      </c>
      <c r="D54" s="15" t="s">
        <v>87</v>
      </c>
      <c r="E54" s="15">
        <v>7</v>
      </c>
      <c r="F54" s="61">
        <v>1</v>
      </c>
      <c r="G54" s="15" t="s">
        <v>65</v>
      </c>
      <c r="H54" s="22">
        <v>15</v>
      </c>
      <c r="I54" s="16">
        <v>30</v>
      </c>
      <c r="J54" s="16">
        <v>32</v>
      </c>
      <c r="K54" s="65">
        <f t="shared" si="2"/>
        <v>0.76200000000000001</v>
      </c>
      <c r="L54" s="65">
        <f t="shared" si="2"/>
        <v>0.81279999999999997</v>
      </c>
      <c r="M54" s="17">
        <v>33677.360000000001</v>
      </c>
      <c r="N54" s="73">
        <f t="shared" si="3"/>
        <v>3.3677359999999998</v>
      </c>
      <c r="O54" s="22">
        <v>310.2</v>
      </c>
      <c r="P54" s="16">
        <v>315.39999999999998</v>
      </c>
      <c r="Q54" s="16">
        <v>486.7</v>
      </c>
      <c r="R54" s="74">
        <f t="shared" si="4"/>
        <v>10.856660219213412</v>
      </c>
      <c r="S54" s="74">
        <f t="shared" si="15"/>
        <v>1112.3</v>
      </c>
    </row>
    <row r="55" spans="1:20" x14ac:dyDescent="0.2">
      <c r="A55" s="14">
        <f t="shared" si="17"/>
        <v>40429</v>
      </c>
      <c r="B55" s="15">
        <v>2010</v>
      </c>
      <c r="C55" s="15">
        <v>251</v>
      </c>
      <c r="D55" s="15" t="s">
        <v>87</v>
      </c>
      <c r="E55" s="15">
        <v>8</v>
      </c>
      <c r="F55" s="61">
        <v>1</v>
      </c>
      <c r="G55" s="15" t="s">
        <v>65</v>
      </c>
      <c r="H55" s="22">
        <v>13</v>
      </c>
      <c r="I55" s="16">
        <v>30</v>
      </c>
      <c r="J55" s="16">
        <v>31</v>
      </c>
      <c r="K55" s="65">
        <f t="shared" si="2"/>
        <v>0.76200000000000001</v>
      </c>
      <c r="L55" s="65">
        <f t="shared" si="2"/>
        <v>0.7874000000000001</v>
      </c>
      <c r="M55" s="17">
        <v>34946.300000000003</v>
      </c>
      <c r="N55" s="73">
        <f t="shared" si="3"/>
        <v>3.4946300000000003</v>
      </c>
      <c r="O55" s="22">
        <v>318.60000000000002</v>
      </c>
      <c r="P55" s="16">
        <v>327.9</v>
      </c>
      <c r="Q55" s="16">
        <v>496.2</v>
      </c>
      <c r="R55" s="74">
        <f t="shared" si="4"/>
        <v>10.968706842435655</v>
      </c>
      <c r="S55" s="74">
        <f t="shared" si="15"/>
        <v>1142.7</v>
      </c>
    </row>
    <row r="56" spans="1:20" ht="13.5" customHeight="1" x14ac:dyDescent="0.2">
      <c r="A56" s="14">
        <f t="shared" si="17"/>
        <v>40429</v>
      </c>
      <c r="B56" s="15">
        <v>2010</v>
      </c>
      <c r="C56" s="15">
        <v>251</v>
      </c>
      <c r="D56" s="15" t="s">
        <v>87</v>
      </c>
      <c r="E56" s="15">
        <v>9</v>
      </c>
      <c r="F56" s="61">
        <v>1</v>
      </c>
      <c r="G56" s="15" t="s">
        <v>65</v>
      </c>
      <c r="H56" s="17">
        <v>26</v>
      </c>
      <c r="I56" s="16">
        <v>31</v>
      </c>
      <c r="J56" s="17">
        <v>32</v>
      </c>
      <c r="K56" s="65">
        <f t="shared" si="2"/>
        <v>0.7874000000000001</v>
      </c>
      <c r="L56" s="65">
        <f t="shared" si="2"/>
        <v>0.81279999999999997</v>
      </c>
      <c r="M56" s="17">
        <v>41861.54</v>
      </c>
      <c r="N56" s="73">
        <f t="shared" si="3"/>
        <v>4.1861540000000002</v>
      </c>
      <c r="O56" s="22">
        <v>341.1</v>
      </c>
      <c r="P56" s="16">
        <v>341.1</v>
      </c>
      <c r="Q56" s="16">
        <v>510.7</v>
      </c>
      <c r="R56" s="74">
        <f t="shared" si="4"/>
        <v>12.27251245968924</v>
      </c>
      <c r="S56" s="74">
        <f t="shared" si="15"/>
        <v>1192.9000000000001</v>
      </c>
    </row>
    <row r="57" spans="1:20" x14ac:dyDescent="0.2">
      <c r="A57" s="14">
        <f t="shared" si="17"/>
        <v>40429</v>
      </c>
      <c r="B57" s="15">
        <v>2010</v>
      </c>
      <c r="C57" s="15">
        <v>251</v>
      </c>
      <c r="D57" s="15" t="s">
        <v>60</v>
      </c>
      <c r="E57" s="15">
        <v>8</v>
      </c>
      <c r="F57" s="61">
        <v>1</v>
      </c>
      <c r="G57" s="15" t="s">
        <v>65</v>
      </c>
      <c r="H57" s="17">
        <v>19</v>
      </c>
      <c r="I57" s="16">
        <v>32</v>
      </c>
      <c r="J57" s="17">
        <v>33</v>
      </c>
      <c r="K57" s="65">
        <f t="shared" si="2"/>
        <v>0.81279999999999997</v>
      </c>
      <c r="L57" s="65">
        <f t="shared" si="2"/>
        <v>0.83820000000000006</v>
      </c>
      <c r="M57" s="22" t="e">
        <v>#N/A</v>
      </c>
      <c r="N57" s="73" t="e">
        <f t="shared" si="3"/>
        <v>#N/A</v>
      </c>
      <c r="O57" s="22" t="e">
        <v>#N/A</v>
      </c>
      <c r="P57" s="16" t="e">
        <v>#N/A</v>
      </c>
      <c r="Q57" s="16" t="e">
        <v>#N/A</v>
      </c>
      <c r="R57" s="74" t="e">
        <f t="shared" si="4"/>
        <v>#N/A</v>
      </c>
      <c r="S57" s="74" t="e">
        <f t="shared" si="15"/>
        <v>#N/A</v>
      </c>
      <c r="T57" s="22"/>
    </row>
    <row r="58" spans="1:20" x14ac:dyDescent="0.2">
      <c r="A58" s="14">
        <f t="shared" ref="A58" si="18">DATE(B58,1,C58)</f>
        <v>40450</v>
      </c>
      <c r="B58" s="15">
        <v>2010</v>
      </c>
      <c r="C58" s="15">
        <v>272</v>
      </c>
      <c r="D58" s="15" t="s">
        <v>86</v>
      </c>
      <c r="E58" s="15">
        <v>2</v>
      </c>
      <c r="F58" s="61">
        <v>1</v>
      </c>
      <c r="G58" s="15" t="s">
        <v>65</v>
      </c>
      <c r="H58" s="17">
        <v>14</v>
      </c>
      <c r="I58" s="16">
        <v>28</v>
      </c>
      <c r="J58" s="17">
        <v>32</v>
      </c>
      <c r="K58" s="65">
        <f t="shared" si="2"/>
        <v>0.71120000000000005</v>
      </c>
      <c r="L58" s="65">
        <f t="shared" si="2"/>
        <v>0.81279999999999997</v>
      </c>
      <c r="M58" s="17">
        <v>35612.800000000003</v>
      </c>
      <c r="N58" s="73">
        <f t="shared" si="3"/>
        <v>3.5612800000000004</v>
      </c>
      <c r="O58" s="22">
        <v>325.60000000000002</v>
      </c>
      <c r="P58" s="16">
        <v>330.8</v>
      </c>
      <c r="Q58" s="16">
        <v>563.20000000000005</v>
      </c>
      <c r="R58" s="74">
        <f t="shared" si="4"/>
        <v>10.937592137592139</v>
      </c>
      <c r="S58" s="74">
        <f t="shared" si="15"/>
        <v>1219.6000000000001</v>
      </c>
    </row>
    <row r="59" spans="1:20" x14ac:dyDescent="0.2">
      <c r="A59" s="14">
        <f t="shared" ref="A59:A65" si="19">DATE(B59,1,C59)</f>
        <v>40450</v>
      </c>
      <c r="B59" s="15">
        <v>2010</v>
      </c>
      <c r="C59" s="15">
        <v>272</v>
      </c>
      <c r="D59" s="15" t="s">
        <v>86</v>
      </c>
      <c r="E59" s="15">
        <v>3</v>
      </c>
      <c r="F59" s="61">
        <v>1</v>
      </c>
      <c r="G59" s="15" t="s">
        <v>65</v>
      </c>
      <c r="H59" s="17">
        <v>15</v>
      </c>
      <c r="I59" s="16">
        <v>28</v>
      </c>
      <c r="J59" s="17">
        <v>32</v>
      </c>
      <c r="K59" s="65">
        <f t="shared" si="2"/>
        <v>0.71120000000000005</v>
      </c>
      <c r="L59" s="65">
        <f t="shared" si="2"/>
        <v>0.81279999999999997</v>
      </c>
      <c r="M59" s="17">
        <v>32481.4</v>
      </c>
      <c r="N59" s="73">
        <f t="shared" si="3"/>
        <v>3.2481400000000002</v>
      </c>
      <c r="O59" s="22">
        <v>296.39999999999998</v>
      </c>
      <c r="P59" s="16">
        <v>298.10000000000002</v>
      </c>
      <c r="Q59" s="16">
        <v>468.1</v>
      </c>
      <c r="R59" s="74">
        <f t="shared" si="4"/>
        <v>10.958636977058031</v>
      </c>
      <c r="S59" s="74">
        <f t="shared" si="15"/>
        <v>1062.5999999999999</v>
      </c>
    </row>
    <row r="60" spans="1:20" x14ac:dyDescent="0.2">
      <c r="A60" s="14">
        <f t="shared" si="19"/>
        <v>40450</v>
      </c>
      <c r="B60" s="15">
        <v>2010</v>
      </c>
      <c r="C60" s="15">
        <v>272</v>
      </c>
      <c r="D60" s="15" t="s">
        <v>86</v>
      </c>
      <c r="E60" s="15">
        <v>4</v>
      </c>
      <c r="F60" s="61">
        <v>1</v>
      </c>
      <c r="G60" s="15" t="s">
        <v>65</v>
      </c>
      <c r="H60" s="17">
        <v>17</v>
      </c>
      <c r="I60" s="16">
        <v>30</v>
      </c>
      <c r="J60" s="17">
        <v>33</v>
      </c>
      <c r="K60" s="65">
        <f t="shared" si="2"/>
        <v>0.76200000000000001</v>
      </c>
      <c r="L60" s="65">
        <f t="shared" si="2"/>
        <v>0.83820000000000006</v>
      </c>
      <c r="M60" s="17">
        <v>34501.800000000003</v>
      </c>
      <c r="N60" s="73">
        <f t="shared" si="3"/>
        <v>3.4501800000000005</v>
      </c>
      <c r="O60" s="22">
        <v>324.3</v>
      </c>
      <c r="P60" s="16">
        <v>332</v>
      </c>
      <c r="Q60" s="16">
        <v>478.1</v>
      </c>
      <c r="R60" s="74">
        <f t="shared" si="4"/>
        <v>10.638852913968549</v>
      </c>
      <c r="S60" s="74">
        <f t="shared" si="15"/>
        <v>1134.4000000000001</v>
      </c>
    </row>
    <row r="61" spans="1:20" x14ac:dyDescent="0.2">
      <c r="A61" s="14">
        <f t="shared" si="19"/>
        <v>40450</v>
      </c>
      <c r="B61" s="15">
        <v>2010</v>
      </c>
      <c r="C61" s="15">
        <v>272</v>
      </c>
      <c r="D61" s="15" t="s">
        <v>59</v>
      </c>
      <c r="E61" s="15">
        <v>3</v>
      </c>
      <c r="F61" s="61">
        <v>1</v>
      </c>
      <c r="G61" s="15" t="s">
        <v>65</v>
      </c>
      <c r="H61" s="17">
        <v>18</v>
      </c>
      <c r="I61" s="16">
        <v>30</v>
      </c>
      <c r="J61" s="17">
        <v>33</v>
      </c>
      <c r="K61" s="65">
        <f t="shared" si="2"/>
        <v>0.76200000000000001</v>
      </c>
      <c r="L61" s="65">
        <f t="shared" si="2"/>
        <v>0.83820000000000006</v>
      </c>
      <c r="M61" s="22" t="e">
        <v>#N/A</v>
      </c>
      <c r="N61" s="73" t="e">
        <f t="shared" si="3"/>
        <v>#N/A</v>
      </c>
      <c r="O61" s="22" t="e">
        <v>#N/A</v>
      </c>
      <c r="P61" s="16" t="e">
        <v>#N/A</v>
      </c>
      <c r="Q61" s="16" t="e">
        <v>#N/A</v>
      </c>
      <c r="R61" s="74" t="e">
        <f t="shared" si="4"/>
        <v>#N/A</v>
      </c>
      <c r="S61" s="74" t="e">
        <f t="shared" si="15"/>
        <v>#N/A</v>
      </c>
      <c r="T61" s="22"/>
    </row>
    <row r="62" spans="1:20" x14ac:dyDescent="0.2">
      <c r="A62" s="14">
        <f t="shared" si="19"/>
        <v>40450</v>
      </c>
      <c r="B62" s="15">
        <v>2010</v>
      </c>
      <c r="C62" s="15">
        <v>272</v>
      </c>
      <c r="D62" s="15" t="s">
        <v>87</v>
      </c>
      <c r="E62" s="15">
        <v>7</v>
      </c>
      <c r="F62" s="61">
        <v>1</v>
      </c>
      <c r="G62" s="15" t="s">
        <v>65</v>
      </c>
      <c r="H62" s="17">
        <v>16</v>
      </c>
      <c r="I62" s="16">
        <v>30</v>
      </c>
      <c r="J62" s="17">
        <v>32</v>
      </c>
      <c r="K62" s="65">
        <f t="shared" si="2"/>
        <v>0.76200000000000001</v>
      </c>
      <c r="L62" s="65">
        <f t="shared" si="2"/>
        <v>0.81279999999999997</v>
      </c>
      <c r="M62" s="17">
        <v>32712.400000000001</v>
      </c>
      <c r="N62" s="73">
        <f t="shared" si="3"/>
        <v>3.2712400000000001</v>
      </c>
      <c r="O62" s="22">
        <v>321.8</v>
      </c>
      <c r="P62" s="16">
        <v>325.60000000000002</v>
      </c>
      <c r="Q62" s="16">
        <v>490.3</v>
      </c>
      <c r="R62" s="74">
        <f t="shared" si="4"/>
        <v>10.165444375388439</v>
      </c>
      <c r="S62" s="74">
        <f t="shared" si="15"/>
        <v>1137.7</v>
      </c>
    </row>
    <row r="63" spans="1:20" x14ac:dyDescent="0.2">
      <c r="A63" s="14">
        <f t="shared" si="19"/>
        <v>40450</v>
      </c>
      <c r="B63" s="15">
        <v>2010</v>
      </c>
      <c r="C63" s="15">
        <v>272</v>
      </c>
      <c r="D63" s="15" t="s">
        <v>87</v>
      </c>
      <c r="E63" s="15">
        <v>8</v>
      </c>
      <c r="F63" s="61">
        <v>1</v>
      </c>
      <c r="G63" s="15" t="s">
        <v>65</v>
      </c>
      <c r="H63" s="17">
        <v>15</v>
      </c>
      <c r="I63" s="16">
        <v>28</v>
      </c>
      <c r="J63" s="17">
        <v>33</v>
      </c>
      <c r="K63" s="65">
        <f t="shared" si="2"/>
        <v>0.71120000000000005</v>
      </c>
      <c r="L63" s="65">
        <f t="shared" si="2"/>
        <v>0.83820000000000006</v>
      </c>
      <c r="M63" s="17">
        <v>33808.5</v>
      </c>
      <c r="N63" s="73">
        <f t="shared" si="3"/>
        <v>3.3808500000000001</v>
      </c>
      <c r="O63" s="22">
        <v>328</v>
      </c>
      <c r="P63" s="16">
        <v>330</v>
      </c>
      <c r="Q63" s="16">
        <v>498.6</v>
      </c>
      <c r="R63" s="74">
        <f t="shared" si="4"/>
        <v>10.307469512195121</v>
      </c>
      <c r="S63" s="74">
        <f t="shared" si="15"/>
        <v>1156.5999999999999</v>
      </c>
    </row>
    <row r="64" spans="1:20" x14ac:dyDescent="0.2">
      <c r="A64" s="14">
        <f t="shared" si="19"/>
        <v>40450</v>
      </c>
      <c r="B64" s="15">
        <v>2010</v>
      </c>
      <c r="C64" s="15">
        <v>272</v>
      </c>
      <c r="D64" s="15" t="s">
        <v>87</v>
      </c>
      <c r="E64" s="15">
        <v>9</v>
      </c>
      <c r="F64" s="61">
        <v>1</v>
      </c>
      <c r="G64" s="15" t="s">
        <v>65</v>
      </c>
      <c r="H64" s="17">
        <v>18</v>
      </c>
      <c r="I64" s="16">
        <v>31</v>
      </c>
      <c r="J64" s="17">
        <v>31</v>
      </c>
      <c r="K64" s="65">
        <f t="shared" si="2"/>
        <v>0.7874000000000001</v>
      </c>
      <c r="L64" s="65">
        <f t="shared" si="2"/>
        <v>0.7874000000000001</v>
      </c>
      <c r="M64" s="17">
        <v>39874.300000000003</v>
      </c>
      <c r="N64" s="73">
        <f t="shared" si="3"/>
        <v>3.9874300000000003</v>
      </c>
      <c r="O64" s="22">
        <v>340.2</v>
      </c>
      <c r="P64" s="16">
        <v>361.4</v>
      </c>
      <c r="Q64" s="16">
        <v>528.6</v>
      </c>
      <c r="R64" s="74">
        <f t="shared" si="4"/>
        <v>11.720840681951794</v>
      </c>
      <c r="S64" s="74">
        <f t="shared" si="15"/>
        <v>1230.1999999999998</v>
      </c>
    </row>
    <row r="65" spans="1:20" x14ac:dyDescent="0.2">
      <c r="A65" s="14">
        <f t="shared" si="19"/>
        <v>40450</v>
      </c>
      <c r="B65" s="15">
        <v>2010</v>
      </c>
      <c r="C65" s="15">
        <v>272</v>
      </c>
      <c r="D65" s="15" t="s">
        <v>60</v>
      </c>
      <c r="E65" s="15">
        <v>8</v>
      </c>
      <c r="F65" s="61">
        <v>1</v>
      </c>
      <c r="G65" s="15" t="s">
        <v>65</v>
      </c>
      <c r="H65" s="17">
        <v>19</v>
      </c>
      <c r="I65" s="16">
        <v>32</v>
      </c>
      <c r="J65" s="17">
        <v>33</v>
      </c>
      <c r="K65" s="65">
        <f t="shared" si="2"/>
        <v>0.81279999999999997</v>
      </c>
      <c r="L65" s="65">
        <f t="shared" si="2"/>
        <v>0.83820000000000006</v>
      </c>
      <c r="M65" s="22" t="e">
        <v>#N/A</v>
      </c>
      <c r="N65" s="73" t="e">
        <f t="shared" si="3"/>
        <v>#N/A</v>
      </c>
      <c r="O65" s="22" t="e">
        <v>#N/A</v>
      </c>
      <c r="P65" s="16" t="e">
        <v>#N/A</v>
      </c>
      <c r="Q65" s="16" t="e">
        <v>#N/A</v>
      </c>
      <c r="R65" s="74" t="e">
        <f t="shared" si="4"/>
        <v>#N/A</v>
      </c>
      <c r="S65" s="74" t="e">
        <f t="shared" si="15"/>
        <v>#N/A</v>
      </c>
      <c r="T65" s="22"/>
    </row>
    <row r="66" spans="1:20" x14ac:dyDescent="0.2">
      <c r="A66" s="14"/>
      <c r="B66" s="15"/>
      <c r="C66" s="15"/>
      <c r="D66" s="15"/>
      <c r="E66" s="15"/>
      <c r="F66" s="15"/>
      <c r="G66" s="15"/>
      <c r="M66" s="22"/>
      <c r="N66" s="22"/>
      <c r="Q66" s="17"/>
    </row>
    <row r="67" spans="1:20" x14ac:dyDescent="0.2">
      <c r="A67" s="14"/>
      <c r="B67" s="15"/>
      <c r="C67" s="15"/>
      <c r="D67" s="15"/>
      <c r="E67" s="15"/>
      <c r="F67" s="15"/>
      <c r="G67" s="15"/>
      <c r="M67" s="22"/>
      <c r="N67" s="22"/>
      <c r="Q67" s="17"/>
    </row>
    <row r="68" spans="1:20" x14ac:dyDescent="0.2">
      <c r="A68" s="14"/>
      <c r="B68" s="15"/>
      <c r="C68" s="15"/>
      <c r="D68" s="15"/>
      <c r="E68" s="15"/>
      <c r="F68" s="15"/>
      <c r="G68" s="15"/>
      <c r="M68" s="22"/>
      <c r="N68" s="22"/>
    </row>
    <row r="69" spans="1:20" x14ac:dyDescent="0.2">
      <c r="A69" s="14"/>
      <c r="B69" s="15"/>
      <c r="C69" s="15"/>
      <c r="D69" s="15"/>
      <c r="E69" s="15"/>
      <c r="F69" s="15"/>
      <c r="G69" s="15"/>
      <c r="M69" s="22"/>
      <c r="N69" s="22"/>
      <c r="R69" s="22"/>
      <c r="S69" s="22"/>
      <c r="T69" s="22"/>
    </row>
    <row r="70" spans="1:20" x14ac:dyDescent="0.2">
      <c r="A70" s="14"/>
      <c r="B70" s="15"/>
      <c r="C70" s="15"/>
      <c r="D70" s="15"/>
      <c r="E70" s="15"/>
      <c r="F70" s="15"/>
      <c r="G70" s="15"/>
      <c r="M70" s="22"/>
      <c r="N70" s="22"/>
      <c r="Q70" s="17"/>
    </row>
    <row r="71" spans="1:20" x14ac:dyDescent="0.2">
      <c r="A71" s="14"/>
      <c r="B71" s="15"/>
      <c r="C71" s="15"/>
      <c r="D71" s="15"/>
      <c r="E71" s="15"/>
      <c r="F71" s="15"/>
      <c r="G71" s="15"/>
      <c r="M71" s="22"/>
      <c r="N71" s="22"/>
      <c r="Q71" s="17"/>
    </row>
    <row r="72" spans="1:20" x14ac:dyDescent="0.2">
      <c r="A72" s="14"/>
      <c r="B72" s="15"/>
      <c r="C72" s="15"/>
      <c r="D72" s="15"/>
      <c r="E72" s="15"/>
      <c r="F72" s="15"/>
      <c r="G72" s="15"/>
      <c r="M72" s="22"/>
      <c r="N72" s="22"/>
      <c r="Q72" s="17"/>
    </row>
    <row r="73" spans="1:20" x14ac:dyDescent="0.2">
      <c r="A73" s="14"/>
      <c r="B73" s="15"/>
      <c r="C73" s="15"/>
      <c r="D73" s="15"/>
      <c r="E73" s="15"/>
      <c r="F73" s="15"/>
      <c r="G73" s="15"/>
      <c r="M73" s="22"/>
      <c r="N73" s="22"/>
      <c r="R73" s="22"/>
      <c r="S73" s="22"/>
      <c r="T73" s="22"/>
    </row>
    <row r="74" spans="1:20" x14ac:dyDescent="0.2">
      <c r="A74" s="14"/>
      <c r="B74" s="15"/>
      <c r="C74" s="15"/>
      <c r="D74" s="15"/>
      <c r="E74" s="15"/>
      <c r="F74" s="15"/>
      <c r="G74" s="15"/>
      <c r="P74" s="17"/>
      <c r="Q74" s="17"/>
    </row>
    <row r="75" spans="1:20" x14ac:dyDescent="0.2">
      <c r="A75" s="14"/>
      <c r="B75" s="15"/>
      <c r="C75" s="15"/>
      <c r="D75" s="15"/>
      <c r="E75" s="15"/>
      <c r="F75" s="15"/>
      <c r="G75" s="15"/>
      <c r="P75" s="17"/>
      <c r="Q75" s="17"/>
    </row>
    <row r="76" spans="1:20" x14ac:dyDescent="0.2">
      <c r="A76" s="14"/>
      <c r="B76" s="15"/>
      <c r="C76" s="15"/>
      <c r="D76" s="15"/>
      <c r="E76" s="15"/>
      <c r="F76" s="15"/>
      <c r="G76" s="15"/>
      <c r="P76" s="17"/>
    </row>
    <row r="77" spans="1:20" x14ac:dyDescent="0.2">
      <c r="A77" s="14"/>
      <c r="B77" s="15"/>
      <c r="C77" s="15"/>
      <c r="D77" s="15"/>
      <c r="E77" s="15"/>
      <c r="F77" s="15"/>
      <c r="G77" s="15"/>
      <c r="P77" s="17"/>
      <c r="Q77" s="17"/>
    </row>
    <row r="78" spans="1:20" x14ac:dyDescent="0.2">
      <c r="A78" s="14"/>
      <c r="B78" s="15"/>
      <c r="C78" s="15"/>
      <c r="D78" s="15"/>
      <c r="E78" s="15"/>
      <c r="F78" s="15"/>
      <c r="G78" s="15"/>
      <c r="P78" s="17"/>
      <c r="Q78" s="17"/>
    </row>
    <row r="79" spans="1:20" x14ac:dyDescent="0.2">
      <c r="A79" s="14"/>
      <c r="B79" s="15"/>
      <c r="C79" s="15"/>
      <c r="D79" s="15"/>
      <c r="E79" s="15"/>
      <c r="F79" s="15"/>
      <c r="G79" s="15"/>
      <c r="P79" s="17"/>
      <c r="Q79" s="17"/>
    </row>
    <row r="80" spans="1:20" x14ac:dyDescent="0.2">
      <c r="A80" s="14"/>
      <c r="B80" s="15"/>
      <c r="C80" s="15"/>
      <c r="D80" s="15"/>
      <c r="E80" s="15"/>
      <c r="F80" s="15"/>
      <c r="G80" s="15"/>
      <c r="P80" s="17"/>
      <c r="Q80" s="17"/>
    </row>
    <row r="81" spans="1:17" x14ac:dyDescent="0.2">
      <c r="A81" s="14"/>
      <c r="B81" s="15"/>
      <c r="C81" s="15"/>
      <c r="D81" s="15"/>
      <c r="E81" s="15"/>
      <c r="F81" s="15"/>
      <c r="G81" s="15"/>
      <c r="P81" s="17"/>
    </row>
    <row r="82" spans="1:17" x14ac:dyDescent="0.2">
      <c r="A82" s="14"/>
      <c r="B82" s="15"/>
      <c r="C82" s="15"/>
      <c r="D82" s="15"/>
      <c r="E82" s="15"/>
      <c r="F82" s="15"/>
      <c r="G82" s="15"/>
      <c r="P82" s="17"/>
      <c r="Q82" s="17"/>
    </row>
    <row r="83" spans="1:17" x14ac:dyDescent="0.2">
      <c r="A83" s="14"/>
      <c r="B83" s="15"/>
      <c r="C83" s="15"/>
      <c r="D83" s="15"/>
      <c r="E83" s="15"/>
      <c r="F83" s="15"/>
      <c r="G83" s="15"/>
      <c r="P83" s="17"/>
      <c r="Q83" s="17"/>
    </row>
    <row r="84" spans="1:17" x14ac:dyDescent="0.2">
      <c r="A84" s="14"/>
      <c r="B84" s="15"/>
      <c r="C84" s="15"/>
      <c r="D84" s="15"/>
      <c r="E84" s="15"/>
      <c r="F84" s="15"/>
      <c r="G84" s="15"/>
      <c r="P84" s="17"/>
      <c r="Q84" s="17"/>
    </row>
    <row r="85" spans="1:17" x14ac:dyDescent="0.2">
      <c r="A85" s="14"/>
      <c r="B85" s="15"/>
      <c r="C85" s="15"/>
      <c r="D85" s="15"/>
      <c r="E85" s="15"/>
      <c r="F85" s="15"/>
      <c r="G85" s="15"/>
      <c r="P85" s="17"/>
      <c r="Q85" s="17"/>
    </row>
    <row r="86" spans="1:17" x14ac:dyDescent="0.2">
      <c r="A86" s="14"/>
      <c r="B86" s="15"/>
      <c r="C86" s="15"/>
      <c r="D86" s="15"/>
      <c r="E86" s="15"/>
      <c r="F86" s="15"/>
      <c r="G86" s="15"/>
      <c r="P86" s="17"/>
    </row>
    <row r="87" spans="1:17" x14ac:dyDescent="0.2">
      <c r="A87" s="14"/>
      <c r="B87" s="15"/>
      <c r="C87" s="15"/>
      <c r="D87" s="15"/>
      <c r="E87" s="15"/>
      <c r="F87" s="15"/>
      <c r="G87" s="15"/>
      <c r="P87" s="17"/>
      <c r="Q87" s="17"/>
    </row>
    <row r="88" spans="1:17" x14ac:dyDescent="0.2">
      <c r="A88" s="14"/>
      <c r="B88" s="15"/>
      <c r="C88" s="15"/>
      <c r="D88" s="15"/>
      <c r="E88" s="15"/>
      <c r="F88" s="15"/>
      <c r="G88" s="15"/>
      <c r="P88" s="17"/>
      <c r="Q88" s="17"/>
    </row>
    <row r="89" spans="1:17" x14ac:dyDescent="0.2">
      <c r="A89" s="14"/>
      <c r="B89" s="15"/>
      <c r="C89" s="15"/>
      <c r="D89" s="15"/>
      <c r="E89" s="15"/>
      <c r="F89" s="15"/>
      <c r="G89" s="15"/>
      <c r="P89" s="17"/>
      <c r="Q89" s="17"/>
    </row>
    <row r="90" spans="1:17" x14ac:dyDescent="0.2">
      <c r="A90" s="14"/>
      <c r="B90" s="15"/>
      <c r="C90" s="15"/>
      <c r="D90" s="15"/>
      <c r="E90" s="15"/>
      <c r="F90" s="15"/>
      <c r="G90" s="15"/>
      <c r="P90" s="17"/>
      <c r="Q90" s="17"/>
    </row>
    <row r="91" spans="1:17" x14ac:dyDescent="0.2">
      <c r="A91" s="14"/>
      <c r="B91" s="15"/>
      <c r="C91" s="15"/>
      <c r="D91" s="15"/>
      <c r="E91" s="15"/>
      <c r="F91" s="15"/>
      <c r="G91" s="15"/>
      <c r="P91" s="17"/>
    </row>
    <row r="92" spans="1:17" x14ac:dyDescent="0.2">
      <c r="A92" s="14"/>
      <c r="B92" s="15"/>
      <c r="C92" s="15"/>
      <c r="D92" s="15"/>
      <c r="E92" s="15"/>
      <c r="F92" s="15"/>
      <c r="G92" s="15"/>
      <c r="P92" s="17"/>
      <c r="Q92" s="17"/>
    </row>
    <row r="93" spans="1:17" x14ac:dyDescent="0.2">
      <c r="A93" s="14"/>
      <c r="B93" s="15"/>
      <c r="C93" s="15"/>
      <c r="D93" s="15"/>
      <c r="E93" s="15"/>
      <c r="F93" s="15"/>
      <c r="G93" s="15"/>
      <c r="P93" s="17"/>
      <c r="Q93" s="17"/>
    </row>
    <row r="94" spans="1:17" x14ac:dyDescent="0.2">
      <c r="A94" s="14"/>
      <c r="B94" s="15"/>
      <c r="C94" s="15"/>
      <c r="D94" s="15"/>
      <c r="E94" s="15"/>
      <c r="F94" s="15"/>
      <c r="G94" s="15"/>
      <c r="P94" s="17"/>
      <c r="Q94" s="17"/>
    </row>
    <row r="95" spans="1:17" x14ac:dyDescent="0.2">
      <c r="A95" s="14"/>
      <c r="B95" s="15"/>
      <c r="C95" s="15"/>
      <c r="D95" s="15"/>
      <c r="E95" s="15"/>
      <c r="F95" s="15"/>
      <c r="G95" s="15"/>
      <c r="P95" s="17"/>
      <c r="Q95" s="17"/>
    </row>
    <row r="96" spans="1:17" x14ac:dyDescent="0.2">
      <c r="A96" s="14"/>
      <c r="B96" s="15"/>
      <c r="C96" s="15"/>
      <c r="D96" s="15"/>
      <c r="E96" s="15"/>
      <c r="F96" s="15"/>
      <c r="G96" s="15"/>
      <c r="P96" s="17"/>
    </row>
    <row r="97" spans="1:17" x14ac:dyDescent="0.2">
      <c r="A97" s="14"/>
      <c r="B97" s="15"/>
      <c r="C97" s="15"/>
      <c r="D97" s="15"/>
      <c r="E97" s="15"/>
      <c r="F97" s="15"/>
      <c r="G97" s="15"/>
      <c r="P97" s="17"/>
      <c r="Q97" s="17"/>
    </row>
    <row r="98" spans="1:17" x14ac:dyDescent="0.2">
      <c r="A98" s="14"/>
      <c r="B98" s="15"/>
      <c r="C98" s="15"/>
      <c r="D98" s="15"/>
      <c r="E98" s="15"/>
      <c r="F98" s="15"/>
      <c r="G98" s="15"/>
      <c r="P98" s="17"/>
      <c r="Q98" s="17"/>
    </row>
    <row r="99" spans="1:17" x14ac:dyDescent="0.2">
      <c r="A99" s="14"/>
      <c r="B99" s="15"/>
      <c r="C99" s="15"/>
      <c r="D99" s="15"/>
      <c r="E99" s="15"/>
      <c r="F99" s="15"/>
      <c r="G99" s="15"/>
      <c r="P99" s="17"/>
      <c r="Q99" s="17"/>
    </row>
    <row r="100" spans="1:17" x14ac:dyDescent="0.2">
      <c r="A100" s="14"/>
      <c r="B100" s="15"/>
      <c r="C100" s="15"/>
      <c r="D100" s="15"/>
      <c r="E100" s="15"/>
      <c r="F100" s="15"/>
      <c r="G100" s="15"/>
      <c r="P100" s="17"/>
      <c r="Q100" s="17"/>
    </row>
    <row r="101" spans="1:17" x14ac:dyDescent="0.2">
      <c r="A101" s="14"/>
      <c r="B101" s="15"/>
      <c r="C101" s="15"/>
      <c r="D101" s="15"/>
      <c r="E101" s="15"/>
      <c r="F101" s="15"/>
      <c r="G101" s="15"/>
      <c r="P101" s="17"/>
    </row>
    <row r="102" spans="1:17" x14ac:dyDescent="0.2">
      <c r="A102" s="14"/>
      <c r="B102" s="15"/>
      <c r="C102" s="15"/>
      <c r="D102" s="15"/>
      <c r="E102" s="15"/>
      <c r="F102" s="15"/>
      <c r="G102" s="15"/>
      <c r="P102" s="17"/>
      <c r="Q102" s="17"/>
    </row>
    <row r="103" spans="1:17" x14ac:dyDescent="0.2">
      <c r="A103" s="14"/>
      <c r="B103" s="15"/>
      <c r="C103" s="15"/>
      <c r="D103" s="15"/>
      <c r="E103" s="15"/>
      <c r="F103" s="15"/>
      <c r="G103" s="15"/>
      <c r="P103" s="17"/>
      <c r="Q103" s="17"/>
    </row>
    <row r="104" spans="1:17" x14ac:dyDescent="0.2">
      <c r="A104" s="14"/>
      <c r="B104" s="15"/>
      <c r="C104" s="15"/>
      <c r="D104" s="15"/>
      <c r="E104" s="15"/>
      <c r="F104" s="15"/>
      <c r="G104" s="15"/>
      <c r="P104" s="17"/>
      <c r="Q104" s="17"/>
    </row>
    <row r="105" spans="1:17" x14ac:dyDescent="0.2">
      <c r="A105" s="14"/>
      <c r="B105" s="15"/>
      <c r="C105" s="15"/>
      <c r="D105" s="15"/>
      <c r="E105" s="15"/>
      <c r="F105" s="15"/>
      <c r="G105" s="15"/>
      <c r="P105" s="17"/>
      <c r="Q105" s="17"/>
    </row>
    <row r="106" spans="1:17" x14ac:dyDescent="0.2">
      <c r="A106" s="14"/>
      <c r="B106" s="15"/>
      <c r="C106" s="15"/>
      <c r="D106" s="15"/>
      <c r="E106" s="15"/>
      <c r="F106" s="15"/>
      <c r="G106" s="15"/>
      <c r="P106" s="17"/>
    </row>
    <row r="107" spans="1:17" x14ac:dyDescent="0.2">
      <c r="A107" s="14"/>
      <c r="B107" s="15"/>
      <c r="C107" s="15"/>
      <c r="D107" s="15"/>
      <c r="E107" s="15"/>
      <c r="F107" s="15"/>
      <c r="G107" s="15"/>
      <c r="P107" s="17"/>
      <c r="Q107" s="17"/>
    </row>
    <row r="108" spans="1:17" x14ac:dyDescent="0.2">
      <c r="A108" s="14"/>
      <c r="B108" s="15"/>
      <c r="C108" s="15"/>
      <c r="D108" s="15"/>
      <c r="E108" s="15"/>
      <c r="F108" s="15"/>
      <c r="G108" s="15"/>
      <c r="P108" s="17"/>
      <c r="Q108" s="17"/>
    </row>
    <row r="109" spans="1:17" x14ac:dyDescent="0.2">
      <c r="A109" s="14"/>
      <c r="B109" s="15"/>
      <c r="C109" s="15"/>
      <c r="D109" s="15"/>
      <c r="E109" s="15"/>
      <c r="F109" s="15"/>
      <c r="G109" s="15"/>
      <c r="P109" s="17"/>
      <c r="Q109" s="17"/>
    </row>
    <row r="110" spans="1:17" x14ac:dyDescent="0.2">
      <c r="A110" s="14"/>
      <c r="B110" s="15"/>
      <c r="C110" s="15"/>
      <c r="D110" s="15"/>
      <c r="E110" s="15"/>
      <c r="F110" s="15"/>
      <c r="G110" s="15"/>
      <c r="P110" s="17"/>
      <c r="Q110" s="17"/>
    </row>
    <row r="111" spans="1:17" x14ac:dyDescent="0.2">
      <c r="A111" s="14"/>
      <c r="B111" s="15"/>
      <c r="C111" s="15"/>
      <c r="D111" s="15"/>
      <c r="E111" s="15"/>
      <c r="F111" s="15"/>
      <c r="G111" s="15"/>
      <c r="P111" s="17"/>
    </row>
    <row r="112" spans="1:17" x14ac:dyDescent="0.2">
      <c r="A112" s="14"/>
      <c r="B112" s="15"/>
      <c r="C112" s="15"/>
      <c r="D112" s="15"/>
      <c r="E112" s="15"/>
      <c r="F112" s="15"/>
      <c r="G112" s="15"/>
      <c r="P112" s="17"/>
      <c r="Q112" s="17"/>
    </row>
    <row r="113" spans="1:17" x14ac:dyDescent="0.2">
      <c r="A113" s="14"/>
      <c r="B113" s="15"/>
      <c r="C113" s="15"/>
      <c r="D113" s="15"/>
      <c r="E113" s="15"/>
      <c r="F113" s="15"/>
      <c r="G113" s="15"/>
      <c r="P113" s="17"/>
      <c r="Q113" s="17"/>
    </row>
    <row r="114" spans="1:17" x14ac:dyDescent="0.2">
      <c r="A114" s="14"/>
      <c r="B114" s="15"/>
      <c r="C114" s="15"/>
      <c r="D114" s="15"/>
      <c r="E114" s="15"/>
      <c r="F114" s="15"/>
      <c r="G114" s="15"/>
      <c r="P114" s="17"/>
      <c r="Q114" s="17"/>
    </row>
    <row r="115" spans="1:17" x14ac:dyDescent="0.2">
      <c r="A115" s="14"/>
      <c r="B115" s="15"/>
      <c r="C115" s="15"/>
      <c r="D115" s="15"/>
      <c r="E115" s="15"/>
      <c r="F115" s="15"/>
      <c r="G115" s="15"/>
      <c r="P115" s="17"/>
      <c r="Q115" s="17"/>
    </row>
    <row r="116" spans="1:17" x14ac:dyDescent="0.2">
      <c r="A116" s="14"/>
      <c r="B116" s="15"/>
      <c r="C116" s="15"/>
      <c r="D116" s="15"/>
      <c r="E116" s="15"/>
      <c r="F116" s="15"/>
      <c r="G116" s="15"/>
      <c r="P116" s="17"/>
    </row>
    <row r="117" spans="1:17" x14ac:dyDescent="0.2">
      <c r="A117" s="14"/>
      <c r="B117" s="15"/>
      <c r="C117" s="15"/>
      <c r="D117" s="15"/>
      <c r="E117" s="15"/>
      <c r="F117" s="15"/>
      <c r="G117" s="15"/>
      <c r="P117" s="17"/>
      <c r="Q117" s="17"/>
    </row>
    <row r="118" spans="1:17" x14ac:dyDescent="0.2">
      <c r="A118" s="14"/>
      <c r="B118" s="15"/>
      <c r="C118" s="15"/>
      <c r="D118" s="15"/>
      <c r="E118" s="15"/>
      <c r="F118" s="15"/>
      <c r="G118" s="15"/>
      <c r="P118" s="17"/>
      <c r="Q118" s="17"/>
    </row>
    <row r="119" spans="1:17" x14ac:dyDescent="0.2">
      <c r="A119" s="14"/>
      <c r="B119" s="15"/>
      <c r="C119" s="15"/>
      <c r="D119" s="15"/>
      <c r="E119" s="15"/>
      <c r="F119" s="15"/>
      <c r="G119" s="15"/>
      <c r="P119" s="17"/>
      <c r="Q119" s="17"/>
    </row>
    <row r="120" spans="1:17" x14ac:dyDescent="0.2">
      <c r="A120" s="14"/>
      <c r="B120" s="15"/>
      <c r="C120" s="15"/>
      <c r="D120" s="15"/>
      <c r="E120" s="15"/>
      <c r="F120" s="15"/>
      <c r="G120" s="15"/>
      <c r="P120" s="17"/>
      <c r="Q120" s="17"/>
    </row>
    <row r="121" spans="1:17" x14ac:dyDescent="0.2">
      <c r="A121" s="14"/>
      <c r="B121" s="15"/>
      <c r="C121" s="15"/>
      <c r="D121" s="15"/>
      <c r="E121" s="15"/>
      <c r="F121" s="15"/>
      <c r="G121" s="15"/>
      <c r="P121" s="17"/>
    </row>
    <row r="122" spans="1:17" x14ac:dyDescent="0.2">
      <c r="A122" s="14"/>
      <c r="B122" s="15"/>
      <c r="C122" s="15"/>
      <c r="D122" s="15"/>
      <c r="E122" s="15"/>
      <c r="F122" s="15"/>
      <c r="G122" s="15"/>
      <c r="P122" s="17"/>
      <c r="Q122" s="17"/>
    </row>
    <row r="123" spans="1:17" x14ac:dyDescent="0.2">
      <c r="A123" s="14"/>
      <c r="B123" s="15"/>
      <c r="C123" s="15"/>
      <c r="D123" s="15"/>
      <c r="E123" s="15"/>
      <c r="F123" s="15"/>
      <c r="G123" s="15"/>
      <c r="P123" s="17"/>
      <c r="Q123" s="17"/>
    </row>
    <row r="124" spans="1:17" x14ac:dyDescent="0.2">
      <c r="A124" s="14"/>
      <c r="B124" s="15"/>
      <c r="C124" s="15"/>
      <c r="D124" s="15"/>
      <c r="E124" s="15"/>
      <c r="F124" s="15"/>
      <c r="G124" s="15"/>
      <c r="P124" s="17"/>
      <c r="Q124" s="17"/>
    </row>
    <row r="125" spans="1:17" x14ac:dyDescent="0.2">
      <c r="A125" s="14"/>
      <c r="B125" s="15"/>
      <c r="C125" s="15"/>
      <c r="D125" s="15"/>
      <c r="E125" s="15"/>
      <c r="F125" s="15"/>
      <c r="G125" s="15"/>
      <c r="P125" s="17"/>
      <c r="Q125" s="17"/>
    </row>
    <row r="126" spans="1:17" x14ac:dyDescent="0.2">
      <c r="A126" s="14"/>
      <c r="B126" s="15"/>
      <c r="C126" s="15"/>
      <c r="D126" s="15"/>
      <c r="E126" s="15"/>
      <c r="F126" s="15"/>
      <c r="G126" s="15"/>
      <c r="P126" s="17"/>
    </row>
    <row r="127" spans="1:17" x14ac:dyDescent="0.2">
      <c r="A127" s="14"/>
      <c r="B127" s="15"/>
      <c r="C127" s="15"/>
      <c r="D127" s="15"/>
      <c r="E127" s="15"/>
      <c r="F127" s="15"/>
      <c r="G127" s="15"/>
      <c r="P127" s="17"/>
      <c r="Q127" s="17"/>
    </row>
    <row r="128" spans="1:17" x14ac:dyDescent="0.2">
      <c r="A128" s="14"/>
      <c r="B128" s="15"/>
      <c r="C128" s="15"/>
      <c r="D128" s="15"/>
      <c r="E128" s="15"/>
      <c r="F128" s="15"/>
      <c r="G128" s="15"/>
      <c r="P128" s="17"/>
      <c r="Q128" s="17"/>
    </row>
    <row r="129" spans="1:17" x14ac:dyDescent="0.2">
      <c r="A129" s="14"/>
      <c r="B129" s="15"/>
      <c r="C129" s="15"/>
      <c r="D129" s="15"/>
      <c r="E129" s="15"/>
      <c r="F129" s="15"/>
      <c r="G129" s="15"/>
      <c r="P129" s="17"/>
      <c r="Q129" s="17"/>
    </row>
    <row r="130" spans="1:17" x14ac:dyDescent="0.2">
      <c r="A130" s="14"/>
      <c r="B130" s="15"/>
      <c r="C130" s="15"/>
      <c r="D130" s="15"/>
      <c r="E130" s="15"/>
      <c r="F130" s="15"/>
      <c r="G130" s="15"/>
      <c r="P130" s="17"/>
      <c r="Q130" s="17"/>
    </row>
    <row r="131" spans="1:17" x14ac:dyDescent="0.2">
      <c r="A131" s="14"/>
      <c r="B131" s="15"/>
      <c r="C131" s="15"/>
      <c r="D131" s="15"/>
      <c r="E131" s="15"/>
      <c r="F131" s="15"/>
      <c r="G131" s="15"/>
      <c r="P131" s="17"/>
    </row>
    <row r="132" spans="1:17" x14ac:dyDescent="0.2">
      <c r="A132" s="14"/>
      <c r="B132" s="15"/>
      <c r="C132" s="15"/>
      <c r="D132" s="15"/>
      <c r="E132" s="15"/>
      <c r="F132" s="15"/>
      <c r="G132" s="15"/>
      <c r="P132" s="17"/>
      <c r="Q132" s="17"/>
    </row>
    <row r="133" spans="1:17" x14ac:dyDescent="0.2">
      <c r="A133" s="14"/>
      <c r="B133" s="15"/>
      <c r="C133" s="15"/>
      <c r="D133" s="15"/>
      <c r="E133" s="15"/>
      <c r="F133" s="15"/>
      <c r="G133" s="15"/>
      <c r="P133" s="17"/>
      <c r="Q133" s="17"/>
    </row>
    <row r="134" spans="1:17" x14ac:dyDescent="0.2">
      <c r="A134" s="14"/>
      <c r="B134" s="15"/>
      <c r="C134" s="15"/>
      <c r="D134" s="15"/>
      <c r="E134" s="15"/>
      <c r="F134" s="15"/>
      <c r="G134" s="15"/>
      <c r="P134" s="17"/>
      <c r="Q134" s="17"/>
    </row>
    <row r="135" spans="1:17" x14ac:dyDescent="0.2">
      <c r="A135" s="14"/>
      <c r="B135" s="15"/>
      <c r="C135" s="15"/>
      <c r="D135" s="15"/>
      <c r="E135" s="15"/>
      <c r="F135" s="15"/>
      <c r="G135" s="15"/>
      <c r="P135" s="17"/>
      <c r="Q135" s="17"/>
    </row>
    <row r="136" spans="1:17" x14ac:dyDescent="0.2">
      <c r="A136" s="14"/>
      <c r="B136" s="15"/>
      <c r="C136" s="15"/>
      <c r="D136" s="15"/>
      <c r="E136" s="15"/>
      <c r="F136" s="15"/>
      <c r="G136" s="15"/>
      <c r="P136" s="17"/>
    </row>
    <row r="137" spans="1:17" x14ac:dyDescent="0.2">
      <c r="A137" s="14"/>
      <c r="B137" s="15"/>
      <c r="C137" s="15"/>
      <c r="D137" s="15"/>
      <c r="E137" s="15"/>
      <c r="F137" s="15"/>
      <c r="G137" s="15"/>
      <c r="P137" s="17"/>
      <c r="Q137" s="17"/>
    </row>
    <row r="138" spans="1:17" x14ac:dyDescent="0.2">
      <c r="A138" s="14"/>
      <c r="B138" s="15"/>
      <c r="C138" s="15"/>
      <c r="D138" s="15"/>
      <c r="E138" s="15"/>
      <c r="F138" s="15"/>
      <c r="G138" s="15"/>
      <c r="P138" s="17"/>
      <c r="Q138" s="17"/>
    </row>
    <row r="139" spans="1:17" x14ac:dyDescent="0.2">
      <c r="A139" s="14"/>
      <c r="B139" s="15"/>
      <c r="C139" s="15"/>
      <c r="D139" s="15"/>
      <c r="E139" s="15"/>
      <c r="F139" s="15"/>
      <c r="G139" s="15"/>
      <c r="O139" s="21"/>
      <c r="P139" s="17"/>
      <c r="Q139" s="17"/>
    </row>
    <row r="140" spans="1:17" x14ac:dyDescent="0.2">
      <c r="A140" s="14"/>
      <c r="B140" s="15"/>
      <c r="C140" s="15"/>
      <c r="D140" s="15"/>
      <c r="E140" s="15"/>
      <c r="F140" s="15"/>
      <c r="G140" s="15"/>
      <c r="O140" s="21"/>
      <c r="P140" s="17"/>
      <c r="Q140" s="17"/>
    </row>
    <row r="141" spans="1:17" x14ac:dyDescent="0.2">
      <c r="A141" s="14"/>
      <c r="B141" s="15"/>
      <c r="C141" s="15"/>
      <c r="D141" s="15"/>
      <c r="E141" s="15"/>
      <c r="F141" s="15"/>
      <c r="G141" s="15"/>
      <c r="O141" s="21"/>
      <c r="P141" s="17"/>
    </row>
    <row r="142" spans="1:17" x14ac:dyDescent="0.2">
      <c r="A142" s="14"/>
      <c r="B142" s="15"/>
      <c r="C142" s="15"/>
      <c r="D142" s="15"/>
      <c r="E142" s="15"/>
      <c r="F142" s="15"/>
      <c r="G142" s="15"/>
      <c r="O142" s="21"/>
      <c r="P142" s="17"/>
      <c r="Q142" s="17"/>
    </row>
    <row r="143" spans="1:17" x14ac:dyDescent="0.2">
      <c r="A143" s="14"/>
      <c r="B143" s="15"/>
      <c r="C143" s="15"/>
      <c r="D143" s="15"/>
      <c r="E143" s="15"/>
      <c r="F143" s="15"/>
      <c r="G143" s="15"/>
      <c r="O143" s="21"/>
      <c r="P143" s="17"/>
      <c r="Q143" s="17"/>
    </row>
    <row r="144" spans="1:17" x14ac:dyDescent="0.2">
      <c r="A144" s="14"/>
      <c r="B144" s="15"/>
      <c r="C144" s="15"/>
      <c r="D144" s="15"/>
      <c r="E144" s="15"/>
      <c r="F144" s="15"/>
      <c r="G144" s="15"/>
      <c r="O144" s="21"/>
      <c r="P144" s="17"/>
      <c r="Q144" s="17"/>
    </row>
    <row r="145" spans="1:17" x14ac:dyDescent="0.2">
      <c r="A145" s="14"/>
      <c r="B145" s="15"/>
      <c r="C145" s="15"/>
      <c r="D145" s="15"/>
      <c r="E145" s="15"/>
      <c r="F145" s="15"/>
      <c r="G145" s="15"/>
      <c r="O145" s="21"/>
      <c r="P145" s="17"/>
      <c r="Q145" s="17"/>
    </row>
    <row r="146" spans="1:17" x14ac:dyDescent="0.2">
      <c r="A146" s="14"/>
      <c r="B146" s="15"/>
      <c r="C146" s="15"/>
      <c r="D146" s="15"/>
      <c r="E146" s="15"/>
      <c r="F146" s="15"/>
      <c r="G146" s="15"/>
      <c r="O146" s="21"/>
      <c r="P146" s="17"/>
    </row>
    <row r="147" spans="1:17" x14ac:dyDescent="0.2">
      <c r="A147" s="14"/>
      <c r="B147" s="15"/>
      <c r="C147" s="15"/>
      <c r="D147" s="15"/>
      <c r="E147" s="15"/>
      <c r="F147" s="15"/>
      <c r="G147" s="15"/>
      <c r="O147" s="21"/>
      <c r="P147" s="17"/>
      <c r="Q147" s="17"/>
    </row>
    <row r="148" spans="1:17" x14ac:dyDescent="0.2">
      <c r="A148" s="14"/>
      <c r="B148" s="15"/>
      <c r="C148" s="15"/>
      <c r="D148" s="15"/>
      <c r="E148" s="15"/>
      <c r="F148" s="15"/>
      <c r="G148" s="15"/>
      <c r="O148" s="21"/>
      <c r="P148" s="17"/>
      <c r="Q148" s="17"/>
    </row>
    <row r="149" spans="1:17" x14ac:dyDescent="0.2">
      <c r="A149" s="14"/>
      <c r="B149" s="15"/>
      <c r="C149" s="15"/>
      <c r="D149" s="15"/>
      <c r="E149" s="15"/>
      <c r="F149" s="15"/>
      <c r="G149" s="15"/>
      <c r="O149" s="21"/>
      <c r="P149" s="17"/>
      <c r="Q149" s="17"/>
    </row>
    <row r="150" spans="1:17" x14ac:dyDescent="0.2">
      <c r="A150" s="14"/>
      <c r="B150" s="15"/>
      <c r="C150" s="15"/>
      <c r="D150" s="15"/>
      <c r="E150" s="15"/>
      <c r="F150" s="15"/>
      <c r="G150" s="15"/>
      <c r="O150" s="21"/>
      <c r="P150" s="17"/>
      <c r="Q150" s="17"/>
    </row>
    <row r="151" spans="1:17" x14ac:dyDescent="0.2">
      <c r="A151" s="14"/>
      <c r="B151" s="15"/>
      <c r="C151" s="15"/>
      <c r="D151" s="15"/>
      <c r="E151" s="15"/>
      <c r="F151" s="15"/>
      <c r="G151" s="15"/>
      <c r="O151" s="21"/>
      <c r="P151" s="17"/>
    </row>
    <row r="152" spans="1:17" x14ac:dyDescent="0.2">
      <c r="A152" s="14"/>
      <c r="B152" s="15"/>
      <c r="C152" s="15"/>
      <c r="D152" s="15"/>
      <c r="E152" s="15"/>
      <c r="F152" s="15"/>
      <c r="G152" s="15"/>
      <c r="O152" s="21"/>
      <c r="P152" s="17"/>
      <c r="Q152" s="17"/>
    </row>
    <row r="153" spans="1:17" x14ac:dyDescent="0.2">
      <c r="A153" s="14"/>
      <c r="B153" s="15"/>
      <c r="C153" s="15"/>
      <c r="D153" s="15"/>
      <c r="E153" s="15"/>
      <c r="F153" s="15"/>
      <c r="G153" s="15"/>
      <c r="O153" s="21"/>
      <c r="P153" s="17"/>
      <c r="Q153" s="17"/>
    </row>
    <row r="154" spans="1:17" x14ac:dyDescent="0.2">
      <c r="A154" s="14"/>
      <c r="B154" s="15"/>
      <c r="C154" s="15"/>
      <c r="D154" s="15"/>
      <c r="E154" s="15"/>
      <c r="F154" s="15"/>
      <c r="G154" s="15"/>
      <c r="O154" s="21"/>
      <c r="P154" s="17"/>
      <c r="Q154" s="17"/>
    </row>
    <row r="155" spans="1:17" x14ac:dyDescent="0.2">
      <c r="A155" s="14"/>
      <c r="B155" s="15"/>
      <c r="C155" s="15"/>
      <c r="D155" s="15"/>
      <c r="E155" s="15"/>
      <c r="F155" s="15"/>
      <c r="G155" s="15"/>
      <c r="O155" s="21"/>
      <c r="P155" s="17"/>
      <c r="Q155" s="17"/>
    </row>
    <row r="156" spans="1:17" x14ac:dyDescent="0.2">
      <c r="A156" s="14"/>
      <c r="B156" s="15"/>
      <c r="C156" s="15"/>
      <c r="D156" s="15"/>
      <c r="E156" s="15"/>
      <c r="F156" s="15"/>
      <c r="G156" s="15"/>
      <c r="O156" s="21"/>
      <c r="P156" s="17"/>
    </row>
    <row r="157" spans="1:17" x14ac:dyDescent="0.2">
      <c r="A157" s="14"/>
      <c r="B157" s="15"/>
      <c r="C157" s="15"/>
      <c r="D157" s="15"/>
      <c r="E157" s="15"/>
      <c r="F157" s="15"/>
      <c r="G157" s="15"/>
      <c r="O157" s="21"/>
      <c r="P157" s="17"/>
      <c r="Q157" s="17"/>
    </row>
    <row r="158" spans="1:17" x14ac:dyDescent="0.2">
      <c r="A158" s="14"/>
      <c r="B158" s="15"/>
      <c r="C158" s="15"/>
      <c r="D158" s="15"/>
      <c r="E158" s="15"/>
      <c r="F158" s="15"/>
      <c r="G158" s="15"/>
      <c r="O158" s="21"/>
      <c r="P158" s="17"/>
      <c r="Q158" s="17"/>
    </row>
    <row r="159" spans="1:17" x14ac:dyDescent="0.2">
      <c r="A159" s="14"/>
      <c r="B159" s="15"/>
      <c r="C159" s="15"/>
      <c r="D159" s="15"/>
      <c r="E159" s="15"/>
      <c r="F159" s="15"/>
      <c r="G159" s="15"/>
      <c r="O159" s="21"/>
      <c r="P159" s="17"/>
      <c r="Q159" s="17"/>
    </row>
    <row r="160" spans="1:17" x14ac:dyDescent="0.2">
      <c r="A160" s="14"/>
      <c r="B160" s="15"/>
      <c r="C160" s="15"/>
      <c r="D160" s="15"/>
      <c r="E160" s="15"/>
      <c r="F160" s="15"/>
      <c r="G160" s="15"/>
      <c r="O160" s="21"/>
      <c r="P160" s="17"/>
      <c r="Q160" s="17"/>
    </row>
    <row r="161" spans="1:17" x14ac:dyDescent="0.2">
      <c r="A161" s="14"/>
      <c r="B161" s="15"/>
      <c r="C161" s="15"/>
      <c r="D161" s="15"/>
      <c r="E161" s="15"/>
      <c r="F161" s="15"/>
      <c r="G161" s="15"/>
      <c r="O161" s="21"/>
      <c r="P161" s="17"/>
    </row>
    <row r="162" spans="1:17" x14ac:dyDescent="0.2">
      <c r="A162" s="14"/>
      <c r="B162" s="15"/>
      <c r="C162" s="15"/>
      <c r="D162" s="15"/>
      <c r="E162" s="15"/>
      <c r="F162" s="15"/>
      <c r="G162" s="15"/>
      <c r="O162" s="21"/>
      <c r="P162" s="17"/>
      <c r="Q162" s="17"/>
    </row>
    <row r="163" spans="1:17" x14ac:dyDescent="0.2">
      <c r="A163" s="14"/>
      <c r="B163" s="15"/>
      <c r="C163" s="15"/>
      <c r="D163" s="15"/>
      <c r="E163" s="15"/>
      <c r="F163" s="15"/>
      <c r="G163" s="15"/>
      <c r="O163" s="21"/>
      <c r="P163" s="17"/>
      <c r="Q163" s="17"/>
    </row>
    <row r="164" spans="1:17" x14ac:dyDescent="0.2">
      <c r="A164" s="14"/>
      <c r="B164" s="15"/>
      <c r="C164" s="15"/>
      <c r="D164" s="15"/>
      <c r="E164" s="15"/>
      <c r="F164" s="15"/>
      <c r="G164" s="15"/>
      <c r="O164" s="21"/>
      <c r="P164" s="17"/>
      <c r="Q164" s="17"/>
    </row>
    <row r="165" spans="1:17" x14ac:dyDescent="0.2">
      <c r="A165" s="14"/>
      <c r="B165" s="15"/>
      <c r="C165" s="15"/>
      <c r="D165" s="15"/>
      <c r="E165" s="15"/>
      <c r="F165" s="15"/>
      <c r="G165" s="15"/>
      <c r="O165" s="21"/>
      <c r="P165" s="17"/>
      <c r="Q165" s="17"/>
    </row>
    <row r="166" spans="1:17" x14ac:dyDescent="0.2">
      <c r="A166" s="14"/>
      <c r="B166" s="15"/>
      <c r="C166" s="15"/>
      <c r="D166" s="15"/>
      <c r="E166" s="15"/>
      <c r="F166" s="15"/>
      <c r="G166" s="15"/>
      <c r="O166" s="21"/>
      <c r="P166" s="17"/>
    </row>
    <row r="167" spans="1:17" x14ac:dyDescent="0.2">
      <c r="A167" s="14"/>
      <c r="B167" s="15"/>
      <c r="C167" s="15"/>
      <c r="D167" s="15"/>
      <c r="E167" s="15"/>
      <c r="F167" s="15"/>
      <c r="G167" s="15"/>
      <c r="O167" s="21"/>
      <c r="P167" s="17"/>
      <c r="Q167" s="17"/>
    </row>
    <row r="168" spans="1:17" x14ac:dyDescent="0.2">
      <c r="A168" s="14"/>
      <c r="B168" s="15"/>
      <c r="C168" s="15"/>
      <c r="D168" s="15"/>
      <c r="E168" s="15"/>
      <c r="F168" s="15"/>
      <c r="G168" s="15"/>
      <c r="O168" s="21"/>
      <c r="P168" s="17"/>
      <c r="Q168" s="17"/>
    </row>
    <row r="169" spans="1:17" x14ac:dyDescent="0.2">
      <c r="A169" s="14"/>
      <c r="B169" s="15"/>
      <c r="C169" s="15"/>
      <c r="D169" s="15"/>
      <c r="E169" s="15"/>
      <c r="F169" s="15"/>
      <c r="G169" s="15"/>
      <c r="O169" s="21"/>
      <c r="P169" s="17"/>
      <c r="Q169" s="17"/>
    </row>
    <row r="170" spans="1:17" x14ac:dyDescent="0.2">
      <c r="A170" s="14"/>
      <c r="B170" s="15"/>
      <c r="C170" s="15"/>
      <c r="D170" s="15"/>
      <c r="E170" s="15"/>
      <c r="F170" s="15"/>
      <c r="G170" s="15"/>
      <c r="O170" s="21"/>
      <c r="P170" s="17"/>
      <c r="Q170" s="17"/>
    </row>
    <row r="171" spans="1:17" x14ac:dyDescent="0.2">
      <c r="A171" s="14"/>
      <c r="B171" s="15"/>
      <c r="C171" s="15"/>
      <c r="D171" s="15"/>
      <c r="E171" s="15"/>
      <c r="F171" s="15"/>
      <c r="G171" s="15"/>
      <c r="O171" s="21"/>
      <c r="P171" s="17"/>
    </row>
    <row r="172" spans="1:17" x14ac:dyDescent="0.2">
      <c r="A172" s="14"/>
      <c r="B172" s="15"/>
      <c r="C172" s="15"/>
      <c r="D172" s="15"/>
      <c r="E172" s="15"/>
      <c r="F172" s="15"/>
      <c r="G172" s="15"/>
      <c r="O172" s="21"/>
      <c r="P172" s="17"/>
      <c r="Q172" s="17"/>
    </row>
    <row r="173" spans="1:17" x14ac:dyDescent="0.2">
      <c r="A173" s="14"/>
      <c r="B173" s="15"/>
      <c r="C173" s="15"/>
      <c r="D173" s="15"/>
      <c r="E173" s="15"/>
      <c r="F173" s="15"/>
      <c r="G173" s="15"/>
      <c r="O173" s="21"/>
      <c r="P173" s="17"/>
      <c r="Q173" s="17"/>
    </row>
    <row r="174" spans="1:17" x14ac:dyDescent="0.2">
      <c r="A174" s="14"/>
      <c r="B174" s="15"/>
      <c r="C174" s="15"/>
      <c r="D174" s="15"/>
      <c r="E174" s="15"/>
      <c r="F174" s="15"/>
      <c r="G174" s="15"/>
      <c r="O174" s="21"/>
      <c r="P174" s="17"/>
      <c r="Q174" s="17"/>
    </row>
    <row r="175" spans="1:17" x14ac:dyDescent="0.2">
      <c r="A175" s="14"/>
      <c r="B175" s="15"/>
      <c r="C175" s="15"/>
      <c r="D175" s="15"/>
      <c r="E175" s="15"/>
      <c r="F175" s="15"/>
      <c r="G175" s="15"/>
      <c r="O175" s="21"/>
      <c r="P175" s="17"/>
      <c r="Q175" s="17"/>
    </row>
    <row r="176" spans="1:17" x14ac:dyDescent="0.2">
      <c r="A176" s="14"/>
      <c r="B176" s="15"/>
      <c r="C176" s="15"/>
      <c r="D176" s="15"/>
      <c r="E176" s="15"/>
      <c r="F176" s="15"/>
      <c r="G176" s="15"/>
      <c r="O176" s="21"/>
      <c r="P176" s="17"/>
    </row>
    <row r="177" spans="1:17" x14ac:dyDescent="0.2">
      <c r="A177" s="14"/>
      <c r="B177" s="15"/>
      <c r="C177" s="15"/>
      <c r="D177" s="15"/>
      <c r="E177" s="15"/>
      <c r="F177" s="15"/>
      <c r="G177" s="15"/>
      <c r="O177" s="21"/>
      <c r="P177" s="17"/>
      <c r="Q177" s="17"/>
    </row>
    <row r="178" spans="1:17" x14ac:dyDescent="0.2">
      <c r="A178" s="14"/>
      <c r="B178" s="15"/>
      <c r="C178" s="15"/>
      <c r="D178" s="15"/>
      <c r="E178" s="15"/>
      <c r="F178" s="15"/>
      <c r="G178" s="15"/>
      <c r="O178" s="21"/>
      <c r="P178" s="17"/>
      <c r="Q178" s="17"/>
    </row>
    <row r="179" spans="1:17" x14ac:dyDescent="0.2">
      <c r="A179" s="14"/>
      <c r="B179" s="15"/>
      <c r="C179" s="15"/>
      <c r="D179" s="15"/>
      <c r="E179" s="15"/>
      <c r="F179" s="15"/>
      <c r="G179" s="15"/>
      <c r="O179" s="21"/>
      <c r="P179" s="17"/>
      <c r="Q179" s="17"/>
    </row>
    <row r="180" spans="1:17" x14ac:dyDescent="0.2">
      <c r="A180" s="14"/>
      <c r="B180" s="15"/>
      <c r="C180" s="15"/>
      <c r="D180" s="15"/>
      <c r="E180" s="15"/>
      <c r="F180" s="15"/>
      <c r="G180" s="15"/>
      <c r="O180" s="21"/>
      <c r="P180" s="17"/>
      <c r="Q180" s="17"/>
    </row>
    <row r="181" spans="1:17" x14ac:dyDescent="0.2">
      <c r="A181" s="14"/>
      <c r="B181" s="15"/>
      <c r="C181" s="15"/>
      <c r="D181" s="15"/>
      <c r="E181" s="15"/>
      <c r="F181" s="15"/>
      <c r="G181" s="15"/>
      <c r="O181" s="21"/>
      <c r="P181" s="17"/>
    </row>
    <row r="182" spans="1:17" x14ac:dyDescent="0.2">
      <c r="A182" s="14"/>
      <c r="B182" s="15"/>
      <c r="C182" s="15"/>
      <c r="D182" s="15"/>
      <c r="E182" s="15"/>
      <c r="F182" s="15"/>
      <c r="G182" s="15"/>
      <c r="O182" s="21"/>
      <c r="P182" s="17"/>
      <c r="Q182" s="17"/>
    </row>
    <row r="183" spans="1:17" x14ac:dyDescent="0.2">
      <c r="A183" s="14"/>
      <c r="B183" s="15"/>
      <c r="C183" s="15"/>
      <c r="D183" s="15"/>
      <c r="E183" s="15"/>
      <c r="F183" s="15"/>
      <c r="G183" s="15"/>
      <c r="O183" s="21"/>
      <c r="P183" s="17"/>
      <c r="Q183" s="17"/>
    </row>
    <row r="184" spans="1:17" x14ac:dyDescent="0.2">
      <c r="A184" s="14"/>
      <c r="B184" s="15"/>
      <c r="C184" s="15"/>
      <c r="D184" s="15"/>
      <c r="E184" s="15"/>
      <c r="F184" s="15"/>
      <c r="G184" s="15"/>
      <c r="O184" s="21"/>
      <c r="P184" s="17"/>
      <c r="Q184" s="17"/>
    </row>
    <row r="185" spans="1:17" x14ac:dyDescent="0.2">
      <c r="A185" s="14"/>
      <c r="B185" s="15"/>
      <c r="C185" s="15"/>
      <c r="D185" s="15"/>
      <c r="E185" s="15"/>
      <c r="F185" s="15"/>
      <c r="G185" s="15"/>
      <c r="O185" s="21"/>
      <c r="P185" s="17"/>
      <c r="Q185" s="17"/>
    </row>
    <row r="186" spans="1:17" x14ac:dyDescent="0.2">
      <c r="A186" s="14"/>
      <c r="B186" s="15"/>
      <c r="C186" s="15"/>
      <c r="D186" s="15"/>
      <c r="E186" s="15"/>
      <c r="F186" s="15"/>
      <c r="G186" s="15"/>
      <c r="O186" s="21"/>
      <c r="P186" s="17"/>
    </row>
    <row r="187" spans="1:17" x14ac:dyDescent="0.2">
      <c r="A187" s="14"/>
      <c r="B187" s="15"/>
      <c r="C187" s="15"/>
      <c r="D187" s="15"/>
      <c r="E187" s="15"/>
      <c r="F187" s="15"/>
      <c r="G187" s="15"/>
      <c r="O187" s="21"/>
      <c r="P187" s="17"/>
      <c r="Q187" s="17"/>
    </row>
    <row r="188" spans="1:17" x14ac:dyDescent="0.2">
      <c r="A188" s="14"/>
      <c r="B188" s="15"/>
      <c r="C188" s="15"/>
      <c r="D188" s="15"/>
      <c r="E188" s="15"/>
      <c r="F188" s="15"/>
      <c r="G188" s="15"/>
      <c r="O188" s="21"/>
      <c r="P188" s="17"/>
      <c r="Q188" s="17"/>
    </row>
    <row r="189" spans="1:17" x14ac:dyDescent="0.2">
      <c r="A189" s="14"/>
      <c r="B189" s="15"/>
      <c r="C189" s="15"/>
      <c r="D189" s="15"/>
      <c r="E189" s="15"/>
      <c r="F189" s="15"/>
      <c r="G189" s="15"/>
      <c r="O189" s="21"/>
      <c r="P189" s="17"/>
      <c r="Q189" s="17"/>
    </row>
    <row r="190" spans="1:17" x14ac:dyDescent="0.2">
      <c r="A190" s="14"/>
      <c r="B190" s="15"/>
      <c r="C190" s="15"/>
      <c r="D190" s="15"/>
      <c r="E190" s="15"/>
      <c r="F190" s="15"/>
      <c r="G190" s="15"/>
      <c r="O190" s="21"/>
      <c r="P190" s="17"/>
      <c r="Q190" s="17"/>
    </row>
    <row r="191" spans="1:17" x14ac:dyDescent="0.2">
      <c r="A191" s="14"/>
      <c r="B191" s="15"/>
      <c r="C191" s="15"/>
      <c r="D191" s="15"/>
      <c r="E191" s="15"/>
      <c r="F191" s="15"/>
      <c r="G191" s="15"/>
      <c r="O191" s="21"/>
      <c r="P191" s="17"/>
    </row>
    <row r="192" spans="1:17" x14ac:dyDescent="0.2">
      <c r="A192" s="14"/>
      <c r="B192" s="15"/>
      <c r="C192" s="15"/>
      <c r="D192" s="15"/>
      <c r="E192" s="15"/>
      <c r="F192" s="15"/>
      <c r="G192" s="15"/>
      <c r="O192" s="21"/>
      <c r="P192" s="17"/>
      <c r="Q192" s="17"/>
    </row>
    <row r="193" spans="1:17" x14ac:dyDescent="0.2">
      <c r="A193" s="14"/>
      <c r="B193" s="15"/>
      <c r="C193" s="15"/>
      <c r="D193" s="15"/>
      <c r="E193" s="15"/>
      <c r="F193" s="15"/>
      <c r="G193" s="15"/>
      <c r="O193" s="21"/>
      <c r="P193" s="17"/>
      <c r="Q193" s="17"/>
    </row>
    <row r="194" spans="1:17" x14ac:dyDescent="0.2">
      <c r="A194" s="14"/>
      <c r="B194" s="15"/>
      <c r="C194" s="15"/>
      <c r="D194" s="15"/>
      <c r="E194" s="15"/>
      <c r="F194" s="15"/>
      <c r="G194" s="15"/>
      <c r="O194" s="21"/>
      <c r="P194" s="17"/>
      <c r="Q194" s="17"/>
    </row>
    <row r="195" spans="1:17" x14ac:dyDescent="0.2">
      <c r="A195" s="14"/>
      <c r="B195" s="15"/>
      <c r="C195" s="15"/>
      <c r="D195" s="15"/>
      <c r="E195" s="15"/>
      <c r="F195" s="15"/>
      <c r="G195" s="15"/>
      <c r="O195" s="21"/>
      <c r="Q195" s="17"/>
    </row>
    <row r="196" spans="1:17" x14ac:dyDescent="0.2">
      <c r="A196" s="14"/>
      <c r="B196" s="15"/>
      <c r="C196" s="15"/>
      <c r="D196" s="15"/>
      <c r="E196" s="15"/>
      <c r="F196" s="15"/>
      <c r="G196" s="15"/>
      <c r="O196" s="21"/>
      <c r="P196" s="17"/>
    </row>
    <row r="197" spans="1:17" x14ac:dyDescent="0.2">
      <c r="A197" s="14"/>
      <c r="B197" s="15"/>
      <c r="C197" s="15"/>
      <c r="D197" s="15"/>
      <c r="E197" s="15"/>
      <c r="F197" s="15"/>
      <c r="G197" s="15"/>
      <c r="O197" s="21"/>
      <c r="P197" s="17"/>
      <c r="Q197" s="17"/>
    </row>
    <row r="198" spans="1:17" x14ac:dyDescent="0.2">
      <c r="A198" s="14"/>
      <c r="B198" s="15"/>
      <c r="C198" s="15"/>
      <c r="D198" s="15"/>
      <c r="E198" s="15"/>
      <c r="F198" s="15"/>
      <c r="G198" s="15"/>
      <c r="O198" s="21"/>
      <c r="P198" s="17"/>
      <c r="Q198" s="17"/>
    </row>
    <row r="199" spans="1:17" x14ac:dyDescent="0.2">
      <c r="A199" s="14"/>
      <c r="B199" s="15"/>
      <c r="C199" s="15"/>
      <c r="D199" s="15"/>
      <c r="E199" s="15"/>
      <c r="F199" s="15"/>
      <c r="G199" s="15"/>
      <c r="O199" s="21"/>
      <c r="P199" s="17"/>
      <c r="Q199" s="17"/>
    </row>
    <row r="200" spans="1:17" x14ac:dyDescent="0.2">
      <c r="A200" s="14"/>
      <c r="B200" s="15"/>
      <c r="C200" s="15"/>
      <c r="D200" s="15"/>
      <c r="E200" s="15"/>
      <c r="F200" s="15"/>
      <c r="G200" s="15"/>
      <c r="O200" s="21"/>
      <c r="P200" s="17"/>
      <c r="Q200" s="17"/>
    </row>
    <row r="201" spans="1:17" x14ac:dyDescent="0.2">
      <c r="A201" s="14"/>
      <c r="B201" s="15"/>
      <c r="C201" s="15"/>
      <c r="D201" s="15"/>
      <c r="E201" s="15"/>
      <c r="F201" s="15"/>
      <c r="G201" s="15"/>
      <c r="O201" s="21"/>
      <c r="P201" s="17"/>
    </row>
    <row r="202" spans="1:17" x14ac:dyDescent="0.2">
      <c r="A202" s="14"/>
      <c r="B202" s="15"/>
      <c r="C202" s="15"/>
      <c r="D202" s="15"/>
      <c r="E202" s="15"/>
      <c r="F202" s="15"/>
      <c r="G202" s="15"/>
      <c r="O202" s="21"/>
      <c r="Q202" s="17"/>
    </row>
    <row r="203" spans="1:17" x14ac:dyDescent="0.2">
      <c r="A203" s="14"/>
      <c r="B203" s="15"/>
      <c r="C203" s="15"/>
      <c r="D203" s="15"/>
      <c r="E203" s="15"/>
      <c r="F203" s="15"/>
      <c r="G203" s="15"/>
      <c r="O203" s="21"/>
      <c r="P203" s="17"/>
      <c r="Q203" s="17"/>
    </row>
    <row r="204" spans="1:17" x14ac:dyDescent="0.2">
      <c r="A204" s="14"/>
      <c r="B204" s="15"/>
      <c r="C204" s="15"/>
      <c r="D204" s="15"/>
      <c r="E204" s="15"/>
      <c r="F204" s="15"/>
      <c r="G204" s="15"/>
      <c r="O204" s="21"/>
      <c r="P204" s="17"/>
      <c r="Q204" s="17"/>
    </row>
    <row r="205" spans="1:17" x14ac:dyDescent="0.2">
      <c r="A205" s="14"/>
      <c r="B205" s="15"/>
      <c r="C205" s="15"/>
      <c r="D205" s="15"/>
      <c r="E205" s="15"/>
      <c r="F205" s="15"/>
      <c r="G205" s="15"/>
      <c r="O205" s="21"/>
      <c r="P205" s="17"/>
      <c r="Q205" s="17"/>
    </row>
    <row r="206" spans="1:17" x14ac:dyDescent="0.2">
      <c r="A206" s="14"/>
      <c r="B206" s="15"/>
      <c r="C206" s="15"/>
      <c r="D206" s="15"/>
      <c r="E206" s="15"/>
      <c r="F206" s="15"/>
      <c r="G206" s="15"/>
      <c r="O206" s="21"/>
    </row>
    <row r="207" spans="1:17" x14ac:dyDescent="0.2">
      <c r="A207" s="14"/>
      <c r="B207" s="15"/>
      <c r="C207" s="15"/>
      <c r="D207" s="15"/>
      <c r="E207" s="15"/>
      <c r="F207" s="15"/>
      <c r="G207" s="15"/>
      <c r="O207" s="21"/>
      <c r="P207" s="17"/>
      <c r="Q207" s="17"/>
    </row>
    <row r="208" spans="1:17" x14ac:dyDescent="0.2">
      <c r="A208" s="14"/>
      <c r="B208" s="15"/>
      <c r="C208" s="15"/>
      <c r="D208" s="15"/>
      <c r="E208" s="15"/>
      <c r="F208" s="15"/>
      <c r="G208" s="15"/>
      <c r="O208" s="21"/>
      <c r="P208" s="17"/>
      <c r="Q208" s="17"/>
    </row>
    <row r="209" spans="1:17" x14ac:dyDescent="0.2">
      <c r="A209" s="14"/>
      <c r="B209" s="15"/>
      <c r="C209" s="15"/>
      <c r="D209" s="15"/>
      <c r="E209" s="15"/>
      <c r="F209" s="15"/>
      <c r="G209" s="15"/>
      <c r="O209" s="21"/>
      <c r="P209" s="17"/>
      <c r="Q209" s="17"/>
    </row>
    <row r="210" spans="1:17" x14ac:dyDescent="0.2">
      <c r="A210" s="14"/>
      <c r="B210" s="15"/>
      <c r="C210" s="15"/>
      <c r="D210" s="15"/>
      <c r="E210" s="15"/>
      <c r="F210" s="15"/>
      <c r="G210" s="15"/>
      <c r="O210" s="21"/>
      <c r="P210" s="17"/>
      <c r="Q210" s="17"/>
    </row>
    <row r="211" spans="1:17" x14ac:dyDescent="0.2">
      <c r="A211" s="14"/>
      <c r="B211" s="15"/>
      <c r="C211" s="15"/>
      <c r="D211" s="15"/>
      <c r="E211" s="15"/>
      <c r="F211" s="15"/>
      <c r="G211" s="15"/>
      <c r="O211" s="21"/>
      <c r="P211" s="17"/>
    </row>
    <row r="212" spans="1:17" x14ac:dyDescent="0.2">
      <c r="A212" s="14"/>
      <c r="B212" s="15"/>
      <c r="C212" s="15"/>
      <c r="D212" s="15"/>
      <c r="E212" s="15"/>
      <c r="F212" s="15"/>
      <c r="G212" s="15"/>
      <c r="O212" s="21"/>
      <c r="P212" s="17"/>
      <c r="Q212" s="17"/>
    </row>
    <row r="213" spans="1:17" x14ac:dyDescent="0.2">
      <c r="A213" s="14"/>
      <c r="B213" s="15"/>
      <c r="C213" s="15"/>
      <c r="D213" s="15"/>
      <c r="E213" s="15"/>
      <c r="F213" s="15"/>
      <c r="G213" s="15"/>
      <c r="O213" s="21"/>
      <c r="Q213" s="17"/>
    </row>
    <row r="214" spans="1:17" x14ac:dyDescent="0.2">
      <c r="A214" s="14"/>
      <c r="B214" s="15"/>
      <c r="C214" s="15"/>
      <c r="D214" s="15"/>
      <c r="E214" s="15"/>
      <c r="F214" s="15"/>
      <c r="G214" s="15"/>
      <c r="O214" s="21"/>
      <c r="Q214" s="17"/>
    </row>
    <row r="215" spans="1:17" x14ac:dyDescent="0.2">
      <c r="A215" s="14"/>
      <c r="B215" s="15"/>
      <c r="C215" s="15"/>
      <c r="D215" s="15"/>
      <c r="E215" s="15"/>
      <c r="F215" s="15"/>
      <c r="G215" s="15"/>
      <c r="O215" s="21"/>
      <c r="P215" s="17"/>
      <c r="Q215" s="17"/>
    </row>
    <row r="216" spans="1:17" x14ac:dyDescent="0.2">
      <c r="A216" s="14"/>
      <c r="B216" s="15"/>
      <c r="C216" s="15"/>
      <c r="D216" s="15"/>
      <c r="E216" s="15"/>
      <c r="F216" s="15"/>
      <c r="G216" s="15"/>
      <c r="O216" s="21"/>
      <c r="P216" s="17"/>
    </row>
    <row r="217" spans="1:17" x14ac:dyDescent="0.2">
      <c r="A217" s="14"/>
      <c r="B217" s="15"/>
      <c r="C217" s="15"/>
      <c r="D217" s="15"/>
      <c r="E217" s="15"/>
      <c r="F217" s="15"/>
      <c r="G217" s="15"/>
      <c r="O217" s="21"/>
      <c r="P217" s="17"/>
      <c r="Q217" s="17"/>
    </row>
    <row r="218" spans="1:17" x14ac:dyDescent="0.2">
      <c r="A218" s="14"/>
      <c r="B218" s="15"/>
      <c r="C218" s="15"/>
      <c r="D218" s="15"/>
      <c r="E218" s="15"/>
      <c r="F218" s="15"/>
      <c r="G218" s="15"/>
      <c r="O218" s="21"/>
      <c r="Q218" s="17"/>
    </row>
    <row r="219" spans="1:17" x14ac:dyDescent="0.2">
      <c r="A219" s="14"/>
      <c r="B219" s="15"/>
      <c r="C219" s="15"/>
      <c r="D219" s="15"/>
      <c r="E219" s="15"/>
      <c r="F219" s="15"/>
      <c r="G219" s="15"/>
      <c r="O219" s="21"/>
      <c r="Q219" s="17"/>
    </row>
    <row r="220" spans="1:17" x14ac:dyDescent="0.2">
      <c r="A220" s="14"/>
      <c r="B220" s="15"/>
      <c r="C220" s="15"/>
      <c r="D220" s="15"/>
      <c r="E220" s="15"/>
      <c r="F220" s="15"/>
      <c r="G220" s="15"/>
      <c r="O220" s="21"/>
      <c r="P220" s="17"/>
      <c r="Q220" s="17"/>
    </row>
    <row r="221" spans="1:17" x14ac:dyDescent="0.2">
      <c r="A221" s="14"/>
      <c r="B221" s="15"/>
      <c r="C221" s="15"/>
      <c r="D221" s="15"/>
      <c r="E221" s="15"/>
      <c r="F221" s="15"/>
      <c r="G221" s="15"/>
      <c r="O221" s="21"/>
      <c r="P221" s="17"/>
    </row>
    <row r="222" spans="1:17" x14ac:dyDescent="0.2">
      <c r="A222" s="14"/>
      <c r="B222" s="15"/>
      <c r="C222" s="15"/>
      <c r="D222" s="15"/>
      <c r="E222" s="15"/>
      <c r="F222" s="15"/>
      <c r="G222" s="15"/>
      <c r="O222" s="21"/>
      <c r="Q222" s="17"/>
    </row>
    <row r="223" spans="1:17" x14ac:dyDescent="0.2">
      <c r="A223" s="14"/>
      <c r="B223" s="15"/>
      <c r="C223" s="15"/>
      <c r="D223" s="15"/>
      <c r="E223" s="15"/>
      <c r="F223" s="15"/>
      <c r="G223" s="15"/>
      <c r="O223" s="21"/>
      <c r="P223" s="17"/>
      <c r="Q223" s="17"/>
    </row>
    <row r="224" spans="1:17" x14ac:dyDescent="0.2">
      <c r="A224" s="14"/>
      <c r="B224" s="15"/>
      <c r="C224" s="15"/>
      <c r="D224" s="15"/>
      <c r="E224" s="15"/>
      <c r="F224" s="15"/>
      <c r="G224" s="15"/>
      <c r="O224" s="21"/>
      <c r="P224" s="17"/>
      <c r="Q224" s="17"/>
    </row>
    <row r="225" spans="1:17" x14ac:dyDescent="0.2">
      <c r="A225" s="14"/>
      <c r="B225" s="15"/>
      <c r="C225" s="15"/>
      <c r="D225" s="15"/>
      <c r="E225" s="15"/>
      <c r="F225" s="15"/>
      <c r="G225" s="15"/>
      <c r="O225" s="21"/>
      <c r="P225" s="17"/>
      <c r="Q225" s="17"/>
    </row>
    <row r="226" spans="1:17" x14ac:dyDescent="0.2">
      <c r="A226" s="14"/>
      <c r="B226" s="15"/>
      <c r="C226" s="15"/>
      <c r="D226" s="15"/>
      <c r="E226" s="15"/>
      <c r="F226" s="15"/>
      <c r="G226" s="15"/>
      <c r="O226" s="21"/>
    </row>
    <row r="227" spans="1:17" x14ac:dyDescent="0.2">
      <c r="A227" s="14"/>
      <c r="B227" s="15"/>
      <c r="C227" s="15"/>
      <c r="D227" s="15"/>
      <c r="E227" s="15"/>
      <c r="F227" s="15"/>
      <c r="G227" s="15"/>
      <c r="O227" s="21"/>
      <c r="P227" s="17"/>
      <c r="Q227" s="17"/>
    </row>
    <row r="228" spans="1:17" x14ac:dyDescent="0.2">
      <c r="A228" s="14"/>
      <c r="B228" s="15"/>
      <c r="C228" s="15"/>
      <c r="D228" s="15"/>
      <c r="E228" s="15"/>
      <c r="F228" s="15"/>
      <c r="G228" s="15"/>
      <c r="O228" s="21"/>
      <c r="P228" s="17"/>
      <c r="Q228" s="17"/>
    </row>
    <row r="229" spans="1:17" x14ac:dyDescent="0.2">
      <c r="A229" s="14"/>
      <c r="B229" s="15"/>
      <c r="C229" s="15"/>
      <c r="D229" s="15"/>
      <c r="E229" s="15"/>
      <c r="F229" s="15"/>
      <c r="G229" s="15"/>
      <c r="O229" s="21"/>
      <c r="P229" s="17"/>
      <c r="Q229" s="17"/>
    </row>
    <row r="230" spans="1:17" x14ac:dyDescent="0.2">
      <c r="A230" s="14"/>
      <c r="B230" s="15"/>
      <c r="C230" s="15"/>
      <c r="D230" s="15"/>
      <c r="E230" s="15"/>
      <c r="F230" s="15"/>
      <c r="G230" s="15"/>
      <c r="H230" s="22"/>
      <c r="O230" s="21"/>
      <c r="P230" s="17"/>
      <c r="Q230" s="17"/>
    </row>
    <row r="231" spans="1:17" x14ac:dyDescent="0.2">
      <c r="A231" s="14"/>
      <c r="B231" s="15"/>
      <c r="C231" s="15"/>
      <c r="D231" s="15"/>
      <c r="E231" s="15"/>
      <c r="F231" s="15"/>
      <c r="G231" s="15"/>
      <c r="H231" s="22"/>
      <c r="M231" s="22"/>
      <c r="N231" s="22"/>
      <c r="O231" s="21"/>
      <c r="P231" s="17"/>
    </row>
    <row r="232" spans="1:17" x14ac:dyDescent="0.2">
      <c r="A232" s="14"/>
      <c r="B232" s="15"/>
      <c r="C232" s="15"/>
      <c r="D232" s="15"/>
      <c r="E232" s="15"/>
      <c r="F232" s="15"/>
      <c r="G232" s="15"/>
      <c r="H232" s="22"/>
      <c r="O232" s="21"/>
      <c r="P232" s="17"/>
      <c r="Q232" s="17"/>
    </row>
    <row r="233" spans="1:17" x14ac:dyDescent="0.2">
      <c r="A233" s="14"/>
      <c r="B233" s="15"/>
      <c r="C233" s="15"/>
      <c r="D233" s="15"/>
      <c r="E233" s="15"/>
      <c r="F233" s="15"/>
      <c r="G233" s="15"/>
      <c r="H233" s="22"/>
      <c r="O233" s="21"/>
      <c r="P233" s="17"/>
      <c r="Q233" s="17"/>
    </row>
    <row r="234" spans="1:17" x14ac:dyDescent="0.2">
      <c r="A234" s="14"/>
      <c r="B234" s="15"/>
      <c r="C234" s="15"/>
      <c r="D234" s="15"/>
      <c r="E234" s="15"/>
      <c r="F234" s="15"/>
      <c r="G234" s="15"/>
      <c r="H234" s="22"/>
      <c r="O234" s="21"/>
      <c r="P234" s="17"/>
      <c r="Q234" s="17"/>
    </row>
    <row r="235" spans="1:17" x14ac:dyDescent="0.2">
      <c r="A235" s="14"/>
      <c r="B235" s="15"/>
      <c r="C235" s="15"/>
      <c r="D235" s="15"/>
      <c r="E235" s="15"/>
      <c r="F235" s="15"/>
      <c r="G235" s="15"/>
      <c r="H235" s="22"/>
      <c r="O235" s="21"/>
      <c r="P235" s="17"/>
      <c r="Q235" s="17"/>
    </row>
    <row r="236" spans="1:17" x14ac:dyDescent="0.2">
      <c r="A236" s="14"/>
      <c r="B236" s="15"/>
      <c r="C236" s="15"/>
      <c r="D236" s="15"/>
      <c r="E236" s="15"/>
      <c r="F236" s="15"/>
      <c r="G236" s="15"/>
      <c r="H236" s="22"/>
      <c r="M236" s="22"/>
      <c r="N236" s="22"/>
      <c r="O236" s="21"/>
    </row>
    <row r="237" spans="1:17" x14ac:dyDescent="0.2">
      <c r="A237" s="14"/>
      <c r="B237" s="15"/>
      <c r="C237" s="15"/>
      <c r="D237" s="15"/>
      <c r="E237" s="15"/>
      <c r="F237" s="15"/>
      <c r="G237" s="15"/>
      <c r="H237" s="22"/>
      <c r="O237" s="21"/>
      <c r="P237" s="17"/>
      <c r="Q237" s="17"/>
    </row>
    <row r="238" spans="1:17" x14ac:dyDescent="0.2">
      <c r="A238" s="14"/>
      <c r="B238" s="15"/>
      <c r="C238" s="15"/>
      <c r="D238" s="15"/>
      <c r="E238" s="15"/>
      <c r="F238" s="15"/>
      <c r="G238" s="15"/>
      <c r="H238" s="22"/>
      <c r="O238" s="21"/>
      <c r="P238" s="17"/>
      <c r="Q238" s="17"/>
    </row>
    <row r="239" spans="1:17" x14ac:dyDescent="0.2">
      <c r="A239" s="14"/>
      <c r="B239" s="15"/>
      <c r="C239" s="15"/>
      <c r="D239" s="15"/>
      <c r="E239" s="15"/>
      <c r="F239" s="15"/>
      <c r="G239" s="15"/>
      <c r="H239" s="22"/>
      <c r="O239" s="21"/>
      <c r="P239" s="17"/>
      <c r="Q239" s="17"/>
    </row>
    <row r="240" spans="1:17" x14ac:dyDescent="0.2">
      <c r="A240" s="14"/>
      <c r="B240" s="15"/>
      <c r="C240" s="15"/>
      <c r="D240" s="15"/>
      <c r="E240" s="15"/>
      <c r="F240" s="15"/>
      <c r="G240" s="15"/>
      <c r="H240" s="22"/>
      <c r="O240" s="21"/>
      <c r="P240" s="17"/>
      <c r="Q240" s="17"/>
    </row>
    <row r="241" spans="1:17" x14ac:dyDescent="0.2">
      <c r="A241" s="14"/>
      <c r="B241" s="15"/>
      <c r="C241" s="15"/>
      <c r="D241" s="15"/>
      <c r="E241" s="15"/>
      <c r="F241" s="15"/>
      <c r="G241" s="15"/>
      <c r="H241" s="22"/>
      <c r="M241" s="22"/>
      <c r="N241" s="22"/>
      <c r="O241" s="21"/>
      <c r="P241" s="17"/>
    </row>
    <row r="242" spans="1:17" x14ac:dyDescent="0.2">
      <c r="A242" s="14"/>
      <c r="B242" s="15"/>
      <c r="C242" s="15"/>
      <c r="D242" s="15"/>
      <c r="E242" s="15"/>
      <c r="F242" s="15"/>
      <c r="G242" s="15"/>
      <c r="H242" s="22"/>
      <c r="O242" s="21"/>
      <c r="Q242" s="17"/>
    </row>
    <row r="243" spans="1:17" x14ac:dyDescent="0.2">
      <c r="A243" s="14"/>
      <c r="B243" s="15"/>
      <c r="C243" s="15"/>
      <c r="D243" s="15"/>
      <c r="E243" s="15"/>
      <c r="F243" s="15"/>
      <c r="G243" s="15"/>
      <c r="H243" s="22"/>
      <c r="O243" s="21"/>
      <c r="P243" s="17"/>
      <c r="Q243" s="17"/>
    </row>
    <row r="244" spans="1:17" x14ac:dyDescent="0.2">
      <c r="A244" s="14"/>
      <c r="B244" s="15"/>
      <c r="C244" s="15"/>
      <c r="D244" s="15"/>
      <c r="E244" s="15"/>
      <c r="F244" s="15"/>
      <c r="G244" s="15"/>
      <c r="H244" s="22"/>
      <c r="O244" s="21"/>
      <c r="P244" s="17"/>
      <c r="Q244" s="17"/>
    </row>
    <row r="245" spans="1:17" x14ac:dyDescent="0.2">
      <c r="A245" s="14"/>
      <c r="B245" s="15"/>
      <c r="C245" s="15"/>
      <c r="D245" s="15"/>
      <c r="E245" s="15"/>
      <c r="F245" s="15"/>
      <c r="G245" s="15"/>
      <c r="H245" s="22"/>
      <c r="O245" s="21"/>
      <c r="P245" s="17"/>
      <c r="Q245" s="17"/>
    </row>
    <row r="246" spans="1:17" x14ac:dyDescent="0.2">
      <c r="A246" s="14"/>
      <c r="B246" s="15"/>
      <c r="C246" s="15"/>
      <c r="D246" s="15"/>
      <c r="E246" s="15"/>
      <c r="F246" s="15"/>
      <c r="G246" s="15"/>
      <c r="H246" s="22"/>
      <c r="M246" s="22"/>
      <c r="N246" s="22"/>
      <c r="O246" s="21"/>
      <c r="P246" s="17"/>
    </row>
    <row r="247" spans="1:17" x14ac:dyDescent="0.2">
      <c r="A247" s="14"/>
      <c r="B247" s="15"/>
      <c r="C247" s="15"/>
      <c r="D247" s="15"/>
      <c r="E247" s="15"/>
      <c r="F247" s="15"/>
      <c r="G247" s="15"/>
      <c r="H247" s="22"/>
      <c r="O247" s="21"/>
      <c r="Q247" s="17"/>
    </row>
    <row r="248" spans="1:17" x14ac:dyDescent="0.2">
      <c r="A248" s="14"/>
      <c r="B248" s="15"/>
      <c r="C248" s="15"/>
      <c r="D248" s="15"/>
      <c r="E248" s="15"/>
      <c r="F248" s="15"/>
      <c r="G248" s="15"/>
      <c r="H248" s="22"/>
      <c r="O248" s="21"/>
      <c r="P248" s="17"/>
      <c r="Q248" s="17"/>
    </row>
    <row r="249" spans="1:17" x14ac:dyDescent="0.2">
      <c r="A249" s="14"/>
      <c r="B249" s="15"/>
      <c r="C249" s="15"/>
      <c r="D249" s="15"/>
      <c r="E249" s="15"/>
      <c r="F249" s="15"/>
      <c r="G249" s="15"/>
      <c r="H249" s="22"/>
      <c r="O249" s="21"/>
      <c r="Q249" s="17"/>
    </row>
    <row r="250" spans="1:17" x14ac:dyDescent="0.2">
      <c r="A250" s="14"/>
      <c r="B250" s="15"/>
      <c r="C250" s="15"/>
      <c r="D250" s="15"/>
      <c r="E250" s="15"/>
      <c r="F250" s="15"/>
      <c r="G250" s="15"/>
      <c r="H250" s="22"/>
      <c r="O250" s="21"/>
      <c r="P250" s="17"/>
      <c r="Q250" s="17"/>
    </row>
    <row r="251" spans="1:17" x14ac:dyDescent="0.2">
      <c r="A251" s="14"/>
      <c r="B251" s="15"/>
      <c r="C251" s="15"/>
      <c r="D251" s="15"/>
      <c r="E251" s="15"/>
      <c r="F251" s="15"/>
      <c r="G251" s="15"/>
      <c r="H251" s="22"/>
      <c r="M251" s="22"/>
      <c r="N251" s="22"/>
      <c r="O251" s="21"/>
    </row>
    <row r="252" spans="1:17" x14ac:dyDescent="0.2">
      <c r="A252" s="14"/>
      <c r="B252" s="15"/>
      <c r="C252" s="15"/>
      <c r="D252" s="15"/>
      <c r="E252" s="15"/>
      <c r="F252" s="15"/>
      <c r="G252" s="15"/>
      <c r="H252" s="22"/>
      <c r="O252" s="21"/>
      <c r="Q252" s="17"/>
    </row>
    <row r="253" spans="1:17" x14ac:dyDescent="0.2">
      <c r="A253" s="14"/>
      <c r="B253" s="15"/>
      <c r="C253" s="15"/>
      <c r="D253" s="15"/>
      <c r="E253" s="15"/>
      <c r="F253" s="15"/>
      <c r="G253" s="15"/>
      <c r="H253" s="22"/>
      <c r="O253" s="21"/>
      <c r="Q253" s="17"/>
    </row>
    <row r="254" spans="1:17" x14ac:dyDescent="0.2">
      <c r="A254" s="14"/>
      <c r="B254" s="15"/>
      <c r="C254" s="15"/>
      <c r="D254" s="15"/>
      <c r="E254" s="15"/>
      <c r="F254" s="15"/>
      <c r="G254" s="15"/>
      <c r="H254" s="22"/>
      <c r="O254" s="21"/>
      <c r="P254" s="17"/>
      <c r="Q254" s="17"/>
    </row>
    <row r="255" spans="1:17" x14ac:dyDescent="0.2">
      <c r="A255" s="14"/>
      <c r="B255" s="15"/>
      <c r="C255" s="15"/>
      <c r="D255" s="15"/>
      <c r="E255" s="15"/>
      <c r="F255" s="15"/>
      <c r="G255" s="15"/>
      <c r="H255" s="22"/>
      <c r="O255" s="21"/>
      <c r="Q255" s="17"/>
    </row>
    <row r="256" spans="1:17" x14ac:dyDescent="0.2">
      <c r="A256" s="14"/>
      <c r="B256" s="15"/>
      <c r="C256" s="15"/>
      <c r="D256" s="15"/>
      <c r="E256" s="15"/>
      <c r="F256" s="15"/>
      <c r="G256" s="15"/>
      <c r="H256" s="22"/>
      <c r="M256" s="22"/>
      <c r="N256" s="22"/>
      <c r="O256" s="21"/>
    </row>
    <row r="257" spans="1:17" x14ac:dyDescent="0.2">
      <c r="A257" s="14"/>
      <c r="B257" s="15"/>
      <c r="C257" s="15"/>
      <c r="D257" s="15"/>
      <c r="E257" s="15"/>
      <c r="F257" s="15"/>
      <c r="G257" s="15"/>
      <c r="H257" s="22"/>
      <c r="O257" s="21"/>
      <c r="Q257" s="17"/>
    </row>
    <row r="258" spans="1:17" x14ac:dyDescent="0.2">
      <c r="A258" s="14"/>
      <c r="B258" s="15"/>
      <c r="C258" s="15"/>
      <c r="D258" s="15"/>
      <c r="E258" s="15"/>
      <c r="F258" s="15"/>
      <c r="G258" s="15"/>
      <c r="H258" s="22"/>
      <c r="O258" s="21"/>
      <c r="Q258" s="17"/>
    </row>
    <row r="259" spans="1:17" x14ac:dyDescent="0.2">
      <c r="A259" s="14"/>
      <c r="B259" s="15"/>
      <c r="C259" s="15"/>
      <c r="D259" s="15"/>
      <c r="E259" s="15"/>
      <c r="F259" s="15"/>
      <c r="G259" s="15"/>
      <c r="H259" s="22"/>
      <c r="O259" s="21"/>
      <c r="Q259" s="17"/>
    </row>
    <row r="260" spans="1:17" x14ac:dyDescent="0.2">
      <c r="A260" s="14"/>
      <c r="B260" s="15"/>
      <c r="C260" s="15"/>
      <c r="D260" s="15"/>
      <c r="E260" s="15"/>
      <c r="F260" s="15"/>
      <c r="G260" s="15"/>
      <c r="O260" s="21"/>
      <c r="Q260" s="17"/>
    </row>
    <row r="261" spans="1:17" x14ac:dyDescent="0.2">
      <c r="A261" s="14"/>
      <c r="B261" s="15"/>
      <c r="C261" s="15"/>
      <c r="D261" s="15"/>
      <c r="E261" s="15"/>
      <c r="F261" s="15"/>
      <c r="G261" s="15"/>
      <c r="O261" s="21"/>
    </row>
    <row r="262" spans="1:17" x14ac:dyDescent="0.2">
      <c r="A262" s="14"/>
      <c r="B262" s="15"/>
      <c r="C262" s="15"/>
      <c r="D262" s="15"/>
      <c r="E262" s="15"/>
      <c r="F262" s="15"/>
      <c r="G262" s="15"/>
      <c r="O262" s="21"/>
      <c r="Q262" s="17"/>
    </row>
    <row r="263" spans="1:17" x14ac:dyDescent="0.2">
      <c r="A263" s="14"/>
      <c r="B263" s="15"/>
      <c r="C263" s="15"/>
      <c r="D263" s="15"/>
      <c r="E263" s="15"/>
      <c r="F263" s="15"/>
      <c r="G263" s="15"/>
      <c r="O263" s="21"/>
      <c r="Q263" s="17"/>
    </row>
    <row r="264" spans="1:17" x14ac:dyDescent="0.2">
      <c r="A264" s="14"/>
      <c r="B264" s="15"/>
      <c r="C264" s="15"/>
      <c r="D264" s="15"/>
      <c r="E264" s="15"/>
      <c r="F264" s="15"/>
      <c r="G264" s="15"/>
      <c r="O264" s="21"/>
      <c r="P264" s="17"/>
      <c r="Q264" s="17"/>
    </row>
    <row r="265" spans="1:17" x14ac:dyDescent="0.2">
      <c r="A265" s="14"/>
      <c r="B265" s="15"/>
      <c r="C265" s="15"/>
      <c r="D265" s="15"/>
      <c r="E265" s="15"/>
      <c r="F265" s="15"/>
      <c r="G265" s="15"/>
      <c r="O265" s="21"/>
      <c r="Q265" s="17"/>
    </row>
    <row r="266" spans="1:17" x14ac:dyDescent="0.2">
      <c r="A266" s="14"/>
      <c r="B266" s="15"/>
      <c r="C266" s="15"/>
      <c r="D266" s="15"/>
      <c r="E266" s="15"/>
      <c r="F266" s="15"/>
      <c r="G266" s="15"/>
      <c r="O266" s="21"/>
    </row>
    <row r="267" spans="1:17" x14ac:dyDescent="0.2">
      <c r="A267" s="14"/>
      <c r="B267" s="15"/>
      <c r="C267" s="15"/>
      <c r="D267" s="15"/>
      <c r="E267" s="15"/>
      <c r="F267" s="15"/>
      <c r="G267" s="15"/>
      <c r="O267" s="21"/>
      <c r="Q267" s="17"/>
    </row>
    <row r="268" spans="1:17" x14ac:dyDescent="0.2">
      <c r="A268" s="14"/>
      <c r="B268" s="15"/>
      <c r="C268" s="15"/>
      <c r="D268" s="15"/>
      <c r="E268" s="15"/>
      <c r="F268" s="15"/>
      <c r="G268" s="15"/>
      <c r="O268" s="21"/>
      <c r="Q268" s="17"/>
    </row>
    <row r="269" spans="1:17" x14ac:dyDescent="0.2">
      <c r="A269" s="14"/>
      <c r="B269" s="15"/>
      <c r="C269" s="15"/>
      <c r="D269" s="15"/>
      <c r="E269" s="15"/>
      <c r="F269" s="15"/>
      <c r="G269" s="15"/>
      <c r="O269" s="21"/>
      <c r="Q269" s="17"/>
    </row>
    <row r="270" spans="1:17" x14ac:dyDescent="0.2">
      <c r="A270" s="14"/>
      <c r="B270" s="15"/>
      <c r="C270" s="15"/>
      <c r="D270" s="15"/>
      <c r="E270" s="15"/>
      <c r="F270" s="15"/>
      <c r="G270" s="15"/>
      <c r="O270" s="21"/>
      <c r="Q270" s="17"/>
    </row>
    <row r="271" spans="1:17" x14ac:dyDescent="0.2">
      <c r="A271" s="14"/>
      <c r="B271" s="15"/>
      <c r="C271" s="15"/>
      <c r="D271" s="15"/>
      <c r="E271" s="15"/>
      <c r="F271" s="15"/>
      <c r="G271" s="15"/>
      <c r="O271" s="21"/>
    </row>
    <row r="272" spans="1:17" x14ac:dyDescent="0.2">
      <c r="A272" s="14"/>
      <c r="B272" s="15"/>
      <c r="C272" s="15"/>
      <c r="D272" s="15"/>
      <c r="E272" s="15"/>
      <c r="F272" s="15"/>
      <c r="G272" s="15"/>
      <c r="O272" s="21"/>
      <c r="Q272" s="17"/>
    </row>
    <row r="273" spans="1:17" x14ac:dyDescent="0.2">
      <c r="A273" s="14"/>
      <c r="B273" s="15"/>
      <c r="C273" s="15"/>
      <c r="D273" s="15"/>
      <c r="E273" s="15"/>
      <c r="F273" s="15"/>
      <c r="G273" s="15"/>
      <c r="O273" s="21"/>
      <c r="Q273" s="17"/>
    </row>
    <row r="274" spans="1:17" x14ac:dyDescent="0.2">
      <c r="A274" s="14"/>
      <c r="B274" s="15"/>
      <c r="C274" s="15"/>
      <c r="D274" s="15"/>
      <c r="E274" s="15"/>
      <c r="F274" s="15"/>
      <c r="G274" s="15"/>
      <c r="O274" s="21"/>
      <c r="P274" s="17"/>
      <c r="Q274" s="17"/>
    </row>
    <row r="275" spans="1:17" x14ac:dyDescent="0.2">
      <c r="A275" s="14"/>
      <c r="B275" s="15"/>
      <c r="C275" s="15"/>
      <c r="D275" s="15"/>
      <c r="E275" s="15"/>
      <c r="F275" s="15"/>
      <c r="G275" s="15"/>
      <c r="O275" s="21"/>
      <c r="Q275" s="17"/>
    </row>
    <row r="276" spans="1:17" x14ac:dyDescent="0.2">
      <c r="A276" s="14"/>
      <c r="B276" s="15"/>
      <c r="C276" s="15"/>
      <c r="D276" s="15"/>
      <c r="E276" s="15"/>
      <c r="F276" s="15"/>
      <c r="G276" s="15"/>
      <c r="O276" s="21"/>
    </row>
    <row r="277" spans="1:17" x14ac:dyDescent="0.2">
      <c r="A277" s="14"/>
      <c r="B277" s="15"/>
      <c r="C277" s="15"/>
      <c r="D277" s="15"/>
      <c r="E277" s="15"/>
      <c r="F277" s="15"/>
      <c r="G277" s="15"/>
      <c r="O277" s="21"/>
      <c r="Q277" s="17"/>
    </row>
    <row r="278" spans="1:17" x14ac:dyDescent="0.2">
      <c r="A278" s="14"/>
      <c r="B278" s="15"/>
      <c r="C278" s="15"/>
      <c r="D278" s="15"/>
      <c r="E278" s="15"/>
      <c r="F278" s="15"/>
      <c r="G278" s="15"/>
      <c r="O278" s="21"/>
      <c r="Q278" s="17"/>
    </row>
    <row r="279" spans="1:17" x14ac:dyDescent="0.2">
      <c r="A279" s="14"/>
      <c r="B279" s="15"/>
      <c r="C279" s="15"/>
      <c r="D279" s="15"/>
      <c r="E279" s="15"/>
      <c r="F279" s="15"/>
      <c r="G279" s="15"/>
      <c r="O279" s="21"/>
      <c r="Q279" s="17"/>
    </row>
    <row r="280" spans="1:17" x14ac:dyDescent="0.2">
      <c r="A280" s="14"/>
      <c r="B280" s="15"/>
      <c r="C280" s="15"/>
      <c r="D280" s="15"/>
      <c r="E280" s="15"/>
      <c r="F280" s="15"/>
      <c r="G280" s="15"/>
      <c r="O280" s="21"/>
      <c r="Q280" s="17"/>
    </row>
    <row r="281" spans="1:17" x14ac:dyDescent="0.2">
      <c r="A281" s="14"/>
      <c r="B281" s="15"/>
      <c r="C281" s="15"/>
      <c r="D281" s="15"/>
      <c r="E281" s="15"/>
      <c r="F281" s="15"/>
      <c r="G281" s="15"/>
      <c r="P281" s="17"/>
    </row>
    <row r="282" spans="1:17" x14ac:dyDescent="0.2">
      <c r="A282" s="14"/>
      <c r="B282" s="15"/>
      <c r="C282" s="15"/>
      <c r="D282" s="15"/>
      <c r="E282" s="15"/>
      <c r="F282" s="15"/>
      <c r="G282" s="15"/>
      <c r="Q282" s="17"/>
    </row>
    <row r="283" spans="1:17" x14ac:dyDescent="0.2">
      <c r="A283" s="14"/>
      <c r="B283" s="15"/>
      <c r="C283" s="15"/>
      <c r="D283" s="15"/>
      <c r="E283" s="15"/>
      <c r="F283" s="15"/>
      <c r="G283" s="15"/>
      <c r="Q283" s="17"/>
    </row>
    <row r="284" spans="1:17" x14ac:dyDescent="0.2">
      <c r="A284" s="14"/>
      <c r="B284" s="15"/>
      <c r="C284" s="15"/>
      <c r="D284" s="15"/>
      <c r="E284" s="15"/>
      <c r="F284" s="15"/>
      <c r="G284" s="15"/>
      <c r="Q284" s="17"/>
    </row>
    <row r="285" spans="1:17" x14ac:dyDescent="0.2">
      <c r="A285" s="14"/>
      <c r="B285" s="15"/>
      <c r="C285" s="15"/>
      <c r="D285" s="15"/>
      <c r="E285" s="15"/>
      <c r="F285" s="15"/>
      <c r="G285" s="15"/>
      <c r="Q285" s="17"/>
    </row>
    <row r="286" spans="1:17" x14ac:dyDescent="0.2">
      <c r="A286" s="14"/>
      <c r="B286" s="15"/>
      <c r="C286" s="15"/>
      <c r="D286" s="15"/>
      <c r="E286" s="15"/>
      <c r="F286" s="15"/>
      <c r="G286" s="15"/>
    </row>
    <row r="287" spans="1:17" x14ac:dyDescent="0.2">
      <c r="A287" s="14"/>
      <c r="B287" s="15"/>
      <c r="C287" s="15"/>
      <c r="D287" s="15"/>
      <c r="E287" s="15"/>
      <c r="F287" s="15"/>
      <c r="G287" s="15"/>
      <c r="Q287" s="17"/>
    </row>
    <row r="288" spans="1:17" x14ac:dyDescent="0.2">
      <c r="A288" s="14"/>
      <c r="B288" s="15"/>
      <c r="C288" s="15"/>
      <c r="D288" s="15"/>
      <c r="E288" s="15"/>
      <c r="F288" s="15"/>
      <c r="G288" s="15"/>
      <c r="Q288" s="17"/>
    </row>
    <row r="289" spans="1:17" x14ac:dyDescent="0.2">
      <c r="A289" s="14"/>
      <c r="B289" s="15"/>
      <c r="C289" s="15"/>
      <c r="D289" s="15"/>
      <c r="E289" s="15"/>
      <c r="F289" s="15"/>
      <c r="G289" s="15"/>
      <c r="Q289" s="17"/>
    </row>
    <row r="290" spans="1:17" x14ac:dyDescent="0.2">
      <c r="A290" s="14"/>
      <c r="B290" s="15"/>
      <c r="C290" s="15"/>
      <c r="D290" s="15"/>
      <c r="E290" s="15"/>
      <c r="F290" s="15"/>
      <c r="G290" s="15"/>
      <c r="Q290" s="17"/>
    </row>
    <row r="291" spans="1:17" x14ac:dyDescent="0.2">
      <c r="A291" s="14"/>
      <c r="B291" s="15"/>
      <c r="C291" s="15"/>
      <c r="D291" s="15"/>
      <c r="E291" s="15"/>
      <c r="F291" s="15"/>
      <c r="G291" s="15"/>
    </row>
    <row r="292" spans="1:17" x14ac:dyDescent="0.2">
      <c r="A292" s="14"/>
      <c r="B292" s="15"/>
      <c r="C292" s="15"/>
      <c r="D292" s="15"/>
      <c r="E292" s="15"/>
      <c r="F292" s="15"/>
      <c r="G292" s="15"/>
      <c r="Q292" s="17"/>
    </row>
    <row r="293" spans="1:17" x14ac:dyDescent="0.2">
      <c r="A293" s="14"/>
      <c r="B293" s="15"/>
      <c r="C293" s="15"/>
      <c r="D293" s="15"/>
      <c r="E293" s="15"/>
      <c r="F293" s="15"/>
      <c r="G293" s="15"/>
      <c r="P293" s="17"/>
      <c r="Q293" s="17"/>
    </row>
    <row r="294" spans="1:17" x14ac:dyDescent="0.2">
      <c r="A294" s="14"/>
      <c r="B294" s="15"/>
      <c r="C294" s="15"/>
      <c r="D294" s="15"/>
      <c r="E294" s="15"/>
      <c r="F294" s="15"/>
      <c r="G294" s="15"/>
      <c r="Q294" s="17"/>
    </row>
    <row r="295" spans="1:17" x14ac:dyDescent="0.2">
      <c r="A295" s="14"/>
      <c r="B295" s="15"/>
      <c r="C295" s="15"/>
      <c r="D295" s="15"/>
      <c r="E295" s="15"/>
      <c r="F295" s="15"/>
      <c r="G295" s="15"/>
      <c r="Q295" s="17"/>
    </row>
    <row r="296" spans="1:17" x14ac:dyDescent="0.2">
      <c r="A296" s="14"/>
      <c r="B296" s="15"/>
      <c r="C296" s="15"/>
      <c r="D296" s="15"/>
      <c r="E296" s="15"/>
      <c r="F296" s="15"/>
      <c r="G296" s="15"/>
    </row>
    <row r="297" spans="1:17" x14ac:dyDescent="0.2">
      <c r="A297" s="14"/>
      <c r="B297" s="15"/>
      <c r="C297" s="15"/>
      <c r="D297" s="15"/>
      <c r="E297" s="15"/>
      <c r="F297" s="15"/>
      <c r="G297" s="15"/>
      <c r="Q297" s="17"/>
    </row>
    <row r="298" spans="1:17" x14ac:dyDescent="0.2">
      <c r="A298" s="14"/>
      <c r="B298" s="15"/>
      <c r="C298" s="15"/>
      <c r="D298" s="15"/>
      <c r="E298" s="15"/>
      <c r="F298" s="15"/>
      <c r="G298" s="15"/>
      <c r="Q298" s="17"/>
    </row>
    <row r="299" spans="1:17" x14ac:dyDescent="0.2">
      <c r="A299" s="14"/>
      <c r="B299" s="15"/>
      <c r="C299" s="15"/>
      <c r="D299" s="15"/>
      <c r="E299" s="15"/>
      <c r="F299" s="15"/>
      <c r="G299" s="15"/>
      <c r="Q299" s="17"/>
    </row>
    <row r="300" spans="1:17" x14ac:dyDescent="0.2">
      <c r="A300" s="14"/>
      <c r="B300" s="15"/>
      <c r="C300" s="15"/>
      <c r="D300" s="15"/>
      <c r="E300" s="15"/>
      <c r="F300" s="15"/>
      <c r="G300" s="15"/>
      <c r="Q300" s="17"/>
    </row>
    <row r="301" spans="1:17" x14ac:dyDescent="0.2">
      <c r="A301" s="14"/>
      <c r="B301" s="15"/>
      <c r="C301" s="15"/>
      <c r="D301" s="15"/>
      <c r="E301" s="15"/>
      <c r="F301" s="15"/>
      <c r="G301" s="15"/>
    </row>
    <row r="302" spans="1:17" x14ac:dyDescent="0.2">
      <c r="A302" s="14"/>
      <c r="B302" s="15"/>
      <c r="C302" s="15"/>
      <c r="D302" s="15"/>
      <c r="E302" s="15"/>
      <c r="F302" s="15"/>
      <c r="G302" s="15"/>
      <c r="Q302" s="17"/>
    </row>
    <row r="303" spans="1:17" x14ac:dyDescent="0.2">
      <c r="A303" s="14"/>
      <c r="B303" s="15"/>
      <c r="C303" s="15"/>
      <c r="D303" s="15"/>
      <c r="E303" s="15"/>
      <c r="F303" s="15"/>
      <c r="G303" s="15"/>
      <c r="Q303" s="17"/>
    </row>
    <row r="304" spans="1:17" x14ac:dyDescent="0.2">
      <c r="A304" s="14"/>
      <c r="B304" s="15"/>
      <c r="C304" s="15"/>
      <c r="D304" s="15"/>
      <c r="E304" s="15"/>
      <c r="F304" s="15"/>
      <c r="G304" s="15"/>
      <c r="Q304" s="17"/>
    </row>
    <row r="305" spans="1:17" x14ac:dyDescent="0.2">
      <c r="A305" s="14"/>
      <c r="B305" s="15"/>
      <c r="C305" s="15"/>
      <c r="D305" s="15"/>
      <c r="E305" s="15"/>
      <c r="F305" s="15"/>
      <c r="G305" s="15"/>
      <c r="Q305" s="17"/>
    </row>
    <row r="306" spans="1:17" x14ac:dyDescent="0.2">
      <c r="A306" s="14"/>
      <c r="B306" s="15"/>
      <c r="C306" s="15"/>
      <c r="D306" s="15"/>
      <c r="E306" s="15"/>
      <c r="F306" s="15"/>
      <c r="G306" s="15"/>
    </row>
    <row r="307" spans="1:17" x14ac:dyDescent="0.2">
      <c r="A307" s="14"/>
      <c r="B307" s="15"/>
      <c r="C307" s="15"/>
      <c r="D307" s="15"/>
      <c r="E307" s="15"/>
      <c r="F307" s="15"/>
      <c r="G307" s="15"/>
      <c r="Q307" s="17"/>
    </row>
    <row r="308" spans="1:17" x14ac:dyDescent="0.2">
      <c r="A308" s="14"/>
      <c r="B308" s="15"/>
      <c r="C308" s="15"/>
      <c r="D308" s="15"/>
      <c r="E308" s="15"/>
      <c r="F308" s="15"/>
      <c r="G308" s="15"/>
      <c r="Q308" s="17"/>
    </row>
    <row r="309" spans="1:17" x14ac:dyDescent="0.2">
      <c r="A309" s="14"/>
      <c r="B309" s="15"/>
      <c r="C309" s="15"/>
      <c r="D309" s="15"/>
      <c r="E309" s="15"/>
      <c r="F309" s="15"/>
      <c r="G309" s="15"/>
      <c r="Q309" s="17"/>
    </row>
    <row r="310" spans="1:17" x14ac:dyDescent="0.2">
      <c r="A310" s="14"/>
      <c r="B310" s="15"/>
      <c r="C310" s="15"/>
      <c r="D310" s="15"/>
      <c r="E310" s="15"/>
      <c r="F310" s="15"/>
      <c r="G310" s="15"/>
      <c r="Q310" s="17"/>
    </row>
    <row r="311" spans="1:17" x14ac:dyDescent="0.2">
      <c r="A311" s="14"/>
      <c r="B311" s="15"/>
      <c r="C311" s="15"/>
      <c r="D311" s="15"/>
      <c r="E311" s="15"/>
      <c r="F311" s="15"/>
      <c r="G311" s="15"/>
    </row>
    <row r="312" spans="1:17" x14ac:dyDescent="0.2">
      <c r="A312" s="14"/>
      <c r="B312" s="15"/>
      <c r="C312" s="15"/>
      <c r="D312" s="15"/>
      <c r="E312" s="15"/>
      <c r="F312" s="15"/>
      <c r="G312" s="15"/>
      <c r="Q312" s="17"/>
    </row>
    <row r="313" spans="1:17" x14ac:dyDescent="0.2">
      <c r="A313" s="14"/>
      <c r="B313" s="15"/>
      <c r="C313" s="15"/>
      <c r="D313" s="15"/>
      <c r="E313" s="15"/>
      <c r="F313" s="15"/>
      <c r="G313" s="15"/>
      <c r="Q313" s="17"/>
    </row>
    <row r="314" spans="1:17" x14ac:dyDescent="0.2">
      <c r="A314" s="14"/>
      <c r="B314" s="15"/>
      <c r="C314" s="15"/>
      <c r="D314" s="15"/>
      <c r="E314" s="15"/>
      <c r="F314" s="15"/>
      <c r="G314" s="15"/>
      <c r="Q314" s="17"/>
    </row>
    <row r="315" spans="1:17" x14ac:dyDescent="0.2">
      <c r="A315" s="14"/>
      <c r="B315" s="15"/>
      <c r="C315" s="15"/>
      <c r="D315" s="15"/>
      <c r="E315" s="15"/>
      <c r="F315" s="15"/>
      <c r="G315" s="15"/>
      <c r="Q315" s="17"/>
    </row>
    <row r="316" spans="1:17" x14ac:dyDescent="0.2">
      <c r="A316" s="14"/>
      <c r="B316" s="15"/>
      <c r="C316" s="15"/>
      <c r="D316" s="15"/>
      <c r="E316" s="15"/>
      <c r="F316" s="15"/>
      <c r="G316" s="15"/>
    </row>
    <row r="317" spans="1:17" x14ac:dyDescent="0.2">
      <c r="A317" s="14"/>
      <c r="B317" s="15"/>
      <c r="C317" s="15"/>
      <c r="D317" s="15"/>
      <c r="E317" s="15"/>
      <c r="F317" s="15"/>
      <c r="G317" s="15"/>
      <c r="Q317" s="17"/>
    </row>
    <row r="318" spans="1:17" x14ac:dyDescent="0.2">
      <c r="A318" s="14"/>
      <c r="B318" s="15"/>
      <c r="C318" s="15"/>
      <c r="D318" s="15"/>
      <c r="E318" s="15"/>
      <c r="F318" s="15"/>
      <c r="G318" s="15"/>
      <c r="Q318" s="17"/>
    </row>
    <row r="319" spans="1:17" x14ac:dyDescent="0.2">
      <c r="A319" s="14"/>
      <c r="B319" s="15"/>
      <c r="C319" s="15"/>
      <c r="D319" s="15"/>
      <c r="E319" s="15"/>
      <c r="F319" s="15"/>
      <c r="G319" s="15"/>
      <c r="Q319" s="17"/>
    </row>
    <row r="320" spans="1:17" x14ac:dyDescent="0.2">
      <c r="A320" s="14"/>
      <c r="B320" s="15"/>
      <c r="C320" s="15"/>
      <c r="D320" s="15"/>
      <c r="E320" s="15"/>
      <c r="F320" s="15"/>
      <c r="G320" s="15"/>
      <c r="Q320" s="17"/>
    </row>
    <row r="321" spans="1:17" x14ac:dyDescent="0.2">
      <c r="A321" s="14"/>
      <c r="B321" s="15"/>
      <c r="C321" s="15"/>
      <c r="D321" s="15"/>
      <c r="E321" s="15"/>
      <c r="F321" s="15"/>
      <c r="G321" s="15"/>
    </row>
    <row r="322" spans="1:17" x14ac:dyDescent="0.2">
      <c r="A322" s="14"/>
      <c r="B322" s="15"/>
      <c r="C322" s="15"/>
      <c r="D322" s="15"/>
      <c r="E322" s="15"/>
      <c r="F322" s="15"/>
      <c r="G322" s="15"/>
      <c r="Q322" s="17"/>
    </row>
    <row r="323" spans="1:17" x14ac:dyDescent="0.2">
      <c r="A323" s="14"/>
      <c r="B323" s="15"/>
      <c r="C323" s="15"/>
      <c r="D323" s="15"/>
      <c r="E323" s="15"/>
      <c r="F323" s="15"/>
      <c r="G323" s="15"/>
      <c r="Q323" s="17"/>
    </row>
    <row r="324" spans="1:17" x14ac:dyDescent="0.2">
      <c r="A324" s="14"/>
      <c r="B324" s="15"/>
      <c r="C324" s="15"/>
      <c r="D324" s="15"/>
      <c r="E324" s="15"/>
      <c r="F324" s="15"/>
      <c r="G324" s="15"/>
      <c r="Q324" s="17"/>
    </row>
    <row r="325" spans="1:17" x14ac:dyDescent="0.2">
      <c r="A325" s="14"/>
      <c r="B325" s="15"/>
      <c r="C325" s="15"/>
      <c r="D325" s="15"/>
      <c r="E325" s="15"/>
      <c r="F325" s="15"/>
      <c r="G325" s="15"/>
      <c r="Q325" s="17"/>
    </row>
    <row r="326" spans="1:17" x14ac:dyDescent="0.2">
      <c r="A326" s="14"/>
      <c r="B326" s="15"/>
      <c r="C326" s="15"/>
      <c r="D326" s="15"/>
      <c r="E326" s="15"/>
      <c r="F326" s="15"/>
      <c r="G326" s="15"/>
    </row>
    <row r="327" spans="1:17" x14ac:dyDescent="0.2">
      <c r="A327" s="14"/>
      <c r="B327" s="15"/>
      <c r="C327" s="15"/>
      <c r="D327" s="15"/>
      <c r="E327" s="15"/>
      <c r="F327" s="15"/>
      <c r="G327" s="15"/>
      <c r="Q327" s="17"/>
    </row>
    <row r="328" spans="1:17" x14ac:dyDescent="0.2">
      <c r="A328" s="14"/>
      <c r="B328" s="15"/>
      <c r="C328" s="15"/>
      <c r="D328" s="15"/>
      <c r="E328" s="15"/>
      <c r="F328" s="15"/>
      <c r="G328" s="15"/>
      <c r="Q328" s="17"/>
    </row>
    <row r="329" spans="1:17" x14ac:dyDescent="0.2">
      <c r="A329" s="14"/>
      <c r="B329" s="15"/>
      <c r="C329" s="15"/>
      <c r="D329" s="15"/>
      <c r="E329" s="15"/>
      <c r="F329" s="15"/>
      <c r="G329" s="15"/>
      <c r="Q329" s="17"/>
    </row>
    <row r="330" spans="1:17" x14ac:dyDescent="0.2">
      <c r="A330" s="14"/>
      <c r="B330" s="15"/>
      <c r="C330" s="15"/>
      <c r="D330" s="15"/>
      <c r="E330" s="15"/>
      <c r="F330" s="15"/>
      <c r="G330" s="15"/>
      <c r="Q330" s="17"/>
    </row>
    <row r="331" spans="1:17" x14ac:dyDescent="0.2">
      <c r="A331" s="14"/>
      <c r="B331" s="15"/>
      <c r="C331" s="15"/>
      <c r="D331" s="15"/>
      <c r="E331" s="15"/>
      <c r="F331" s="15"/>
      <c r="G331" s="15"/>
    </row>
    <row r="332" spans="1:17" x14ac:dyDescent="0.2">
      <c r="A332" s="14"/>
      <c r="B332" s="15"/>
      <c r="C332" s="15"/>
      <c r="D332" s="15"/>
      <c r="E332" s="15"/>
      <c r="F332" s="15"/>
      <c r="G332" s="15"/>
      <c r="Q332" s="17"/>
    </row>
    <row r="333" spans="1:17" x14ac:dyDescent="0.2">
      <c r="A333" s="14"/>
      <c r="B333" s="15"/>
      <c r="C333" s="15"/>
      <c r="D333" s="15"/>
      <c r="E333" s="15"/>
      <c r="F333" s="15"/>
      <c r="G333" s="15"/>
      <c r="Q333" s="17"/>
    </row>
    <row r="334" spans="1:17" x14ac:dyDescent="0.2">
      <c r="A334" s="14"/>
      <c r="B334" s="15"/>
      <c r="C334" s="15"/>
      <c r="D334" s="15"/>
      <c r="E334" s="15"/>
      <c r="F334" s="15"/>
      <c r="G334" s="15"/>
      <c r="Q334" s="17"/>
    </row>
    <row r="335" spans="1:17" x14ac:dyDescent="0.2">
      <c r="A335" s="14"/>
      <c r="B335" s="15"/>
      <c r="C335" s="15"/>
      <c r="D335" s="15"/>
      <c r="E335" s="15"/>
      <c r="F335" s="15"/>
      <c r="G335" s="15"/>
      <c r="Q335" s="17"/>
    </row>
    <row r="336" spans="1:17" x14ac:dyDescent="0.2">
      <c r="A336" s="14"/>
      <c r="B336" s="15"/>
      <c r="C336" s="15"/>
      <c r="D336" s="15"/>
      <c r="E336" s="15"/>
      <c r="F336" s="15"/>
      <c r="G336" s="15"/>
    </row>
    <row r="337" spans="1:17" x14ac:dyDescent="0.2">
      <c r="A337" s="14"/>
      <c r="B337" s="15"/>
      <c r="C337" s="15"/>
      <c r="D337" s="15"/>
      <c r="E337" s="15"/>
      <c r="F337" s="15"/>
      <c r="G337" s="15"/>
      <c r="Q337" s="17"/>
    </row>
    <row r="338" spans="1:17" x14ac:dyDescent="0.2">
      <c r="A338" s="14"/>
      <c r="B338" s="15"/>
      <c r="C338" s="15"/>
      <c r="D338" s="15"/>
      <c r="E338" s="15"/>
      <c r="F338" s="15"/>
      <c r="G338" s="15"/>
      <c r="Q338" s="17"/>
    </row>
    <row r="339" spans="1:17" x14ac:dyDescent="0.2">
      <c r="A339" s="14"/>
      <c r="B339" s="15"/>
      <c r="C339" s="15"/>
      <c r="D339" s="15"/>
      <c r="E339" s="15"/>
      <c r="F339" s="15"/>
      <c r="G339" s="15"/>
      <c r="Q339" s="17"/>
    </row>
    <row r="340" spans="1:17" x14ac:dyDescent="0.2">
      <c r="A340" s="14"/>
      <c r="B340" s="15"/>
      <c r="C340" s="15"/>
      <c r="D340" s="15"/>
      <c r="E340" s="15"/>
      <c r="F340" s="15"/>
      <c r="G340" s="15"/>
      <c r="Q340" s="17"/>
    </row>
    <row r="341" spans="1:17" x14ac:dyDescent="0.2">
      <c r="A341" s="14"/>
      <c r="B341" s="15"/>
      <c r="C341" s="15"/>
      <c r="D341" s="15"/>
      <c r="E341" s="15"/>
      <c r="F341" s="15"/>
      <c r="G341" s="15"/>
    </row>
    <row r="342" spans="1:17" x14ac:dyDescent="0.2">
      <c r="A342" s="14"/>
      <c r="B342" s="15"/>
      <c r="C342" s="15"/>
      <c r="D342" s="15"/>
      <c r="E342" s="15"/>
      <c r="F342" s="15"/>
      <c r="G342" s="15"/>
      <c r="Q342" s="17"/>
    </row>
    <row r="343" spans="1:17" x14ac:dyDescent="0.2">
      <c r="A343" s="14"/>
      <c r="B343" s="15"/>
      <c r="C343" s="15"/>
      <c r="D343" s="15"/>
      <c r="E343" s="15"/>
      <c r="F343" s="15"/>
      <c r="G343" s="15"/>
      <c r="Q343" s="17"/>
    </row>
    <row r="344" spans="1:17" x14ac:dyDescent="0.2">
      <c r="A344" s="14"/>
      <c r="B344" s="15"/>
      <c r="C344" s="15"/>
      <c r="D344" s="15"/>
      <c r="E344" s="15"/>
      <c r="F344" s="15"/>
      <c r="G344" s="15"/>
      <c r="Q344" s="17"/>
    </row>
    <row r="345" spans="1:17" x14ac:dyDescent="0.2">
      <c r="A345" s="14"/>
      <c r="B345" s="15"/>
      <c r="C345" s="15"/>
      <c r="D345" s="15"/>
      <c r="E345" s="15"/>
      <c r="F345" s="15"/>
      <c r="G345" s="15"/>
      <c r="Q345" s="17"/>
    </row>
    <row r="346" spans="1:17" x14ac:dyDescent="0.2">
      <c r="A346" s="14"/>
      <c r="B346" s="15"/>
      <c r="C346" s="15"/>
      <c r="D346" s="15"/>
      <c r="E346" s="15"/>
      <c r="F346" s="15"/>
      <c r="G346" s="15"/>
    </row>
    <row r="347" spans="1:17" x14ac:dyDescent="0.2">
      <c r="A347" s="14"/>
      <c r="B347" s="15"/>
      <c r="C347" s="15"/>
      <c r="D347" s="15"/>
      <c r="E347" s="15"/>
      <c r="F347" s="15"/>
      <c r="G347" s="15"/>
      <c r="Q347" s="17"/>
    </row>
    <row r="348" spans="1:17" x14ac:dyDescent="0.2">
      <c r="A348" s="14"/>
      <c r="B348" s="15"/>
      <c r="C348" s="15"/>
      <c r="D348" s="15"/>
      <c r="E348" s="15"/>
      <c r="F348" s="15"/>
      <c r="G348" s="15"/>
      <c r="Q348" s="17"/>
    </row>
    <row r="349" spans="1:17" x14ac:dyDescent="0.2">
      <c r="A349" s="14"/>
      <c r="B349" s="15"/>
      <c r="C349" s="15"/>
      <c r="D349" s="15"/>
      <c r="E349" s="15"/>
      <c r="F349" s="15"/>
      <c r="G349" s="15"/>
      <c r="Q349" s="17"/>
    </row>
    <row r="350" spans="1:17" x14ac:dyDescent="0.2">
      <c r="A350" s="14"/>
      <c r="B350" s="15"/>
      <c r="C350" s="15"/>
      <c r="D350" s="15"/>
      <c r="E350" s="15"/>
      <c r="F350" s="15"/>
      <c r="G350" s="15"/>
      <c r="Q350" s="17"/>
    </row>
    <row r="351" spans="1:17" x14ac:dyDescent="0.2">
      <c r="A351" s="14"/>
      <c r="B351" s="15"/>
      <c r="C351" s="15"/>
      <c r="D351" s="15"/>
      <c r="E351" s="15"/>
      <c r="F351" s="15"/>
      <c r="G351" s="15"/>
    </row>
    <row r="352" spans="1:17" x14ac:dyDescent="0.2">
      <c r="A352" s="14"/>
      <c r="B352" s="15"/>
      <c r="C352" s="15"/>
      <c r="D352" s="15"/>
      <c r="E352" s="15"/>
      <c r="F352" s="15"/>
      <c r="G352" s="15"/>
      <c r="Q352" s="17"/>
    </row>
    <row r="353" spans="1:17" x14ac:dyDescent="0.2">
      <c r="A353" s="14"/>
      <c r="B353" s="15"/>
      <c r="C353" s="15"/>
      <c r="D353" s="15"/>
      <c r="E353" s="15"/>
      <c r="F353" s="15"/>
      <c r="G353" s="15"/>
      <c r="Q353" s="17"/>
    </row>
    <row r="354" spans="1:17" x14ac:dyDescent="0.2">
      <c r="A354" s="14"/>
      <c r="B354" s="15"/>
      <c r="C354" s="15"/>
      <c r="D354" s="15"/>
      <c r="E354" s="15"/>
      <c r="F354" s="15"/>
      <c r="G354" s="15"/>
      <c r="Q354" s="17"/>
    </row>
    <row r="355" spans="1:17" x14ac:dyDescent="0.2">
      <c r="A355" s="14"/>
      <c r="B355" s="15"/>
      <c r="C355" s="15"/>
      <c r="D355" s="15"/>
      <c r="E355" s="15"/>
      <c r="F355" s="15"/>
      <c r="G355" s="15"/>
      <c r="Q355" s="17"/>
    </row>
    <row r="356" spans="1:17" x14ac:dyDescent="0.2">
      <c r="A356" s="14"/>
      <c r="B356" s="15"/>
      <c r="C356" s="15"/>
      <c r="D356" s="15"/>
      <c r="E356" s="15"/>
      <c r="F356" s="15"/>
      <c r="G356" s="15"/>
    </row>
    <row r="357" spans="1:17" x14ac:dyDescent="0.2">
      <c r="A357" s="14"/>
      <c r="B357" s="15"/>
      <c r="C357" s="15"/>
      <c r="D357" s="15"/>
      <c r="E357" s="15"/>
      <c r="F357" s="15"/>
      <c r="G357" s="15"/>
      <c r="Q357" s="17"/>
    </row>
    <row r="358" spans="1:17" x14ac:dyDescent="0.2">
      <c r="A358" s="14"/>
      <c r="B358" s="15"/>
      <c r="C358" s="15"/>
      <c r="D358" s="15"/>
      <c r="E358" s="15"/>
      <c r="F358" s="15"/>
      <c r="G358" s="15"/>
      <c r="Q358" s="17"/>
    </row>
    <row r="359" spans="1:17" x14ac:dyDescent="0.2">
      <c r="A359" s="14"/>
      <c r="B359" s="15"/>
      <c r="C359" s="15"/>
      <c r="D359" s="15"/>
      <c r="E359" s="15"/>
      <c r="F359" s="15"/>
      <c r="G359" s="15"/>
      <c r="Q359" s="17"/>
    </row>
    <row r="360" spans="1:17" x14ac:dyDescent="0.2">
      <c r="A360" s="14"/>
      <c r="B360" s="15"/>
      <c r="C360" s="15"/>
      <c r="D360" s="15"/>
      <c r="E360" s="15"/>
      <c r="F360" s="15"/>
      <c r="G360" s="15"/>
      <c r="Q360" s="17"/>
    </row>
    <row r="361" spans="1:17" x14ac:dyDescent="0.2">
      <c r="A361" s="14"/>
      <c r="B361" s="15"/>
      <c r="C361" s="15"/>
      <c r="D361" s="15"/>
      <c r="E361" s="15"/>
      <c r="F361" s="15"/>
      <c r="G361" s="15"/>
    </row>
    <row r="362" spans="1:17" x14ac:dyDescent="0.2">
      <c r="A362" s="14"/>
      <c r="B362" s="15"/>
      <c r="C362" s="15"/>
      <c r="D362" s="15"/>
      <c r="E362" s="15"/>
      <c r="F362" s="15"/>
      <c r="G362" s="15"/>
      <c r="Q362" s="17"/>
    </row>
    <row r="363" spans="1:17" x14ac:dyDescent="0.2">
      <c r="A363" s="14"/>
      <c r="B363" s="15"/>
      <c r="C363" s="15"/>
      <c r="D363" s="15"/>
      <c r="E363" s="15"/>
      <c r="F363" s="15"/>
      <c r="G363" s="15"/>
      <c r="Q363" s="17"/>
    </row>
    <row r="364" spans="1:17" x14ac:dyDescent="0.2">
      <c r="A364" s="14"/>
      <c r="B364" s="15"/>
      <c r="C364" s="15"/>
      <c r="D364" s="15"/>
      <c r="E364" s="15"/>
      <c r="F364" s="15"/>
      <c r="G364" s="15"/>
      <c r="Q364" s="17"/>
    </row>
    <row r="365" spans="1:17" x14ac:dyDescent="0.2">
      <c r="A365" s="14"/>
      <c r="B365" s="15"/>
      <c r="C365" s="15"/>
      <c r="D365" s="15"/>
      <c r="E365" s="15"/>
      <c r="F365" s="15"/>
      <c r="G365" s="15"/>
      <c r="Q365" s="17"/>
    </row>
    <row r="366" spans="1:17" x14ac:dyDescent="0.2">
      <c r="A366" s="14"/>
      <c r="B366" s="15"/>
      <c r="C366" s="15"/>
      <c r="D366" s="15"/>
      <c r="E366" s="15"/>
      <c r="F366" s="15"/>
      <c r="G366" s="15"/>
    </row>
    <row r="367" spans="1:17" x14ac:dyDescent="0.2">
      <c r="A367" s="14"/>
      <c r="B367" s="15"/>
      <c r="C367" s="15"/>
      <c r="D367" s="15"/>
      <c r="E367" s="15"/>
      <c r="F367" s="15"/>
      <c r="G367" s="15"/>
      <c r="Q367" s="17"/>
    </row>
    <row r="368" spans="1:17" x14ac:dyDescent="0.2">
      <c r="A368" s="14"/>
      <c r="B368" s="15"/>
      <c r="C368" s="15"/>
      <c r="D368" s="15"/>
      <c r="E368" s="15"/>
      <c r="F368" s="15"/>
      <c r="G368" s="15"/>
      <c r="Q368" s="17"/>
    </row>
    <row r="369" spans="1:17" x14ac:dyDescent="0.2">
      <c r="A369" s="14"/>
      <c r="B369" s="15"/>
      <c r="C369" s="15"/>
      <c r="D369" s="15"/>
      <c r="E369" s="15"/>
      <c r="F369" s="15"/>
      <c r="G369" s="15"/>
      <c r="Q369" s="17"/>
    </row>
    <row r="370" spans="1:17" x14ac:dyDescent="0.2">
      <c r="A370" s="14"/>
      <c r="B370" s="15"/>
      <c r="C370" s="15"/>
      <c r="D370" s="15"/>
      <c r="E370" s="15"/>
      <c r="F370" s="15"/>
      <c r="G370" s="15"/>
      <c r="Q370" s="17"/>
    </row>
    <row r="371" spans="1:17" x14ac:dyDescent="0.2">
      <c r="A371" s="14"/>
      <c r="B371" s="15"/>
      <c r="C371" s="15"/>
      <c r="D371" s="15"/>
      <c r="E371" s="15"/>
      <c r="F371" s="15"/>
      <c r="G371" s="15"/>
    </row>
    <row r="372" spans="1:17" x14ac:dyDescent="0.2">
      <c r="A372" s="14"/>
      <c r="B372" s="15"/>
      <c r="C372" s="15"/>
      <c r="D372" s="15"/>
      <c r="E372" s="15"/>
      <c r="F372" s="15"/>
      <c r="G372" s="15"/>
      <c r="Q372" s="17"/>
    </row>
    <row r="373" spans="1:17" x14ac:dyDescent="0.2">
      <c r="A373" s="14"/>
      <c r="B373" s="15"/>
      <c r="C373" s="15"/>
      <c r="D373" s="15"/>
      <c r="E373" s="15"/>
      <c r="F373" s="15"/>
      <c r="G373" s="15"/>
      <c r="Q373" s="17"/>
    </row>
    <row r="374" spans="1:17" x14ac:dyDescent="0.2">
      <c r="A374" s="14"/>
      <c r="B374" s="15"/>
      <c r="C374" s="15"/>
      <c r="D374" s="15"/>
      <c r="E374" s="15"/>
      <c r="F374" s="15"/>
      <c r="G374" s="15"/>
      <c r="Q374" s="17"/>
    </row>
    <row r="375" spans="1:17" x14ac:dyDescent="0.2">
      <c r="A375" s="14"/>
      <c r="B375" s="15"/>
      <c r="C375" s="15"/>
      <c r="D375" s="15"/>
      <c r="E375" s="15"/>
      <c r="F375" s="15"/>
      <c r="G375" s="15"/>
      <c r="Q375" s="17"/>
    </row>
    <row r="376" spans="1:17" x14ac:dyDescent="0.2">
      <c r="A376" s="14"/>
      <c r="B376" s="15"/>
      <c r="C376" s="15"/>
      <c r="D376" s="15"/>
      <c r="E376" s="15"/>
      <c r="F376" s="15"/>
      <c r="G376" s="15"/>
    </row>
    <row r="377" spans="1:17" x14ac:dyDescent="0.2">
      <c r="A377" s="14"/>
      <c r="B377" s="15"/>
      <c r="C377" s="15"/>
      <c r="D377" s="15"/>
      <c r="E377" s="15"/>
      <c r="F377" s="15"/>
      <c r="G377" s="15"/>
      <c r="Q377" s="17"/>
    </row>
    <row r="378" spans="1:17" x14ac:dyDescent="0.2">
      <c r="A378" s="14"/>
      <c r="B378" s="15"/>
      <c r="C378" s="15"/>
      <c r="D378" s="15"/>
      <c r="E378" s="15"/>
      <c r="F378" s="15"/>
      <c r="G378" s="15"/>
      <c r="Q378" s="17"/>
    </row>
    <row r="379" spans="1:17" x14ac:dyDescent="0.2">
      <c r="A379" s="14"/>
      <c r="B379" s="15"/>
      <c r="C379" s="15"/>
      <c r="D379" s="15"/>
      <c r="E379" s="15"/>
      <c r="F379" s="15"/>
      <c r="G379" s="15"/>
      <c r="Q379" s="17"/>
    </row>
    <row r="380" spans="1:17" x14ac:dyDescent="0.2">
      <c r="A380" s="14"/>
      <c r="B380" s="15"/>
      <c r="C380" s="15"/>
      <c r="D380" s="15"/>
      <c r="E380" s="15"/>
      <c r="F380" s="15"/>
      <c r="G380" s="15"/>
      <c r="Q380" s="17"/>
    </row>
    <row r="381" spans="1:17" x14ac:dyDescent="0.2">
      <c r="A381" s="14"/>
      <c r="B381" s="15"/>
      <c r="C381" s="15"/>
      <c r="D381" s="15"/>
      <c r="E381" s="15"/>
      <c r="F381" s="15"/>
      <c r="G381" s="15"/>
    </row>
    <row r="382" spans="1:17" x14ac:dyDescent="0.2">
      <c r="A382" s="14"/>
      <c r="B382" s="15"/>
      <c r="C382" s="15"/>
      <c r="D382" s="15"/>
      <c r="E382" s="15"/>
      <c r="F382" s="15"/>
      <c r="G382" s="15"/>
      <c r="Q382" s="17"/>
    </row>
    <row r="383" spans="1:17" x14ac:dyDescent="0.2">
      <c r="A383" s="14"/>
      <c r="B383" s="15"/>
      <c r="C383" s="15"/>
      <c r="D383" s="15"/>
      <c r="E383" s="15"/>
      <c r="F383" s="15"/>
      <c r="G383" s="15"/>
      <c r="Q383" s="17"/>
    </row>
    <row r="384" spans="1:17" x14ac:dyDescent="0.2">
      <c r="A384" s="14"/>
      <c r="B384" s="15"/>
      <c r="C384" s="15"/>
      <c r="D384" s="15"/>
      <c r="E384" s="15"/>
      <c r="F384" s="15"/>
      <c r="G384" s="15"/>
      <c r="Q384" s="17"/>
    </row>
    <row r="385" spans="1:17" x14ac:dyDescent="0.2">
      <c r="A385" s="14"/>
      <c r="B385" s="15"/>
      <c r="C385" s="15"/>
      <c r="D385" s="15"/>
      <c r="E385" s="15"/>
      <c r="F385" s="15"/>
      <c r="G385" s="15"/>
      <c r="Q385" s="17"/>
    </row>
    <row r="386" spans="1:17" x14ac:dyDescent="0.2">
      <c r="A386" s="14"/>
      <c r="B386" s="15"/>
      <c r="C386" s="15"/>
      <c r="D386" s="15"/>
      <c r="E386" s="15"/>
      <c r="F386" s="15"/>
      <c r="G386" s="15"/>
    </row>
    <row r="387" spans="1:17" x14ac:dyDescent="0.2">
      <c r="A387" s="14"/>
      <c r="B387" s="15"/>
      <c r="C387" s="15"/>
      <c r="D387" s="15"/>
      <c r="E387" s="15"/>
      <c r="F387" s="15"/>
      <c r="G387" s="15"/>
      <c r="Q387" s="17"/>
    </row>
    <row r="388" spans="1:17" x14ac:dyDescent="0.2">
      <c r="A388" s="14"/>
      <c r="B388" s="15"/>
      <c r="C388" s="15"/>
      <c r="D388" s="15"/>
      <c r="E388" s="15"/>
      <c r="F388" s="15"/>
      <c r="G388" s="15"/>
      <c r="Q388" s="17"/>
    </row>
    <row r="389" spans="1:17" x14ac:dyDescent="0.2">
      <c r="A389" s="14"/>
      <c r="B389" s="15"/>
      <c r="C389" s="15"/>
      <c r="D389" s="15"/>
      <c r="E389" s="15"/>
      <c r="F389" s="15"/>
      <c r="G389" s="15"/>
      <c r="Q389" s="17"/>
    </row>
    <row r="390" spans="1:17" x14ac:dyDescent="0.2">
      <c r="A390" s="14"/>
      <c r="B390" s="15"/>
      <c r="C390" s="15"/>
      <c r="D390" s="15"/>
      <c r="E390" s="15"/>
      <c r="F390" s="15"/>
      <c r="G390" s="15"/>
      <c r="Q390" s="17"/>
    </row>
    <row r="391" spans="1:17" x14ac:dyDescent="0.2">
      <c r="A391" s="14"/>
      <c r="B391" s="15"/>
      <c r="C391" s="15"/>
      <c r="D391" s="15"/>
      <c r="E391" s="15"/>
      <c r="F391" s="15"/>
      <c r="G391" s="15"/>
    </row>
    <row r="392" spans="1:17" x14ac:dyDescent="0.2">
      <c r="A392" s="14"/>
      <c r="B392" s="15"/>
      <c r="C392" s="15"/>
      <c r="D392" s="15"/>
      <c r="E392" s="15"/>
      <c r="F392" s="15"/>
      <c r="G392" s="15"/>
      <c r="Q392" s="17"/>
    </row>
    <row r="393" spans="1:17" x14ac:dyDescent="0.2">
      <c r="A393" s="14"/>
      <c r="B393" s="15"/>
      <c r="C393" s="15"/>
      <c r="D393" s="15"/>
      <c r="E393" s="15"/>
      <c r="F393" s="15"/>
      <c r="G393" s="15"/>
      <c r="Q393" s="17"/>
    </row>
    <row r="394" spans="1:17" x14ac:dyDescent="0.2">
      <c r="A394" s="14"/>
      <c r="B394" s="15"/>
      <c r="C394" s="15"/>
      <c r="D394" s="15"/>
      <c r="E394" s="15"/>
      <c r="F394" s="15"/>
      <c r="G394" s="15"/>
      <c r="Q394" s="17"/>
    </row>
    <row r="395" spans="1:17" x14ac:dyDescent="0.2">
      <c r="A395" s="14"/>
      <c r="B395" s="15"/>
      <c r="C395" s="15"/>
      <c r="D395" s="15"/>
      <c r="E395" s="15"/>
      <c r="F395" s="15"/>
      <c r="G395" s="15"/>
      <c r="Q395" s="17"/>
    </row>
    <row r="396" spans="1:17" x14ac:dyDescent="0.2">
      <c r="A396" s="14"/>
      <c r="B396" s="15"/>
      <c r="C396" s="15"/>
      <c r="D396" s="15"/>
      <c r="E396" s="15"/>
      <c r="F396" s="15"/>
      <c r="G396" s="15"/>
    </row>
    <row r="397" spans="1:17" x14ac:dyDescent="0.2">
      <c r="A397" s="14"/>
      <c r="B397" s="15"/>
      <c r="C397" s="15"/>
      <c r="D397" s="15"/>
      <c r="E397" s="15"/>
      <c r="F397" s="15"/>
      <c r="G397" s="15"/>
      <c r="Q397" s="17"/>
    </row>
    <row r="398" spans="1:17" x14ac:dyDescent="0.2">
      <c r="A398" s="14"/>
      <c r="B398" s="15"/>
      <c r="C398" s="15"/>
      <c r="D398" s="15"/>
      <c r="E398" s="15"/>
      <c r="F398" s="15"/>
      <c r="G398" s="15"/>
      <c r="Q398" s="17"/>
    </row>
    <row r="399" spans="1:17" x14ac:dyDescent="0.2">
      <c r="A399" s="14"/>
      <c r="B399" s="15"/>
      <c r="C399" s="15"/>
      <c r="D399" s="15"/>
      <c r="E399" s="15"/>
      <c r="F399" s="15"/>
      <c r="G399" s="15"/>
      <c r="Q399" s="17"/>
    </row>
    <row r="400" spans="1:17" x14ac:dyDescent="0.2">
      <c r="A400" s="14"/>
      <c r="B400" s="15"/>
      <c r="C400" s="15"/>
      <c r="D400" s="15"/>
      <c r="E400" s="15"/>
      <c r="F400" s="15"/>
      <c r="G400" s="15"/>
      <c r="Q400" s="17"/>
    </row>
    <row r="401" spans="1:17" x14ac:dyDescent="0.2">
      <c r="A401" s="14"/>
      <c r="B401" s="15"/>
      <c r="C401" s="15"/>
      <c r="D401" s="15"/>
      <c r="E401" s="15"/>
      <c r="F401" s="15"/>
      <c r="G401" s="15"/>
    </row>
    <row r="402" spans="1:17" x14ac:dyDescent="0.2">
      <c r="A402" s="14"/>
      <c r="B402" s="15"/>
      <c r="C402" s="15"/>
      <c r="D402" s="15"/>
      <c r="E402" s="15"/>
      <c r="F402" s="15"/>
      <c r="G402" s="15"/>
      <c r="Q402" s="17"/>
    </row>
    <row r="403" spans="1:17" x14ac:dyDescent="0.2">
      <c r="A403" s="14"/>
      <c r="B403" s="15"/>
      <c r="C403" s="15"/>
      <c r="D403" s="15"/>
      <c r="E403" s="15"/>
      <c r="F403" s="15"/>
      <c r="G403" s="15"/>
      <c r="Q403" s="17"/>
    </row>
    <row r="404" spans="1:17" x14ac:dyDescent="0.2">
      <c r="A404" s="14"/>
      <c r="B404" s="15"/>
      <c r="C404" s="15"/>
      <c r="D404" s="15"/>
      <c r="E404" s="15"/>
      <c r="F404" s="15"/>
      <c r="G404" s="15"/>
      <c r="Q404" s="17"/>
    </row>
    <row r="405" spans="1:17" x14ac:dyDescent="0.2">
      <c r="A405" s="14"/>
      <c r="B405" s="15"/>
      <c r="C405" s="15"/>
      <c r="D405" s="15"/>
      <c r="E405" s="15"/>
      <c r="F405" s="15"/>
      <c r="G405" s="15"/>
      <c r="Q405" s="17"/>
    </row>
    <row r="406" spans="1:17" x14ac:dyDescent="0.2">
      <c r="A406" s="14"/>
      <c r="B406" s="15"/>
      <c r="C406" s="15"/>
      <c r="D406" s="15"/>
      <c r="E406" s="15"/>
      <c r="F406" s="15"/>
      <c r="G406" s="15"/>
    </row>
    <row r="407" spans="1:17" x14ac:dyDescent="0.2">
      <c r="A407" s="14"/>
      <c r="B407" s="15"/>
      <c r="C407" s="15"/>
      <c r="D407" s="15"/>
      <c r="E407" s="15"/>
      <c r="F407" s="15"/>
      <c r="G407" s="15"/>
      <c r="Q407" s="17"/>
    </row>
    <row r="408" spans="1:17" x14ac:dyDescent="0.2">
      <c r="A408" s="14"/>
      <c r="B408" s="15"/>
      <c r="C408" s="15"/>
      <c r="D408" s="15"/>
      <c r="E408" s="15"/>
      <c r="F408" s="15"/>
      <c r="G408" s="15"/>
      <c r="Q408" s="17"/>
    </row>
    <row r="409" spans="1:17" x14ac:dyDescent="0.2">
      <c r="A409" s="14"/>
      <c r="B409" s="15"/>
      <c r="C409" s="15"/>
      <c r="D409" s="15"/>
      <c r="E409" s="15"/>
      <c r="F409" s="15"/>
      <c r="G409" s="15"/>
      <c r="Q409" s="17"/>
    </row>
    <row r="410" spans="1:17" x14ac:dyDescent="0.2">
      <c r="A410" s="14"/>
      <c r="B410" s="15"/>
      <c r="C410" s="15"/>
      <c r="D410" s="15"/>
      <c r="E410" s="15"/>
      <c r="F410" s="15"/>
      <c r="G410" s="15"/>
      <c r="Q410" s="17"/>
    </row>
    <row r="411" spans="1:17" x14ac:dyDescent="0.2">
      <c r="A411" s="14"/>
      <c r="B411" s="15"/>
      <c r="C411" s="15"/>
      <c r="D411" s="15"/>
      <c r="E411" s="15"/>
      <c r="F411" s="15"/>
      <c r="G411" s="15"/>
    </row>
    <row r="412" spans="1:17" x14ac:dyDescent="0.2">
      <c r="A412" s="14"/>
      <c r="B412" s="15"/>
      <c r="C412" s="15"/>
      <c r="D412" s="15"/>
      <c r="E412" s="15"/>
      <c r="F412" s="15"/>
      <c r="G412" s="15"/>
      <c r="Q412" s="17"/>
    </row>
    <row r="413" spans="1:17" x14ac:dyDescent="0.2">
      <c r="A413" s="14"/>
      <c r="B413" s="15"/>
      <c r="C413" s="15"/>
      <c r="D413" s="15"/>
      <c r="E413" s="15"/>
      <c r="F413" s="15"/>
      <c r="G413" s="15"/>
      <c r="Q413" s="17"/>
    </row>
    <row r="414" spans="1:17" x14ac:dyDescent="0.2">
      <c r="A414" s="14"/>
      <c r="B414" s="15"/>
      <c r="C414" s="15"/>
      <c r="D414" s="15"/>
      <c r="E414" s="15"/>
      <c r="F414" s="15"/>
      <c r="G414" s="15"/>
      <c r="Q414" s="17"/>
    </row>
    <row r="415" spans="1:17" x14ac:dyDescent="0.2">
      <c r="A415" s="14"/>
      <c r="B415" s="15"/>
      <c r="C415" s="15"/>
      <c r="D415" s="15"/>
      <c r="E415" s="15"/>
      <c r="F415" s="15"/>
      <c r="G415" s="15"/>
      <c r="Q415" s="17"/>
    </row>
    <row r="416" spans="1:17" x14ac:dyDescent="0.2">
      <c r="A416" s="14"/>
      <c r="B416" s="15"/>
      <c r="C416" s="15"/>
      <c r="D416" s="15"/>
      <c r="E416" s="15"/>
      <c r="F416" s="15"/>
      <c r="G416" s="15"/>
    </row>
    <row r="417" spans="1:17" x14ac:dyDescent="0.2">
      <c r="A417" s="14"/>
      <c r="B417" s="15"/>
      <c r="C417" s="15"/>
      <c r="D417" s="15"/>
      <c r="E417" s="15"/>
      <c r="F417" s="15"/>
      <c r="G417" s="15"/>
      <c r="Q417" s="17"/>
    </row>
    <row r="418" spans="1:17" x14ac:dyDescent="0.2">
      <c r="A418" s="14"/>
      <c r="B418" s="15"/>
      <c r="C418" s="15"/>
      <c r="D418" s="15"/>
      <c r="E418" s="15"/>
      <c r="F418" s="15"/>
      <c r="G418" s="15"/>
      <c r="Q418" s="17"/>
    </row>
    <row r="419" spans="1:17" x14ac:dyDescent="0.2">
      <c r="A419" s="14"/>
      <c r="B419" s="15"/>
      <c r="C419" s="15"/>
      <c r="D419" s="15"/>
      <c r="E419" s="15"/>
      <c r="F419" s="15"/>
      <c r="G419" s="15"/>
      <c r="Q419" s="17"/>
    </row>
    <row r="420" spans="1:17" x14ac:dyDescent="0.2">
      <c r="A420" s="14"/>
      <c r="B420" s="15"/>
      <c r="C420" s="15"/>
      <c r="D420" s="15"/>
      <c r="E420" s="15"/>
      <c r="F420" s="15"/>
      <c r="G420" s="15"/>
      <c r="Q420" s="17"/>
    </row>
    <row r="421" spans="1:17" x14ac:dyDescent="0.2">
      <c r="A421" s="14"/>
      <c r="B421" s="15"/>
      <c r="C421" s="15"/>
      <c r="D421" s="15"/>
      <c r="E421" s="15"/>
      <c r="F421" s="15"/>
      <c r="G421" s="15"/>
    </row>
    <row r="422" spans="1:17" x14ac:dyDescent="0.2">
      <c r="A422" s="14"/>
      <c r="B422" s="15"/>
      <c r="C422" s="15"/>
      <c r="D422" s="15"/>
      <c r="E422" s="15"/>
      <c r="F422" s="15"/>
      <c r="G422" s="15"/>
      <c r="Q422" s="17"/>
    </row>
    <row r="423" spans="1:17" x14ac:dyDescent="0.2">
      <c r="A423" s="14"/>
      <c r="B423" s="15"/>
      <c r="C423" s="15"/>
      <c r="D423" s="15"/>
      <c r="E423" s="15"/>
      <c r="F423" s="15"/>
      <c r="G423" s="15"/>
      <c r="Q423" s="17"/>
    </row>
    <row r="424" spans="1:17" x14ac:dyDescent="0.2">
      <c r="A424" s="14"/>
      <c r="B424" s="15"/>
      <c r="C424" s="15"/>
      <c r="D424" s="15"/>
      <c r="E424" s="15"/>
      <c r="F424" s="15"/>
      <c r="G424" s="15"/>
      <c r="Q424" s="17"/>
    </row>
    <row r="425" spans="1:17" x14ac:dyDescent="0.2">
      <c r="A425" s="14"/>
      <c r="B425" s="15"/>
      <c r="C425" s="15"/>
      <c r="D425" s="15"/>
      <c r="E425" s="15"/>
      <c r="F425" s="15"/>
      <c r="G425" s="15"/>
      <c r="Q425" s="17"/>
    </row>
    <row r="426" spans="1:17" x14ac:dyDescent="0.2">
      <c r="A426" s="14"/>
      <c r="B426" s="15"/>
      <c r="C426" s="15"/>
      <c r="D426" s="15"/>
      <c r="E426" s="15"/>
      <c r="F426" s="15"/>
      <c r="G426" s="15"/>
    </row>
    <row r="427" spans="1:17" x14ac:dyDescent="0.2">
      <c r="A427" s="14"/>
      <c r="B427" s="15"/>
      <c r="C427" s="15"/>
      <c r="D427" s="15"/>
      <c r="E427" s="15"/>
      <c r="F427" s="15"/>
      <c r="G427" s="15"/>
      <c r="Q427" s="17"/>
    </row>
    <row r="428" spans="1:17" x14ac:dyDescent="0.2">
      <c r="A428" s="14"/>
      <c r="B428" s="15"/>
      <c r="C428" s="15"/>
      <c r="D428" s="15"/>
      <c r="E428" s="15"/>
      <c r="F428" s="15"/>
      <c r="G428" s="15"/>
      <c r="Q428" s="17"/>
    </row>
    <row r="429" spans="1:17" x14ac:dyDescent="0.2">
      <c r="A429" s="14"/>
      <c r="B429" s="15"/>
      <c r="C429" s="15"/>
      <c r="D429" s="15"/>
      <c r="E429" s="15"/>
      <c r="F429" s="15"/>
      <c r="G429" s="15"/>
      <c r="Q429" s="17"/>
    </row>
    <row r="430" spans="1:17" x14ac:dyDescent="0.2">
      <c r="A430" s="14"/>
      <c r="B430" s="15"/>
      <c r="C430" s="15"/>
      <c r="D430" s="15"/>
      <c r="E430" s="15"/>
      <c r="F430" s="15"/>
      <c r="G430" s="15"/>
      <c r="Q430" s="1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8CF7-07D2-44BA-894E-1A0A61B5CCD3}">
  <dimension ref="A1:H28"/>
  <sheetViews>
    <sheetView workbookViewId="0">
      <selection activeCell="C6" sqref="C6"/>
    </sheetView>
  </sheetViews>
  <sheetFormatPr defaultColWidth="9.140625" defaultRowHeight="14.25" x14ac:dyDescent="0.25"/>
  <cols>
    <col min="1" max="1" width="23.85546875" style="99" customWidth="1"/>
    <col min="2" max="2" width="26.42578125" style="99" customWidth="1"/>
    <col min="3" max="3" width="108.42578125" style="99" customWidth="1"/>
    <col min="4" max="4" width="14.5703125" style="99" customWidth="1"/>
    <col min="5" max="5" width="10.85546875" style="99" customWidth="1"/>
    <col min="6" max="6" width="12.28515625" style="99" customWidth="1"/>
    <col min="7" max="7" width="11.85546875" style="99" customWidth="1"/>
    <col min="8" max="8" width="12.7109375" style="99" customWidth="1"/>
    <col min="9" max="16384" width="9.140625" style="99"/>
  </cols>
  <sheetData>
    <row r="1" spans="1:8" ht="30" x14ac:dyDescent="0.25">
      <c r="A1" s="7" t="s">
        <v>29</v>
      </c>
      <c r="B1" s="7" t="s">
        <v>30</v>
      </c>
      <c r="C1" s="7" t="s">
        <v>31</v>
      </c>
      <c r="D1" s="7" t="s">
        <v>32</v>
      </c>
      <c r="E1" s="7" t="s">
        <v>33</v>
      </c>
      <c r="F1" s="7" t="s">
        <v>34</v>
      </c>
      <c r="G1" s="7" t="s">
        <v>35</v>
      </c>
      <c r="H1" s="7" t="s">
        <v>36</v>
      </c>
    </row>
    <row r="2" spans="1:8" x14ac:dyDescent="0.25">
      <c r="A2" s="51" t="s">
        <v>112</v>
      </c>
      <c r="B2" s="93" t="s">
        <v>37</v>
      </c>
      <c r="C2" s="29" t="s">
        <v>38</v>
      </c>
      <c r="D2" s="101" t="s">
        <v>114</v>
      </c>
      <c r="E2" s="51">
        <v>10</v>
      </c>
      <c r="F2" s="51"/>
      <c r="G2" s="51" t="s">
        <v>40</v>
      </c>
      <c r="H2" s="51" t="s">
        <v>41</v>
      </c>
    </row>
    <row r="3" spans="1:8" x14ac:dyDescent="0.25">
      <c r="A3" s="51" t="s">
        <v>112</v>
      </c>
      <c r="B3" s="94" t="s">
        <v>42</v>
      </c>
      <c r="C3" s="29" t="s">
        <v>42</v>
      </c>
      <c r="D3" s="29" t="s">
        <v>43</v>
      </c>
      <c r="E3" s="51">
        <v>4</v>
      </c>
      <c r="F3" s="51"/>
      <c r="G3" s="51" t="s">
        <v>40</v>
      </c>
      <c r="H3" s="51" t="s">
        <v>41</v>
      </c>
    </row>
    <row r="4" spans="1:8" x14ac:dyDescent="0.25">
      <c r="A4" s="51" t="s">
        <v>112</v>
      </c>
      <c r="B4" s="94" t="s">
        <v>25</v>
      </c>
      <c r="C4" s="29" t="s">
        <v>44</v>
      </c>
      <c r="D4" s="29" t="s">
        <v>45</v>
      </c>
      <c r="E4" s="51" t="s">
        <v>131</v>
      </c>
      <c r="F4" s="51" t="s">
        <v>46</v>
      </c>
      <c r="G4" s="51" t="s">
        <v>40</v>
      </c>
      <c r="H4" s="51" t="s">
        <v>41</v>
      </c>
    </row>
    <row r="5" spans="1:8" ht="28.5" x14ac:dyDescent="0.25">
      <c r="A5" s="51" t="s">
        <v>112</v>
      </c>
      <c r="B5" s="94" t="s">
        <v>85</v>
      </c>
      <c r="C5" s="29" t="s">
        <v>113</v>
      </c>
      <c r="D5" s="29" t="s">
        <v>66</v>
      </c>
      <c r="E5" s="51"/>
      <c r="F5" s="51"/>
      <c r="G5" s="51" t="s">
        <v>40</v>
      </c>
      <c r="H5" s="51" t="s">
        <v>41</v>
      </c>
    </row>
    <row r="6" spans="1:8" ht="228" x14ac:dyDescent="0.25">
      <c r="A6" s="51" t="s">
        <v>112</v>
      </c>
      <c r="B6" s="94" t="s">
        <v>94</v>
      </c>
      <c r="C6" s="29" t="s">
        <v>115</v>
      </c>
      <c r="D6" s="29" t="s">
        <v>45</v>
      </c>
      <c r="E6" s="51"/>
      <c r="F6" s="51"/>
      <c r="G6" s="51" t="s">
        <v>40</v>
      </c>
      <c r="H6" s="51" t="s">
        <v>41</v>
      </c>
    </row>
    <row r="7" spans="1:8" x14ac:dyDescent="0.25">
      <c r="A7" s="51" t="s">
        <v>112</v>
      </c>
      <c r="B7" s="94" t="s">
        <v>67</v>
      </c>
      <c r="C7" s="29" t="s">
        <v>68</v>
      </c>
      <c r="D7" s="29" t="s">
        <v>66</v>
      </c>
      <c r="E7" s="51"/>
      <c r="F7" s="51"/>
      <c r="G7" s="51" t="s">
        <v>40</v>
      </c>
      <c r="H7" s="51" t="s">
        <v>41</v>
      </c>
    </row>
    <row r="8" spans="1:8" ht="28.5" x14ac:dyDescent="0.25">
      <c r="A8" s="51" t="s">
        <v>112</v>
      </c>
      <c r="B8" s="95" t="s">
        <v>80</v>
      </c>
      <c r="C8" s="29" t="s">
        <v>116</v>
      </c>
      <c r="D8" s="29" t="s">
        <v>51</v>
      </c>
      <c r="E8" s="51"/>
      <c r="F8" s="51"/>
      <c r="G8" s="51" t="s">
        <v>40</v>
      </c>
      <c r="H8" s="51" t="s">
        <v>41</v>
      </c>
    </row>
    <row r="9" spans="1:8" x14ac:dyDescent="0.25">
      <c r="A9" s="51" t="s">
        <v>112</v>
      </c>
      <c r="B9" s="94" t="s">
        <v>95</v>
      </c>
      <c r="C9" s="29" t="s">
        <v>69</v>
      </c>
      <c r="D9" s="29" t="s">
        <v>51</v>
      </c>
      <c r="E9" s="51"/>
      <c r="F9" s="51"/>
      <c r="G9" s="51" t="s">
        <v>40</v>
      </c>
      <c r="H9" s="51" t="s">
        <v>48</v>
      </c>
    </row>
    <row r="10" spans="1:8" x14ac:dyDescent="0.25">
      <c r="A10" s="51" t="s">
        <v>112</v>
      </c>
      <c r="B10" s="94" t="s">
        <v>96</v>
      </c>
      <c r="C10" s="29" t="s">
        <v>70</v>
      </c>
      <c r="D10" s="29" t="s">
        <v>51</v>
      </c>
      <c r="E10" s="51"/>
      <c r="F10" s="51"/>
      <c r="G10" s="51" t="s">
        <v>40</v>
      </c>
      <c r="H10" s="51" t="s">
        <v>48</v>
      </c>
    </row>
    <row r="11" spans="1:8" x14ac:dyDescent="0.25">
      <c r="A11" s="51" t="s">
        <v>112</v>
      </c>
      <c r="B11" s="94" t="s">
        <v>97</v>
      </c>
      <c r="C11" s="29" t="s">
        <v>117</v>
      </c>
      <c r="D11" s="29" t="s">
        <v>51</v>
      </c>
      <c r="E11" s="51"/>
      <c r="F11" s="51"/>
      <c r="G11" s="51" t="s">
        <v>40</v>
      </c>
      <c r="H11" s="51" t="s">
        <v>48</v>
      </c>
    </row>
    <row r="12" spans="1:8" x14ac:dyDescent="0.25">
      <c r="A12" s="51" t="s">
        <v>112</v>
      </c>
      <c r="B12" s="96" t="s">
        <v>98</v>
      </c>
      <c r="C12" s="29" t="s">
        <v>118</v>
      </c>
      <c r="D12" s="29" t="s">
        <v>51</v>
      </c>
      <c r="E12" s="51"/>
      <c r="F12" s="51"/>
      <c r="G12" s="51" t="s">
        <v>40</v>
      </c>
      <c r="H12" s="51" t="s">
        <v>48</v>
      </c>
    </row>
    <row r="13" spans="1:8" x14ac:dyDescent="0.25">
      <c r="A13" s="51" t="s">
        <v>112</v>
      </c>
      <c r="B13" s="96" t="s">
        <v>99</v>
      </c>
      <c r="C13" s="29" t="s">
        <v>119</v>
      </c>
      <c r="D13" s="29" t="s">
        <v>51</v>
      </c>
      <c r="E13" s="51"/>
      <c r="F13" s="51"/>
      <c r="G13" s="51" t="s">
        <v>40</v>
      </c>
      <c r="H13" s="51" t="s">
        <v>48</v>
      </c>
    </row>
    <row r="14" spans="1:8" ht="28.5" x14ac:dyDescent="0.25">
      <c r="A14" s="51" t="s">
        <v>112</v>
      </c>
      <c r="B14" s="96" t="s">
        <v>100</v>
      </c>
      <c r="C14" s="99" t="s">
        <v>123</v>
      </c>
      <c r="D14" s="29" t="s">
        <v>51</v>
      </c>
      <c r="E14" s="51"/>
      <c r="F14" s="51"/>
      <c r="G14" s="51" t="s">
        <v>40</v>
      </c>
      <c r="H14" s="51" t="s">
        <v>48</v>
      </c>
    </row>
    <row r="15" spans="1:8" x14ac:dyDescent="0.25">
      <c r="A15" s="51" t="s">
        <v>112</v>
      </c>
      <c r="B15" s="96" t="s">
        <v>79</v>
      </c>
      <c r="C15" s="29" t="s">
        <v>120</v>
      </c>
      <c r="D15" s="29" t="s">
        <v>51</v>
      </c>
      <c r="E15" s="51"/>
      <c r="F15" s="51"/>
      <c r="G15" s="51" t="s">
        <v>40</v>
      </c>
      <c r="H15" s="51" t="s">
        <v>48</v>
      </c>
    </row>
    <row r="16" spans="1:8" ht="28.5" x14ac:dyDescent="0.25">
      <c r="A16" s="51" t="s">
        <v>112</v>
      </c>
      <c r="B16" s="96" t="s">
        <v>101</v>
      </c>
      <c r="C16" s="29" t="s">
        <v>122</v>
      </c>
      <c r="D16" s="29" t="s">
        <v>51</v>
      </c>
      <c r="E16" s="51"/>
      <c r="F16" s="51"/>
      <c r="G16" s="51" t="s">
        <v>40</v>
      </c>
      <c r="H16" s="51" t="s">
        <v>48</v>
      </c>
    </row>
    <row r="17" spans="1:8" ht="28.5" x14ac:dyDescent="0.25">
      <c r="A17" s="51" t="s">
        <v>112</v>
      </c>
      <c r="B17" s="96" t="s">
        <v>102</v>
      </c>
      <c r="C17" s="29" t="s">
        <v>121</v>
      </c>
      <c r="D17" s="29" t="s">
        <v>51</v>
      </c>
      <c r="E17" s="51"/>
      <c r="F17" s="51"/>
      <c r="G17" s="51" t="s">
        <v>40</v>
      </c>
      <c r="H17" s="51" t="s">
        <v>48</v>
      </c>
    </row>
    <row r="18" spans="1:8" x14ac:dyDescent="0.25">
      <c r="A18" s="51" t="s">
        <v>112</v>
      </c>
      <c r="B18" s="96" t="s">
        <v>92</v>
      </c>
      <c r="C18" s="99" t="s">
        <v>124</v>
      </c>
      <c r="D18" s="29" t="s">
        <v>51</v>
      </c>
      <c r="E18" s="51"/>
      <c r="F18" s="51"/>
      <c r="G18" s="51" t="s">
        <v>40</v>
      </c>
      <c r="H18" s="51" t="s">
        <v>48</v>
      </c>
    </row>
    <row r="19" spans="1:8" x14ac:dyDescent="0.25">
      <c r="A19" s="51" t="s">
        <v>112</v>
      </c>
      <c r="B19" s="96" t="s">
        <v>93</v>
      </c>
      <c r="C19" s="99" t="s">
        <v>125</v>
      </c>
      <c r="D19" s="29" t="s">
        <v>51</v>
      </c>
      <c r="E19" s="51"/>
      <c r="F19" s="51"/>
      <c r="G19" s="51" t="s">
        <v>40</v>
      </c>
      <c r="H19" s="51" t="s">
        <v>48</v>
      </c>
    </row>
    <row r="20" spans="1:8" x14ac:dyDescent="0.25">
      <c r="A20" s="51" t="s">
        <v>112</v>
      </c>
      <c r="B20" s="96" t="s">
        <v>103</v>
      </c>
      <c r="C20" s="29" t="s">
        <v>126</v>
      </c>
      <c r="D20" s="29" t="s">
        <v>51</v>
      </c>
      <c r="E20" s="51"/>
      <c r="F20" s="51"/>
      <c r="G20" s="51" t="s">
        <v>40</v>
      </c>
      <c r="H20" s="51" t="s">
        <v>48</v>
      </c>
    </row>
    <row r="21" spans="1:8" x14ac:dyDescent="0.25">
      <c r="A21" s="51" t="s">
        <v>112</v>
      </c>
      <c r="B21" s="97" t="s">
        <v>109</v>
      </c>
      <c r="C21" s="29" t="s">
        <v>71</v>
      </c>
      <c r="D21" s="29" t="s">
        <v>51</v>
      </c>
      <c r="E21" s="51"/>
      <c r="F21" s="51"/>
      <c r="G21" s="51" t="s">
        <v>40</v>
      </c>
      <c r="H21" s="51" t="s">
        <v>48</v>
      </c>
    </row>
    <row r="22" spans="1:8" x14ac:dyDescent="0.25">
      <c r="A22" s="51" t="s">
        <v>112</v>
      </c>
      <c r="B22" s="98" t="s">
        <v>110</v>
      </c>
      <c r="C22" s="29" t="s">
        <v>72</v>
      </c>
      <c r="D22" s="29" t="s">
        <v>51</v>
      </c>
      <c r="E22" s="51"/>
      <c r="F22" s="51"/>
      <c r="G22" s="51" t="s">
        <v>40</v>
      </c>
      <c r="H22" s="51" t="s">
        <v>48</v>
      </c>
    </row>
    <row r="23" spans="1:8" x14ac:dyDescent="0.25">
      <c r="A23" s="51" t="s">
        <v>112</v>
      </c>
      <c r="B23" s="97" t="s">
        <v>111</v>
      </c>
      <c r="C23" s="29" t="s">
        <v>127</v>
      </c>
      <c r="D23" s="29" t="s">
        <v>51</v>
      </c>
      <c r="E23" s="51"/>
      <c r="F23" s="51"/>
      <c r="G23" s="51" t="s">
        <v>40</v>
      </c>
      <c r="H23" s="51" t="s">
        <v>48</v>
      </c>
    </row>
    <row r="24" spans="1:8" ht="28.5" x14ac:dyDescent="0.25">
      <c r="A24" s="51" t="s">
        <v>112</v>
      </c>
      <c r="B24" s="96" t="s">
        <v>104</v>
      </c>
      <c r="C24" s="29" t="s">
        <v>128</v>
      </c>
      <c r="D24" s="29" t="s">
        <v>51</v>
      </c>
      <c r="E24" s="51"/>
      <c r="F24" s="51"/>
      <c r="G24" s="51" t="s">
        <v>40</v>
      </c>
      <c r="H24" s="51" t="s">
        <v>48</v>
      </c>
    </row>
    <row r="25" spans="1:8" x14ac:dyDescent="0.25">
      <c r="A25" s="51" t="s">
        <v>112</v>
      </c>
      <c r="B25" s="96" t="s">
        <v>105</v>
      </c>
      <c r="C25" s="29" t="s">
        <v>108</v>
      </c>
      <c r="D25" s="29" t="s">
        <v>51</v>
      </c>
      <c r="E25" s="51"/>
      <c r="F25" s="51"/>
      <c r="G25" s="51" t="s">
        <v>40</v>
      </c>
      <c r="H25" s="51" t="s">
        <v>48</v>
      </c>
    </row>
    <row r="26" spans="1:8" x14ac:dyDescent="0.25">
      <c r="A26" s="51" t="s">
        <v>112</v>
      </c>
      <c r="B26" s="94" t="s">
        <v>106</v>
      </c>
      <c r="C26" s="29" t="s">
        <v>129</v>
      </c>
      <c r="D26" s="29" t="s">
        <v>51</v>
      </c>
      <c r="E26" s="51"/>
      <c r="F26" s="51"/>
      <c r="G26" s="51" t="s">
        <v>40</v>
      </c>
      <c r="H26" s="51" t="s">
        <v>48</v>
      </c>
    </row>
    <row r="27" spans="1:8" x14ac:dyDescent="0.25">
      <c r="A27" s="51" t="s">
        <v>112</v>
      </c>
      <c r="B27" s="94" t="s">
        <v>107</v>
      </c>
      <c r="C27" s="29" t="s">
        <v>73</v>
      </c>
      <c r="D27" s="29" t="s">
        <v>51</v>
      </c>
      <c r="E27" s="51"/>
      <c r="F27" s="51"/>
      <c r="G27" s="51" t="s">
        <v>40</v>
      </c>
      <c r="H27" s="51" t="s">
        <v>48</v>
      </c>
    </row>
    <row r="28" spans="1:8" x14ac:dyDescent="0.25">
      <c r="A28" s="51" t="s">
        <v>112</v>
      </c>
      <c r="B28" s="100" t="s">
        <v>74</v>
      </c>
      <c r="C28" s="29" t="s">
        <v>130</v>
      </c>
      <c r="D28" s="29" t="s">
        <v>51</v>
      </c>
      <c r="E28" s="51"/>
      <c r="F28" s="51"/>
      <c r="G28" s="51" t="s">
        <v>40</v>
      </c>
      <c r="H28" s="51" t="s">
        <v>48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5B92A-832C-4468-8D78-8F74A9970EE9}">
  <dimension ref="A1:AA213"/>
  <sheetViews>
    <sheetView workbookViewId="0">
      <pane ySplit="1" topLeftCell="A2" activePane="bottomLeft" state="frozen"/>
      <selection activeCell="M10" sqref="M10"/>
      <selection pane="bottomLeft" activeCell="G2" sqref="G2"/>
    </sheetView>
  </sheetViews>
  <sheetFormatPr defaultColWidth="9.140625" defaultRowHeight="15" x14ac:dyDescent="0.2"/>
  <cols>
    <col min="1" max="1" width="14.140625" style="48" bestFit="1" customWidth="1"/>
    <col min="2" max="2" width="9.140625" style="26"/>
    <col min="3" max="3" width="7" style="49" customWidth="1"/>
    <col min="4" max="4" width="9.140625" style="26"/>
    <col min="5" max="5" width="9.140625" style="49"/>
    <col min="6" max="11" width="9.140625" style="26"/>
    <col min="12" max="12" width="9.140625" style="50"/>
    <col min="13" max="15" width="10.5703125" style="26" customWidth="1"/>
    <col min="16" max="16" width="9.5703125" style="50" customWidth="1"/>
    <col min="17" max="17" width="9.140625" style="50"/>
    <col min="18" max="22" width="9.140625" style="26"/>
    <col min="23" max="23" width="9.140625" style="50"/>
    <col min="24" max="16384" width="9.140625" style="26"/>
  </cols>
  <sheetData>
    <row r="1" spans="1:27" ht="105" x14ac:dyDescent="0.25">
      <c r="A1" s="30" t="s">
        <v>37</v>
      </c>
      <c r="B1" s="31" t="s">
        <v>42</v>
      </c>
      <c r="C1" s="32" t="s">
        <v>25</v>
      </c>
      <c r="D1" s="31" t="s">
        <v>85</v>
      </c>
      <c r="E1" s="31" t="s">
        <v>94</v>
      </c>
      <c r="F1" s="32" t="s">
        <v>67</v>
      </c>
      <c r="G1" s="70" t="s">
        <v>80</v>
      </c>
      <c r="H1" s="31" t="s">
        <v>95</v>
      </c>
      <c r="I1" s="31" t="s">
        <v>96</v>
      </c>
      <c r="J1" s="31" t="s">
        <v>97</v>
      </c>
      <c r="K1" s="33" t="s">
        <v>98</v>
      </c>
      <c r="L1" s="33" t="s">
        <v>99</v>
      </c>
      <c r="M1" s="33" t="s">
        <v>100</v>
      </c>
      <c r="N1" s="33" t="s">
        <v>79</v>
      </c>
      <c r="O1" s="33" t="s">
        <v>101</v>
      </c>
      <c r="P1" s="33" t="s">
        <v>102</v>
      </c>
      <c r="Q1" s="33" t="s">
        <v>92</v>
      </c>
      <c r="R1" s="33" t="s">
        <v>93</v>
      </c>
      <c r="S1" s="33" t="s">
        <v>103</v>
      </c>
      <c r="T1" s="53" t="s">
        <v>109</v>
      </c>
      <c r="U1" s="54" t="s">
        <v>110</v>
      </c>
      <c r="V1" s="53" t="s">
        <v>111</v>
      </c>
      <c r="W1" s="33" t="s">
        <v>104</v>
      </c>
      <c r="X1" s="33" t="s">
        <v>105</v>
      </c>
      <c r="Y1" s="34" t="s">
        <v>106</v>
      </c>
      <c r="Z1" s="34" t="s">
        <v>107</v>
      </c>
      <c r="AA1" s="35" t="s">
        <v>74</v>
      </c>
    </row>
    <row r="2" spans="1:27" ht="15.75" customHeight="1" x14ac:dyDescent="0.2">
      <c r="A2" s="36">
        <f>DATE(B2,1,C2)</f>
        <v>40509</v>
      </c>
      <c r="B2" s="37">
        <v>2010</v>
      </c>
      <c r="C2" s="37">
        <v>331</v>
      </c>
      <c r="D2" s="38" t="s">
        <v>86</v>
      </c>
      <c r="E2" s="26">
        <v>1</v>
      </c>
      <c r="F2" s="39" t="s">
        <v>75</v>
      </c>
      <c r="G2" s="78">
        <f>4*10.75*0.3048*0.762</f>
        <v>9.9870768000000005</v>
      </c>
      <c r="H2" s="40">
        <v>130</v>
      </c>
      <c r="I2" s="40">
        <v>746</v>
      </c>
      <c r="J2" s="38">
        <v>0</v>
      </c>
      <c r="K2" s="40">
        <v>1627.1</v>
      </c>
      <c r="L2" s="40">
        <v>5259.5</v>
      </c>
      <c r="M2" s="71">
        <f>SUM(J2:L2)</f>
        <v>6886.6</v>
      </c>
      <c r="N2" s="41">
        <v>500.08</v>
      </c>
      <c r="O2" s="91">
        <v>260.89999999999998</v>
      </c>
      <c r="P2" s="91">
        <v>139.4</v>
      </c>
      <c r="Q2" s="90">
        <f>O2/N2</f>
        <v>0.52171652535594304</v>
      </c>
      <c r="R2" s="90">
        <f>P2/N2</f>
        <v>0.27875539913613823</v>
      </c>
      <c r="S2" s="75">
        <f t="shared" ref="S2:S22" si="0">P2/(O2+P2)</f>
        <v>0.34823882088433677</v>
      </c>
      <c r="T2" s="46">
        <f t="shared" ref="T2:T21" si="1">I2/H2</f>
        <v>5.7384615384615385</v>
      </c>
      <c r="U2" s="77">
        <f>Q2*L2/I2</f>
        <v>3.6782413741415314</v>
      </c>
      <c r="V2" s="77">
        <f>R2*L2/I2</f>
        <v>1.9653002972607492</v>
      </c>
      <c r="W2" s="80">
        <f t="shared" ref="W2:W29" si="2">(K2+L2)/G2</f>
        <v>689.55112070430857</v>
      </c>
      <c r="X2" s="82">
        <f t="shared" ref="X2:X21" si="3">(P2/N2)*L2*10/G2</f>
        <v>1468.011161941319</v>
      </c>
      <c r="Y2" s="83">
        <f t="shared" ref="Y2:Y21" si="4">(O2/N2)*L2*10/G2</f>
        <v>2747.5187385257536</v>
      </c>
      <c r="Z2" s="84">
        <f>X2*0.892179</f>
        <v>1309.728730449644</v>
      </c>
      <c r="AA2" s="42">
        <f>Z2/480</f>
        <v>2.7286015217700919</v>
      </c>
    </row>
    <row r="3" spans="1:27" x14ac:dyDescent="0.2">
      <c r="A3" s="43">
        <f t="shared" ref="A3:A21" si="5">DATE(B3,1,C3)</f>
        <v>40509</v>
      </c>
      <c r="B3" s="25">
        <v>2010</v>
      </c>
      <c r="C3" s="25">
        <v>331</v>
      </c>
      <c r="D3" s="58" t="s">
        <v>86</v>
      </c>
      <c r="E3" s="26">
        <v>1</v>
      </c>
      <c r="F3" s="44" t="s">
        <v>76</v>
      </c>
      <c r="G3" s="79">
        <f t="shared" ref="G3:G21" si="6">4*10.75*0.3048*0.762</f>
        <v>9.9870768000000005</v>
      </c>
      <c r="H3" s="1">
        <v>134</v>
      </c>
      <c r="I3" s="1">
        <v>807</v>
      </c>
      <c r="J3" s="27">
        <v>0</v>
      </c>
      <c r="K3" s="1">
        <v>1752.5</v>
      </c>
      <c r="L3" s="1">
        <v>6081.2</v>
      </c>
      <c r="M3" s="71">
        <f t="shared" ref="M3:M21" si="7">SUM(J3:L3)</f>
        <v>7833.7</v>
      </c>
      <c r="N3" s="45">
        <v>500</v>
      </c>
      <c r="O3" s="84">
        <v>255.5</v>
      </c>
      <c r="P3" s="84">
        <v>140.30000000000001</v>
      </c>
      <c r="Q3" s="90">
        <f t="shared" ref="Q3:Q21" si="8">O3/N3</f>
        <v>0.51100000000000001</v>
      </c>
      <c r="R3" s="90">
        <f t="shared" ref="R3:R21" si="9">P3/N3</f>
        <v>0.28060000000000002</v>
      </c>
      <c r="S3" s="76">
        <f t="shared" si="0"/>
        <v>0.35447195553309752</v>
      </c>
      <c r="T3" s="46">
        <f t="shared" si="1"/>
        <v>6.0223880597014929</v>
      </c>
      <c r="U3" s="77">
        <f t="shared" ref="U3:U21" si="10">Q3*L3/I3</f>
        <v>3.850673110285006</v>
      </c>
      <c r="V3" s="77">
        <f t="shared" ref="V3:V21" si="11">R3*L3/I3</f>
        <v>2.1144792069392815</v>
      </c>
      <c r="W3" s="81">
        <f t="shared" si="2"/>
        <v>784.38367471050185</v>
      </c>
      <c r="X3" s="82">
        <f t="shared" si="3"/>
        <v>1708.5927686067257</v>
      </c>
      <c r="Y3" s="83">
        <f t="shared" si="4"/>
        <v>3111.5142721241514</v>
      </c>
      <c r="Z3" s="84">
        <f t="shared" ref="Z3:Z21" si="12">X3*0.892179</f>
        <v>1524.3705877027801</v>
      </c>
      <c r="AA3" s="63">
        <f t="shared" ref="AA3:AA21" si="13">Z3/480</f>
        <v>3.1757720577141253</v>
      </c>
    </row>
    <row r="4" spans="1:27" x14ac:dyDescent="0.2">
      <c r="A4" s="43">
        <f t="shared" si="5"/>
        <v>40509</v>
      </c>
      <c r="B4" s="25">
        <v>2010</v>
      </c>
      <c r="C4" s="25">
        <v>331</v>
      </c>
      <c r="D4" s="58" t="s">
        <v>86</v>
      </c>
      <c r="E4" s="26">
        <v>2</v>
      </c>
      <c r="F4" s="44" t="s">
        <v>75</v>
      </c>
      <c r="G4" s="79">
        <f t="shared" si="6"/>
        <v>9.9870768000000005</v>
      </c>
      <c r="H4" s="1">
        <v>129</v>
      </c>
      <c r="I4" s="1">
        <v>752</v>
      </c>
      <c r="J4" s="27">
        <v>0</v>
      </c>
      <c r="K4" s="1">
        <v>1606.3</v>
      </c>
      <c r="L4" s="1">
        <v>5533.7</v>
      </c>
      <c r="M4" s="71">
        <f t="shared" si="7"/>
        <v>7140</v>
      </c>
      <c r="N4" s="45">
        <v>500.04</v>
      </c>
      <c r="O4" s="84">
        <v>267.3</v>
      </c>
      <c r="P4" s="84">
        <v>146</v>
      </c>
      <c r="Q4" s="90">
        <f t="shared" si="8"/>
        <v>0.53455723542116629</v>
      </c>
      <c r="R4" s="90">
        <f t="shared" si="9"/>
        <v>0.29197664186865052</v>
      </c>
      <c r="S4" s="76">
        <f t="shared" si="0"/>
        <v>0.35325429470118558</v>
      </c>
      <c r="T4" s="46">
        <f t="shared" si="1"/>
        <v>5.829457364341085</v>
      </c>
      <c r="U4" s="77">
        <f t="shared" si="10"/>
        <v>3.9336161883645051</v>
      </c>
      <c r="V4" s="77">
        <f t="shared" si="11"/>
        <v>2.1485520520060524</v>
      </c>
      <c r="W4" s="81">
        <f t="shared" si="2"/>
        <v>714.92391046797593</v>
      </c>
      <c r="X4" s="82">
        <f t="shared" si="3"/>
        <v>1617.8018608093123</v>
      </c>
      <c r="Y4" s="83">
        <f t="shared" si="4"/>
        <v>2961.9071054406104</v>
      </c>
      <c r="Z4" s="84">
        <f t="shared" si="12"/>
        <v>1443.3688463749916</v>
      </c>
      <c r="AA4" s="63">
        <f t="shared" si="13"/>
        <v>3.007018429947899</v>
      </c>
    </row>
    <row r="5" spans="1:27" x14ac:dyDescent="0.2">
      <c r="A5" s="43">
        <f t="shared" si="5"/>
        <v>40509</v>
      </c>
      <c r="B5" s="25">
        <v>2010</v>
      </c>
      <c r="C5" s="25">
        <v>331</v>
      </c>
      <c r="D5" s="58" t="s">
        <v>86</v>
      </c>
      <c r="E5" s="26">
        <v>2</v>
      </c>
      <c r="F5" s="44" t="s">
        <v>76</v>
      </c>
      <c r="G5" s="79">
        <f t="shared" si="6"/>
        <v>9.9870768000000005</v>
      </c>
      <c r="H5" s="1">
        <v>127</v>
      </c>
      <c r="I5" s="1">
        <v>885</v>
      </c>
      <c r="J5" s="27">
        <v>0</v>
      </c>
      <c r="K5" s="1">
        <v>1608</v>
      </c>
      <c r="L5" s="1">
        <v>5454</v>
      </c>
      <c r="M5" s="71">
        <f t="shared" si="7"/>
        <v>7062</v>
      </c>
      <c r="N5" s="45">
        <v>500.03</v>
      </c>
      <c r="O5" s="84">
        <v>248.2</v>
      </c>
      <c r="P5" s="84">
        <v>143.9</v>
      </c>
      <c r="Q5" s="90">
        <f t="shared" si="8"/>
        <v>0.4963702177869328</v>
      </c>
      <c r="R5" s="90">
        <f t="shared" si="9"/>
        <v>0.28778273303601787</v>
      </c>
      <c r="S5" s="76">
        <f t="shared" si="0"/>
        <v>0.36699821474113747</v>
      </c>
      <c r="T5" s="46">
        <f t="shared" si="1"/>
        <v>6.9685039370078741</v>
      </c>
      <c r="U5" s="77">
        <f t="shared" si="10"/>
        <v>3.0589866302937079</v>
      </c>
      <c r="V5" s="77">
        <f t="shared" si="11"/>
        <v>1.7735220632524762</v>
      </c>
      <c r="W5" s="81">
        <f t="shared" si="2"/>
        <v>707.11381732840982</v>
      </c>
      <c r="X5" s="82">
        <f t="shared" si="3"/>
        <v>1571.5980335491577</v>
      </c>
      <c r="Y5" s="83">
        <f t="shared" si="4"/>
        <v>2710.7062677338495</v>
      </c>
      <c r="Z5" s="84">
        <f t="shared" si="12"/>
        <v>1402.1467619738539</v>
      </c>
      <c r="AA5" s="63">
        <f t="shared" si="13"/>
        <v>2.9211390874455292</v>
      </c>
    </row>
    <row r="6" spans="1:27" x14ac:dyDescent="0.2">
      <c r="A6" s="43">
        <f t="shared" si="5"/>
        <v>40509</v>
      </c>
      <c r="B6" s="25">
        <v>2010</v>
      </c>
      <c r="C6" s="25">
        <v>331</v>
      </c>
      <c r="D6" s="58" t="s">
        <v>86</v>
      </c>
      <c r="E6" s="26">
        <v>3</v>
      </c>
      <c r="F6" s="44" t="s">
        <v>75</v>
      </c>
      <c r="G6" s="79">
        <f t="shared" si="6"/>
        <v>9.9870768000000005</v>
      </c>
      <c r="H6" s="1">
        <v>101</v>
      </c>
      <c r="I6" s="1">
        <v>724</v>
      </c>
      <c r="J6" s="27">
        <v>0</v>
      </c>
      <c r="K6" s="1">
        <v>1599.3</v>
      </c>
      <c r="L6" s="1">
        <v>5424.8</v>
      </c>
      <c r="M6" s="71">
        <f t="shared" si="7"/>
        <v>7024.1</v>
      </c>
      <c r="N6" s="45">
        <v>500.01</v>
      </c>
      <c r="O6" s="84">
        <v>246.7</v>
      </c>
      <c r="P6" s="84">
        <v>128</v>
      </c>
      <c r="Q6" s="90">
        <f t="shared" si="8"/>
        <v>0.49339013219735606</v>
      </c>
      <c r="R6" s="90">
        <f t="shared" si="9"/>
        <v>0.25599488010239796</v>
      </c>
      <c r="S6" s="76">
        <f t="shared" si="0"/>
        <v>0.34160661862823594</v>
      </c>
      <c r="T6" s="46">
        <f t="shared" si="1"/>
        <v>7.1683168316831685</v>
      </c>
      <c r="U6" s="77">
        <f t="shared" si="10"/>
        <v>3.6968823054478142</v>
      </c>
      <c r="V6" s="77">
        <f t="shared" si="11"/>
        <v>1.9181229635075807</v>
      </c>
      <c r="W6" s="81">
        <f t="shared" si="2"/>
        <v>703.3189130977745</v>
      </c>
      <c r="X6" s="82">
        <f t="shared" si="3"/>
        <v>1390.5180198268711</v>
      </c>
      <c r="Y6" s="83">
        <f t="shared" si="4"/>
        <v>2680.0062147756962</v>
      </c>
      <c r="Z6" s="84">
        <f t="shared" si="12"/>
        <v>1240.5909764111182</v>
      </c>
      <c r="AA6" s="63">
        <f t="shared" si="13"/>
        <v>2.5845645341898296</v>
      </c>
    </row>
    <row r="7" spans="1:27" x14ac:dyDescent="0.2">
      <c r="A7" s="43">
        <f t="shared" si="5"/>
        <v>40509</v>
      </c>
      <c r="B7" s="25">
        <v>2010</v>
      </c>
      <c r="C7" s="25">
        <v>331</v>
      </c>
      <c r="D7" s="58" t="s">
        <v>86</v>
      </c>
      <c r="E7" s="26">
        <v>3</v>
      </c>
      <c r="F7" s="44" t="s">
        <v>76</v>
      </c>
      <c r="G7" s="79">
        <f t="shared" si="6"/>
        <v>9.9870768000000005</v>
      </c>
      <c r="H7" s="1">
        <v>130</v>
      </c>
      <c r="I7" s="1">
        <v>894</v>
      </c>
      <c r="J7" s="27">
        <v>0</v>
      </c>
      <c r="K7" s="1">
        <v>1551.6</v>
      </c>
      <c r="L7" s="1">
        <v>6489.3</v>
      </c>
      <c r="M7" s="71">
        <f t="shared" si="7"/>
        <v>8040.9</v>
      </c>
      <c r="N7" s="45">
        <v>500.01</v>
      </c>
      <c r="O7" s="84">
        <v>243.3</v>
      </c>
      <c r="P7" s="84">
        <v>136</v>
      </c>
      <c r="Q7" s="90">
        <f t="shared" si="8"/>
        <v>0.48659026819463613</v>
      </c>
      <c r="R7" s="90">
        <f t="shared" si="9"/>
        <v>0.27199456010879786</v>
      </c>
      <c r="S7" s="76">
        <f t="shared" si="0"/>
        <v>0.3585552333245452</v>
      </c>
      <c r="T7" s="46">
        <f t="shared" si="1"/>
        <v>6.8769230769230774</v>
      </c>
      <c r="U7" s="77">
        <f t="shared" si="10"/>
        <v>3.5320248628584481</v>
      </c>
      <c r="V7" s="77">
        <f t="shared" si="11"/>
        <v>1.9743336676890626</v>
      </c>
      <c r="W7" s="81">
        <f t="shared" si="2"/>
        <v>805.13048622996462</v>
      </c>
      <c r="X7" s="82">
        <f t="shared" si="3"/>
        <v>1767.3382655012945</v>
      </c>
      <c r="Y7" s="83">
        <f t="shared" si="4"/>
        <v>3161.7161764445955</v>
      </c>
      <c r="Z7" s="84">
        <f t="shared" si="12"/>
        <v>1576.7820863766794</v>
      </c>
      <c r="AA7" s="63">
        <f t="shared" si="13"/>
        <v>3.2849626799514153</v>
      </c>
    </row>
    <row r="8" spans="1:27" x14ac:dyDescent="0.2">
      <c r="A8" s="43">
        <f t="shared" si="5"/>
        <v>40509</v>
      </c>
      <c r="B8" s="25">
        <v>2010</v>
      </c>
      <c r="C8" s="25">
        <v>331</v>
      </c>
      <c r="D8" s="58" t="s">
        <v>86</v>
      </c>
      <c r="E8" s="26">
        <v>4</v>
      </c>
      <c r="F8" s="44" t="s">
        <v>75</v>
      </c>
      <c r="G8" s="79">
        <f t="shared" si="6"/>
        <v>9.9870768000000005</v>
      </c>
      <c r="H8" s="1">
        <v>135</v>
      </c>
      <c r="I8" s="1">
        <v>980</v>
      </c>
      <c r="J8" s="27">
        <v>0</v>
      </c>
      <c r="K8" s="1">
        <v>1903.1</v>
      </c>
      <c r="L8" s="1">
        <v>6473.9</v>
      </c>
      <c r="M8" s="71">
        <f t="shared" si="7"/>
        <v>8377</v>
      </c>
      <c r="N8" s="45">
        <v>500.03</v>
      </c>
      <c r="O8" s="84">
        <v>259</v>
      </c>
      <c r="P8" s="84">
        <v>134</v>
      </c>
      <c r="Q8" s="90">
        <f t="shared" si="8"/>
        <v>0.51796892186468813</v>
      </c>
      <c r="R8" s="90">
        <f t="shared" si="9"/>
        <v>0.26798392096474211</v>
      </c>
      <c r="S8" s="76">
        <f t="shared" si="0"/>
        <v>0.34096692111959287</v>
      </c>
      <c r="T8" s="46">
        <f t="shared" si="1"/>
        <v>7.2592592592592595</v>
      </c>
      <c r="U8" s="77">
        <f t="shared" si="10"/>
        <v>3.4217132686324532</v>
      </c>
      <c r="V8" s="77">
        <f t="shared" si="11"/>
        <v>1.7703072509526978</v>
      </c>
      <c r="W8" s="81">
        <f t="shared" si="2"/>
        <v>838.78397730955669</v>
      </c>
      <c r="X8" s="82">
        <f t="shared" si="3"/>
        <v>1737.1460545228244</v>
      </c>
      <c r="Y8" s="83">
        <f t="shared" si="4"/>
        <v>3357.6181203090418</v>
      </c>
      <c r="Z8" s="84">
        <f t="shared" si="12"/>
        <v>1549.8452297781191</v>
      </c>
      <c r="AA8" s="63">
        <f t="shared" si="13"/>
        <v>3.228844228704415</v>
      </c>
    </row>
    <row r="9" spans="1:27" x14ac:dyDescent="0.2">
      <c r="A9" s="43">
        <f t="shared" si="5"/>
        <v>40509</v>
      </c>
      <c r="B9" s="25">
        <v>2010</v>
      </c>
      <c r="C9" s="25">
        <v>331</v>
      </c>
      <c r="D9" s="58" t="s">
        <v>86</v>
      </c>
      <c r="E9" s="26">
        <v>4</v>
      </c>
      <c r="F9" s="44" t="s">
        <v>76</v>
      </c>
      <c r="G9" s="79">
        <f t="shared" si="6"/>
        <v>9.9870768000000005</v>
      </c>
      <c r="H9" s="1">
        <v>123</v>
      </c>
      <c r="I9" s="1">
        <v>887</v>
      </c>
      <c r="J9" s="27">
        <v>0</v>
      </c>
      <c r="K9" s="1">
        <v>1819.3</v>
      </c>
      <c r="L9" s="1">
        <v>6261.1</v>
      </c>
      <c r="M9" s="71">
        <f t="shared" si="7"/>
        <v>8080.4000000000005</v>
      </c>
      <c r="N9" s="45">
        <v>500.02</v>
      </c>
      <c r="O9" s="84">
        <v>247.4</v>
      </c>
      <c r="P9" s="84">
        <v>133.30000000000001</v>
      </c>
      <c r="Q9" s="90">
        <f t="shared" si="8"/>
        <v>0.49478020879164836</v>
      </c>
      <c r="R9" s="90">
        <f t="shared" si="9"/>
        <v>0.26658933642654298</v>
      </c>
      <c r="S9" s="76">
        <f t="shared" si="0"/>
        <v>0.35014447071184657</v>
      </c>
      <c r="T9" s="46">
        <f t="shared" si="1"/>
        <v>7.2113821138211378</v>
      </c>
      <c r="U9" s="77">
        <f t="shared" si="10"/>
        <v>3.4925235234108114</v>
      </c>
      <c r="V9" s="77">
        <f t="shared" si="11"/>
        <v>1.8817840972945077</v>
      </c>
      <c r="W9" s="81">
        <f t="shared" si="2"/>
        <v>809.08559749936035</v>
      </c>
      <c r="X9" s="82">
        <f t="shared" si="3"/>
        <v>1671.3023517554489</v>
      </c>
      <c r="Y9" s="83">
        <f t="shared" si="4"/>
        <v>3101.8769829279672</v>
      </c>
      <c r="Z9" s="84">
        <f t="shared" si="12"/>
        <v>1491.1008608868246</v>
      </c>
      <c r="AA9" s="63">
        <f t="shared" si="13"/>
        <v>3.1064601268475514</v>
      </c>
    </row>
    <row r="10" spans="1:27" x14ac:dyDescent="0.2">
      <c r="A10" s="43">
        <f t="shared" si="5"/>
        <v>40509</v>
      </c>
      <c r="B10" s="25">
        <v>2010</v>
      </c>
      <c r="C10" s="25">
        <v>331</v>
      </c>
      <c r="D10" s="58" t="s">
        <v>86</v>
      </c>
      <c r="E10" s="26">
        <v>5</v>
      </c>
      <c r="F10" s="44" t="s">
        <v>75</v>
      </c>
      <c r="G10" s="79">
        <f t="shared" si="6"/>
        <v>9.9870768000000005</v>
      </c>
      <c r="H10" s="1">
        <v>132</v>
      </c>
      <c r="I10" s="1">
        <v>807</v>
      </c>
      <c r="J10" s="27">
        <v>0</v>
      </c>
      <c r="K10" s="1">
        <v>1709.6</v>
      </c>
      <c r="L10" s="1">
        <v>5641.9</v>
      </c>
      <c r="M10" s="71">
        <f t="shared" si="7"/>
        <v>7351.5</v>
      </c>
      <c r="N10" s="45">
        <v>500.02</v>
      </c>
      <c r="O10" s="84">
        <v>264.7</v>
      </c>
      <c r="P10" s="84">
        <v>132.30000000000001</v>
      </c>
      <c r="Q10" s="90">
        <f t="shared" si="8"/>
        <v>0.52937882484700616</v>
      </c>
      <c r="R10" s="90">
        <f t="shared" si="9"/>
        <v>0.2645894164233431</v>
      </c>
      <c r="S10" s="76">
        <f t="shared" si="0"/>
        <v>0.33324937027707813</v>
      </c>
      <c r="T10" s="46">
        <f t="shared" si="1"/>
        <v>6.1136363636363633</v>
      </c>
      <c r="U10" s="77">
        <f t="shared" si="10"/>
        <v>3.7009942898442678</v>
      </c>
      <c r="V10" s="77">
        <f t="shared" si="11"/>
        <v>1.8497980526875581</v>
      </c>
      <c r="W10" s="81">
        <f t="shared" si="2"/>
        <v>736.10127840410712</v>
      </c>
      <c r="X10" s="82">
        <f t="shared" si="3"/>
        <v>1494.718683367749</v>
      </c>
      <c r="Y10" s="83">
        <f t="shared" si="4"/>
        <v>2990.5671616586787</v>
      </c>
      <c r="Z10" s="84">
        <f t="shared" si="12"/>
        <v>1333.5566202083551</v>
      </c>
      <c r="AA10" s="63">
        <f t="shared" si="13"/>
        <v>2.7782429587674065</v>
      </c>
    </row>
    <row r="11" spans="1:27" x14ac:dyDescent="0.2">
      <c r="A11" s="43">
        <f t="shared" si="5"/>
        <v>40509</v>
      </c>
      <c r="B11" s="25">
        <v>2010</v>
      </c>
      <c r="C11" s="25">
        <v>331</v>
      </c>
      <c r="D11" s="58" t="s">
        <v>86</v>
      </c>
      <c r="E11" s="26">
        <v>5</v>
      </c>
      <c r="F11" s="44" t="s">
        <v>76</v>
      </c>
      <c r="G11" s="79">
        <f t="shared" si="6"/>
        <v>9.9870768000000005</v>
      </c>
      <c r="H11" s="1">
        <v>126</v>
      </c>
      <c r="I11" s="1">
        <v>906</v>
      </c>
      <c r="J11" s="27">
        <v>0</v>
      </c>
      <c r="K11" s="1">
        <v>1758.7</v>
      </c>
      <c r="L11" s="1">
        <v>6754.7</v>
      </c>
      <c r="M11" s="71">
        <f t="shared" si="7"/>
        <v>8513.4</v>
      </c>
      <c r="N11" s="45">
        <v>500.09</v>
      </c>
      <c r="O11" s="84">
        <v>244.1</v>
      </c>
      <c r="P11" s="84">
        <v>143</v>
      </c>
      <c r="Q11" s="90">
        <f t="shared" si="8"/>
        <v>0.48811213981483337</v>
      </c>
      <c r="R11" s="90">
        <f t="shared" si="9"/>
        <v>0.28594852926473235</v>
      </c>
      <c r="S11" s="76">
        <f t="shared" si="0"/>
        <v>0.36941358822009812</v>
      </c>
      <c r="T11" s="46">
        <f t="shared" si="1"/>
        <v>7.1904761904761907</v>
      </c>
      <c r="U11" s="77">
        <f t="shared" si="10"/>
        <v>3.6391292172265506</v>
      </c>
      <c r="V11" s="77">
        <f t="shared" si="11"/>
        <v>2.1318946254133415</v>
      </c>
      <c r="W11" s="81">
        <f t="shared" si="2"/>
        <v>852.44162736387477</v>
      </c>
      <c r="X11" s="82">
        <f t="shared" si="3"/>
        <v>1933.9958721700104</v>
      </c>
      <c r="Y11" s="83">
        <f t="shared" si="4"/>
        <v>3301.3174293475495</v>
      </c>
      <c r="Z11" s="84">
        <f t="shared" si="12"/>
        <v>1725.4705032367679</v>
      </c>
      <c r="AA11" s="63">
        <f t="shared" si="13"/>
        <v>3.5947302150765998</v>
      </c>
    </row>
    <row r="12" spans="1:27" x14ac:dyDescent="0.2">
      <c r="A12" s="43">
        <f t="shared" si="5"/>
        <v>40509</v>
      </c>
      <c r="B12" s="25">
        <v>2010</v>
      </c>
      <c r="C12" s="25">
        <v>331</v>
      </c>
      <c r="D12" s="62" t="s">
        <v>87</v>
      </c>
      <c r="E12" s="26">
        <v>6</v>
      </c>
      <c r="F12" s="47" t="s">
        <v>75</v>
      </c>
      <c r="G12" s="79">
        <f t="shared" si="6"/>
        <v>9.9870768000000005</v>
      </c>
      <c r="H12" s="28">
        <v>128</v>
      </c>
      <c r="I12" s="28">
        <v>769</v>
      </c>
      <c r="J12" s="27">
        <v>0</v>
      </c>
      <c r="K12" s="28">
        <v>1564.7</v>
      </c>
      <c r="L12" s="28">
        <v>5279.5</v>
      </c>
      <c r="M12" s="71">
        <f t="shared" si="7"/>
        <v>6844.2</v>
      </c>
      <c r="N12" s="46">
        <v>500.02</v>
      </c>
      <c r="O12" s="92">
        <v>262.89999999999998</v>
      </c>
      <c r="P12" s="92">
        <v>134.4</v>
      </c>
      <c r="Q12" s="90">
        <f t="shared" si="8"/>
        <v>0.52577896884124631</v>
      </c>
      <c r="R12" s="90">
        <f t="shared" si="9"/>
        <v>0.2687892484300628</v>
      </c>
      <c r="S12" s="76">
        <f t="shared" si="0"/>
        <v>0.33828341303800658</v>
      </c>
      <c r="T12" s="46">
        <f t="shared" si="1"/>
        <v>6.0078125</v>
      </c>
      <c r="U12" s="77">
        <f t="shared" si="10"/>
        <v>3.609687992194226</v>
      </c>
      <c r="V12" s="77">
        <f t="shared" si="11"/>
        <v>1.8453482927002816</v>
      </c>
      <c r="W12" s="81">
        <f t="shared" si="2"/>
        <v>685.30563417715973</v>
      </c>
      <c r="X12" s="82">
        <f t="shared" si="3"/>
        <v>1420.9091063428255</v>
      </c>
      <c r="Y12" s="83">
        <f t="shared" si="4"/>
        <v>2779.4419944756605</v>
      </c>
      <c r="Z12" s="84">
        <f t="shared" si="12"/>
        <v>1267.7052655878358</v>
      </c>
      <c r="AA12" s="63">
        <f t="shared" si="13"/>
        <v>2.6410526366413247</v>
      </c>
    </row>
    <row r="13" spans="1:27" x14ac:dyDescent="0.2">
      <c r="A13" s="43">
        <f t="shared" si="5"/>
        <v>40509</v>
      </c>
      <c r="B13" s="25">
        <v>2010</v>
      </c>
      <c r="C13" s="25">
        <v>331</v>
      </c>
      <c r="D13" s="28" t="s">
        <v>87</v>
      </c>
      <c r="E13" s="26">
        <v>6</v>
      </c>
      <c r="F13" s="47" t="s">
        <v>76</v>
      </c>
      <c r="G13" s="79">
        <f t="shared" si="6"/>
        <v>9.9870768000000005</v>
      </c>
      <c r="H13" s="28">
        <v>112</v>
      </c>
      <c r="I13" s="28">
        <v>862</v>
      </c>
      <c r="J13" s="27">
        <v>0</v>
      </c>
      <c r="K13" s="28">
        <v>1688.1</v>
      </c>
      <c r="L13" s="28">
        <v>6489.7</v>
      </c>
      <c r="M13" s="71">
        <f t="shared" si="7"/>
        <v>8177.7999999999993</v>
      </c>
      <c r="N13" s="46">
        <v>500</v>
      </c>
      <c r="O13" s="92">
        <v>254.5</v>
      </c>
      <c r="P13" s="92">
        <v>144.80000000000001</v>
      </c>
      <c r="Q13" s="90">
        <f t="shared" si="8"/>
        <v>0.50900000000000001</v>
      </c>
      <c r="R13" s="90">
        <f t="shared" si="9"/>
        <v>0.28960000000000002</v>
      </c>
      <c r="S13" s="76">
        <f t="shared" si="0"/>
        <v>0.36263461056849489</v>
      </c>
      <c r="T13" s="46">
        <f t="shared" si="1"/>
        <v>7.6964285714285712</v>
      </c>
      <c r="U13" s="77">
        <f t="shared" si="10"/>
        <v>3.832085034802784</v>
      </c>
      <c r="V13" s="77">
        <f t="shared" si="11"/>
        <v>2.1802982830626449</v>
      </c>
      <c r="W13" s="81">
        <f t="shared" si="2"/>
        <v>818.83820098389538</v>
      </c>
      <c r="X13" s="82">
        <f t="shared" si="3"/>
        <v>1881.8490711916825</v>
      </c>
      <c r="Y13" s="83">
        <f t="shared" si="4"/>
        <v>3307.5316893527838</v>
      </c>
      <c r="Z13" s="84">
        <f t="shared" si="12"/>
        <v>1678.9462224867241</v>
      </c>
      <c r="AA13" s="63">
        <f t="shared" si="13"/>
        <v>3.4978046301806751</v>
      </c>
    </row>
    <row r="14" spans="1:27" x14ac:dyDescent="0.2">
      <c r="A14" s="43">
        <f t="shared" si="5"/>
        <v>40509</v>
      </c>
      <c r="B14" s="25">
        <v>2010</v>
      </c>
      <c r="C14" s="25">
        <v>331</v>
      </c>
      <c r="D14" s="28" t="s">
        <v>87</v>
      </c>
      <c r="E14" s="26">
        <v>7</v>
      </c>
      <c r="F14" s="47" t="s">
        <v>75</v>
      </c>
      <c r="G14" s="79">
        <f t="shared" si="6"/>
        <v>9.9870768000000005</v>
      </c>
      <c r="H14" s="28">
        <v>134</v>
      </c>
      <c r="I14" s="28">
        <v>883</v>
      </c>
      <c r="J14" s="27">
        <v>0</v>
      </c>
      <c r="K14" s="28">
        <v>1703.9</v>
      </c>
      <c r="L14" s="28">
        <v>6191.3</v>
      </c>
      <c r="M14" s="71">
        <f t="shared" si="7"/>
        <v>7895.2000000000007</v>
      </c>
      <c r="N14" s="46">
        <v>500.01</v>
      </c>
      <c r="O14" s="92">
        <v>270</v>
      </c>
      <c r="P14" s="92">
        <v>140.80000000000001</v>
      </c>
      <c r="Q14" s="90">
        <f t="shared" si="8"/>
        <v>0.53998920021599572</v>
      </c>
      <c r="R14" s="90">
        <f t="shared" si="9"/>
        <v>0.28159436811263777</v>
      </c>
      <c r="S14" s="76">
        <f t="shared" si="0"/>
        <v>0.34274586173320354</v>
      </c>
      <c r="T14" s="46">
        <f t="shared" si="1"/>
        <v>6.58955223880597</v>
      </c>
      <c r="U14" s="77">
        <f t="shared" si="10"/>
        <v>3.786223256282327</v>
      </c>
      <c r="V14" s="77">
        <f t="shared" si="11"/>
        <v>1.9744453129057467</v>
      </c>
      <c r="W14" s="81">
        <f t="shared" si="2"/>
        <v>790.54163276285215</v>
      </c>
      <c r="X14" s="82">
        <f t="shared" si="3"/>
        <v>1745.691202951172</v>
      </c>
      <c r="Y14" s="83">
        <f t="shared" si="4"/>
        <v>3347.5612556592077</v>
      </c>
      <c r="Z14" s="84">
        <f t="shared" si="12"/>
        <v>1557.4690317577738</v>
      </c>
      <c r="AA14" s="63">
        <f t="shared" si="13"/>
        <v>3.244727149495362</v>
      </c>
    </row>
    <row r="15" spans="1:27" x14ac:dyDescent="0.2">
      <c r="A15" s="43">
        <f t="shared" si="5"/>
        <v>40509</v>
      </c>
      <c r="B15" s="25">
        <v>2010</v>
      </c>
      <c r="C15" s="25">
        <v>331</v>
      </c>
      <c r="D15" s="28" t="s">
        <v>87</v>
      </c>
      <c r="E15" s="26">
        <v>7</v>
      </c>
      <c r="F15" s="47" t="s">
        <v>76</v>
      </c>
      <c r="G15" s="79">
        <f t="shared" si="6"/>
        <v>9.9870768000000005</v>
      </c>
      <c r="H15" s="28">
        <v>127</v>
      </c>
      <c r="I15" s="28">
        <v>752</v>
      </c>
      <c r="J15" s="27">
        <v>0</v>
      </c>
      <c r="K15" s="28">
        <v>1676.1</v>
      </c>
      <c r="L15" s="28">
        <v>5595.2</v>
      </c>
      <c r="M15" s="71">
        <f t="shared" si="7"/>
        <v>7271.2999999999993</v>
      </c>
      <c r="N15" s="46">
        <v>500.08</v>
      </c>
      <c r="O15" s="92">
        <v>253.7</v>
      </c>
      <c r="P15" s="92">
        <v>141.1</v>
      </c>
      <c r="Q15" s="90">
        <f t="shared" si="8"/>
        <v>0.50731882898736202</v>
      </c>
      <c r="R15" s="90">
        <f t="shared" si="9"/>
        <v>0.2821548552231643</v>
      </c>
      <c r="S15" s="76">
        <f t="shared" si="0"/>
        <v>0.35739614994934149</v>
      </c>
      <c r="T15" s="46">
        <f t="shared" si="1"/>
        <v>5.9212598425196852</v>
      </c>
      <c r="U15" s="77">
        <f t="shared" si="10"/>
        <v>3.7746679680187336</v>
      </c>
      <c r="V15" s="77">
        <f t="shared" si="11"/>
        <v>2.0993521887561823</v>
      </c>
      <c r="W15" s="81">
        <f t="shared" si="2"/>
        <v>728.07090058624556</v>
      </c>
      <c r="X15" s="82">
        <f t="shared" si="3"/>
        <v>1580.7556881355401</v>
      </c>
      <c r="Y15" s="83">
        <f t="shared" si="4"/>
        <v>2842.223374060854</v>
      </c>
      <c r="Z15" s="84">
        <f t="shared" si="12"/>
        <v>1410.317029085078</v>
      </c>
      <c r="AA15" s="63">
        <f t="shared" si="13"/>
        <v>2.9381604772605794</v>
      </c>
    </row>
    <row r="16" spans="1:27" x14ac:dyDescent="0.2">
      <c r="A16" s="43">
        <f t="shared" si="5"/>
        <v>40509</v>
      </c>
      <c r="B16" s="25">
        <v>2010</v>
      </c>
      <c r="C16" s="25">
        <v>331</v>
      </c>
      <c r="D16" s="28" t="s">
        <v>87</v>
      </c>
      <c r="E16" s="26">
        <v>8</v>
      </c>
      <c r="F16" s="47" t="s">
        <v>75</v>
      </c>
      <c r="G16" s="79">
        <f t="shared" si="6"/>
        <v>9.9870768000000005</v>
      </c>
      <c r="H16" s="28">
        <v>118</v>
      </c>
      <c r="I16" s="28">
        <v>819</v>
      </c>
      <c r="J16" s="27">
        <v>0</v>
      </c>
      <c r="K16" s="28">
        <v>1689.4</v>
      </c>
      <c r="L16" s="28">
        <v>6093.5</v>
      </c>
      <c r="M16" s="71">
        <f t="shared" si="7"/>
        <v>7782.9</v>
      </c>
      <c r="N16" s="46">
        <v>500.04</v>
      </c>
      <c r="O16" s="92">
        <v>274.2</v>
      </c>
      <c r="P16" s="92">
        <v>132.4</v>
      </c>
      <c r="Q16" s="90">
        <f t="shared" si="8"/>
        <v>0.54835613150947915</v>
      </c>
      <c r="R16" s="90">
        <f t="shared" si="9"/>
        <v>0.26477881769458445</v>
      </c>
      <c r="S16" s="76">
        <f t="shared" si="0"/>
        <v>0.32562715199212983</v>
      </c>
      <c r="T16" s="46">
        <f t="shared" si="1"/>
        <v>6.9406779661016946</v>
      </c>
      <c r="U16" s="77">
        <f t="shared" si="10"/>
        <v>4.0798633545213807</v>
      </c>
      <c r="V16" s="77">
        <f t="shared" si="11"/>
        <v>1.9699996649840665</v>
      </c>
      <c r="W16" s="81">
        <f t="shared" si="2"/>
        <v>779.29710122986125</v>
      </c>
      <c r="X16" s="82">
        <f t="shared" si="3"/>
        <v>1615.51749118616</v>
      </c>
      <c r="Y16" s="83">
        <f t="shared" si="4"/>
        <v>3345.7318435290404</v>
      </c>
      <c r="Z16" s="84">
        <f t="shared" si="12"/>
        <v>1441.3307797689772</v>
      </c>
      <c r="AA16" s="63">
        <f t="shared" si="13"/>
        <v>3.0027724578520361</v>
      </c>
    </row>
    <row r="17" spans="1:27" x14ac:dyDescent="0.2">
      <c r="A17" s="43">
        <f t="shared" si="5"/>
        <v>40509</v>
      </c>
      <c r="B17" s="25">
        <v>2010</v>
      </c>
      <c r="C17" s="25">
        <v>331</v>
      </c>
      <c r="D17" s="28" t="s">
        <v>87</v>
      </c>
      <c r="E17" s="26">
        <v>8</v>
      </c>
      <c r="F17" s="47" t="s">
        <v>76</v>
      </c>
      <c r="G17" s="79">
        <f t="shared" si="6"/>
        <v>9.9870768000000005</v>
      </c>
      <c r="H17" s="28">
        <v>130</v>
      </c>
      <c r="I17" s="28">
        <v>826</v>
      </c>
      <c r="J17" s="27">
        <v>0</v>
      </c>
      <c r="K17" s="28">
        <v>1694.3</v>
      </c>
      <c r="L17" s="28">
        <v>5785.4</v>
      </c>
      <c r="M17" s="71">
        <f t="shared" si="7"/>
        <v>7479.7</v>
      </c>
      <c r="N17" s="46">
        <v>500.06</v>
      </c>
      <c r="O17" s="92">
        <v>247.7</v>
      </c>
      <c r="P17" s="92">
        <v>210.1</v>
      </c>
      <c r="Q17" s="90">
        <f t="shared" si="8"/>
        <v>0.49534055913290403</v>
      </c>
      <c r="R17" s="90">
        <f t="shared" si="9"/>
        <v>0.42014958205015396</v>
      </c>
      <c r="S17" s="76">
        <f t="shared" si="0"/>
        <v>0.45893403232852775</v>
      </c>
      <c r="T17" s="46">
        <f t="shared" si="1"/>
        <v>6.3538461538461535</v>
      </c>
      <c r="U17" s="77">
        <f t="shared" si="10"/>
        <v>3.4694228460139263</v>
      </c>
      <c r="V17" s="77">
        <f t="shared" si="11"/>
        <v>2.9427765036234388</v>
      </c>
      <c r="W17" s="81">
        <f t="shared" si="2"/>
        <v>748.93786738477866</v>
      </c>
      <c r="X17" s="82">
        <f t="shared" si="3"/>
        <v>2433.8787421690404</v>
      </c>
      <c r="Y17" s="83">
        <f t="shared" si="4"/>
        <v>2869.4515203963415</v>
      </c>
      <c r="Z17" s="84">
        <f t="shared" si="12"/>
        <v>2171.4555023096323</v>
      </c>
      <c r="AA17" s="63">
        <f t="shared" si="13"/>
        <v>4.5238656298117341</v>
      </c>
    </row>
    <row r="18" spans="1:27" x14ac:dyDescent="0.2">
      <c r="A18" s="43">
        <f t="shared" si="5"/>
        <v>40509</v>
      </c>
      <c r="B18" s="25">
        <v>2010</v>
      </c>
      <c r="C18" s="25">
        <v>331</v>
      </c>
      <c r="D18" s="28" t="s">
        <v>87</v>
      </c>
      <c r="E18" s="26">
        <v>9</v>
      </c>
      <c r="F18" s="47" t="s">
        <v>75</v>
      </c>
      <c r="G18" s="79">
        <f t="shared" si="6"/>
        <v>9.9870768000000005</v>
      </c>
      <c r="H18" s="28">
        <v>116</v>
      </c>
      <c r="I18" s="28">
        <v>717</v>
      </c>
      <c r="J18" s="27">
        <v>0</v>
      </c>
      <c r="K18" s="28">
        <v>1606.9</v>
      </c>
      <c r="L18" s="28">
        <v>4975.7</v>
      </c>
      <c r="M18" s="71">
        <f t="shared" si="7"/>
        <v>6582.6</v>
      </c>
      <c r="N18" s="46">
        <v>500.06</v>
      </c>
      <c r="O18" s="92">
        <v>167.4</v>
      </c>
      <c r="P18" s="92">
        <v>143.9</v>
      </c>
      <c r="Q18" s="90">
        <f t="shared" si="8"/>
        <v>0.33475982882054156</v>
      </c>
      <c r="R18" s="90">
        <f t="shared" si="9"/>
        <v>0.28776546814382276</v>
      </c>
      <c r="S18" s="76">
        <f t="shared" si="0"/>
        <v>0.46225505942820433</v>
      </c>
      <c r="T18" s="46">
        <f t="shared" si="1"/>
        <v>6.181034482758621</v>
      </c>
      <c r="U18" s="77">
        <f t="shared" si="10"/>
        <v>2.3231024829321738</v>
      </c>
      <c r="V18" s="77">
        <f t="shared" si="11"/>
        <v>1.9969799718873344</v>
      </c>
      <c r="W18" s="81">
        <f t="shared" si="2"/>
        <v>659.11178333984572</v>
      </c>
      <c r="X18" s="82">
        <f t="shared" si="3"/>
        <v>1433.6874227734172</v>
      </c>
      <c r="Y18" s="83">
        <f t="shared" si="4"/>
        <v>1667.8198371943715</v>
      </c>
      <c r="Z18" s="84">
        <f t="shared" si="12"/>
        <v>1279.1058111625646</v>
      </c>
      <c r="AA18" s="63">
        <f t="shared" si="13"/>
        <v>2.6648037732553429</v>
      </c>
    </row>
    <row r="19" spans="1:27" x14ac:dyDescent="0.2">
      <c r="A19" s="43">
        <f t="shared" si="5"/>
        <v>40509</v>
      </c>
      <c r="B19" s="25">
        <v>2010</v>
      </c>
      <c r="C19" s="25">
        <v>331</v>
      </c>
      <c r="D19" s="28" t="s">
        <v>87</v>
      </c>
      <c r="E19" s="26">
        <v>9</v>
      </c>
      <c r="F19" s="47" t="s">
        <v>76</v>
      </c>
      <c r="G19" s="79">
        <f t="shared" si="6"/>
        <v>9.9870768000000005</v>
      </c>
      <c r="H19" s="28">
        <v>130</v>
      </c>
      <c r="I19" s="28">
        <v>932</v>
      </c>
      <c r="J19" s="27">
        <v>0</v>
      </c>
      <c r="K19" s="28">
        <v>1843.4</v>
      </c>
      <c r="L19" s="28">
        <v>5849.7</v>
      </c>
      <c r="M19" s="71">
        <f t="shared" si="7"/>
        <v>7693.1</v>
      </c>
      <c r="N19" s="46">
        <v>500.05</v>
      </c>
      <c r="O19" s="92">
        <v>250.3</v>
      </c>
      <c r="P19" s="92">
        <v>145</v>
      </c>
      <c r="Q19" s="90">
        <f t="shared" si="8"/>
        <v>0.50054994500549943</v>
      </c>
      <c r="R19" s="90">
        <f t="shared" si="9"/>
        <v>0.28997100289971001</v>
      </c>
      <c r="S19" s="76">
        <f t="shared" si="0"/>
        <v>0.36681001770806981</v>
      </c>
      <c r="T19" s="46">
        <f t="shared" si="1"/>
        <v>7.1692307692307695</v>
      </c>
      <c r="U19" s="77">
        <f t="shared" si="10"/>
        <v>3.14170280396853</v>
      </c>
      <c r="V19" s="77">
        <f t="shared" si="11"/>
        <v>1.820003621955401</v>
      </c>
      <c r="W19" s="81">
        <f t="shared" si="2"/>
        <v>770.30548117943783</v>
      </c>
      <c r="X19" s="82">
        <f t="shared" si="3"/>
        <v>1698.4383014481612</v>
      </c>
      <c r="Y19" s="83">
        <f t="shared" si="4"/>
        <v>2931.8559093274116</v>
      </c>
      <c r="Z19" s="84">
        <f t="shared" si="12"/>
        <v>1515.310985347719</v>
      </c>
      <c r="AA19" s="63">
        <f t="shared" si="13"/>
        <v>3.1568978861410812</v>
      </c>
    </row>
    <row r="20" spans="1:27" x14ac:dyDescent="0.2">
      <c r="A20" s="43">
        <f t="shared" si="5"/>
        <v>40509</v>
      </c>
      <c r="B20" s="25">
        <v>2010</v>
      </c>
      <c r="C20" s="25">
        <v>331</v>
      </c>
      <c r="D20" s="28" t="s">
        <v>87</v>
      </c>
      <c r="E20" s="26">
        <v>10</v>
      </c>
      <c r="F20" s="47" t="s">
        <v>75</v>
      </c>
      <c r="G20" s="79">
        <f t="shared" si="6"/>
        <v>9.9870768000000005</v>
      </c>
      <c r="H20" s="28">
        <v>121</v>
      </c>
      <c r="I20" s="28">
        <v>827</v>
      </c>
      <c r="J20" s="27">
        <v>0</v>
      </c>
      <c r="K20" s="28">
        <v>1866.7</v>
      </c>
      <c r="L20" s="28">
        <v>5594.7</v>
      </c>
      <c r="M20" s="71">
        <f t="shared" si="7"/>
        <v>7461.4</v>
      </c>
      <c r="N20" s="46">
        <v>500.01</v>
      </c>
      <c r="O20" s="92">
        <v>266.39999999999998</v>
      </c>
      <c r="P20" s="92">
        <v>143.5</v>
      </c>
      <c r="Q20" s="90">
        <f t="shared" si="8"/>
        <v>0.53278934421311575</v>
      </c>
      <c r="R20" s="90">
        <f t="shared" si="9"/>
        <v>0.28699426011479773</v>
      </c>
      <c r="S20" s="76">
        <f t="shared" si="0"/>
        <v>0.35008538667967798</v>
      </c>
      <c r="T20" s="46">
        <f t="shared" si="1"/>
        <v>6.8347107438016526</v>
      </c>
      <c r="U20" s="77">
        <f t="shared" si="10"/>
        <v>3.6043489045575798</v>
      </c>
      <c r="V20" s="77">
        <f t="shared" si="11"/>
        <v>1.941531786051099</v>
      </c>
      <c r="W20" s="81">
        <f t="shared" si="2"/>
        <v>747.10549937895735</v>
      </c>
      <c r="X20" s="82">
        <f t="shared" si="3"/>
        <v>1607.7244815662766</v>
      </c>
      <c r="Y20" s="83">
        <f t="shared" si="4"/>
        <v>2984.6536717021327</v>
      </c>
      <c r="Z20" s="84">
        <f t="shared" si="12"/>
        <v>1434.3780202393191</v>
      </c>
      <c r="AA20" s="63">
        <f t="shared" si="13"/>
        <v>2.9882875421652479</v>
      </c>
    </row>
    <row r="21" spans="1:27" x14ac:dyDescent="0.2">
      <c r="A21" s="43">
        <f t="shared" si="5"/>
        <v>40509</v>
      </c>
      <c r="B21" s="25">
        <v>2010</v>
      </c>
      <c r="C21" s="25">
        <v>331</v>
      </c>
      <c r="D21" s="28" t="s">
        <v>87</v>
      </c>
      <c r="E21" s="26">
        <v>10</v>
      </c>
      <c r="F21" s="47" t="s">
        <v>76</v>
      </c>
      <c r="G21" s="79">
        <f t="shared" si="6"/>
        <v>9.9870768000000005</v>
      </c>
      <c r="H21" s="28">
        <v>120</v>
      </c>
      <c r="I21" s="28">
        <v>816</v>
      </c>
      <c r="J21" s="28">
        <v>0</v>
      </c>
      <c r="K21" s="28">
        <v>1796.7</v>
      </c>
      <c r="L21" s="28">
        <v>5319.2</v>
      </c>
      <c r="M21" s="71">
        <f t="shared" si="7"/>
        <v>7115.9</v>
      </c>
      <c r="N21" s="46">
        <v>500.02</v>
      </c>
      <c r="O21" s="92">
        <v>245.8</v>
      </c>
      <c r="P21" s="92">
        <v>140.9</v>
      </c>
      <c r="Q21" s="90">
        <f t="shared" si="8"/>
        <v>0.49158033678652857</v>
      </c>
      <c r="R21" s="90">
        <f t="shared" si="9"/>
        <v>0.281788728450862</v>
      </c>
      <c r="S21" s="76">
        <f t="shared" si="0"/>
        <v>0.36436514093612615</v>
      </c>
      <c r="T21" s="46">
        <f t="shared" si="1"/>
        <v>6.8</v>
      </c>
      <c r="U21" s="77">
        <f t="shared" si="10"/>
        <v>3.2044290777388516</v>
      </c>
      <c r="V21" s="77">
        <f t="shared" si="11"/>
        <v>1.8368757406566485</v>
      </c>
      <c r="W21" s="81">
        <f t="shared" si="2"/>
        <v>712.5107919466484</v>
      </c>
      <c r="X21" s="82">
        <f t="shared" si="3"/>
        <v>1500.8301572045837</v>
      </c>
      <c r="Y21" s="83">
        <f t="shared" si="4"/>
        <v>2618.1976766563994</v>
      </c>
      <c r="Z21" s="84">
        <f t="shared" si="12"/>
        <v>1339.0091488246283</v>
      </c>
      <c r="AA21" s="63">
        <f t="shared" si="13"/>
        <v>2.7896023933846421</v>
      </c>
    </row>
    <row r="22" spans="1:27" x14ac:dyDescent="0.2">
      <c r="A22" s="56">
        <f>DATE(B22,1,C22)</f>
        <v>44527</v>
      </c>
      <c r="B22" s="57">
        <v>2021</v>
      </c>
      <c r="C22" s="57">
        <v>331</v>
      </c>
      <c r="D22" s="58" t="s">
        <v>59</v>
      </c>
      <c r="E22" s="59">
        <v>1</v>
      </c>
      <c r="F22" s="26" t="e">
        <v>#N/A</v>
      </c>
      <c r="G22" s="55">
        <f>3*0.762</f>
        <v>2.286</v>
      </c>
      <c r="H22" s="15">
        <v>26</v>
      </c>
      <c r="I22" s="15">
        <v>155</v>
      </c>
      <c r="J22" s="60">
        <v>0</v>
      </c>
      <c r="K22" s="15">
        <v>582.79999999999995</v>
      </c>
      <c r="L22" s="15">
        <v>1011</v>
      </c>
      <c r="M22" s="71">
        <f>K22+L22</f>
        <v>1593.8</v>
      </c>
      <c r="N22" s="15">
        <v>500.07</v>
      </c>
      <c r="O22" s="15">
        <v>297.60000000000002</v>
      </c>
      <c r="P22" s="15">
        <v>168.2</v>
      </c>
      <c r="Q22" s="67">
        <f>O22/N22</f>
        <v>0.59511668366428705</v>
      </c>
      <c r="R22" s="67">
        <f>P22/N22</f>
        <v>0.33635291059251704</v>
      </c>
      <c r="S22" s="68">
        <f t="shared" si="0"/>
        <v>0.3610991841992271</v>
      </c>
      <c r="T22" s="85">
        <f t="shared" ref="T22:T29" si="14">I22/H22</f>
        <v>5.9615384615384617</v>
      </c>
      <c r="U22" s="85">
        <f t="shared" ref="U22:U29" si="15">Q22*L22/I22</f>
        <v>3.8816965624812529</v>
      </c>
      <c r="V22" s="85">
        <f t="shared" ref="V22:V29" si="16">R22*L22/I22</f>
        <v>2.1938889845744174</v>
      </c>
      <c r="W22" s="69">
        <f t="shared" si="2"/>
        <v>697.20034995625542</v>
      </c>
      <c r="X22" s="87">
        <f t="shared" ref="X22:X29" si="17">R22*L22*10/G22</f>
        <v>1487.5450245364598</v>
      </c>
      <c r="Y22" s="86">
        <f t="shared" ref="Y22:Y29" si="18">Q22*L22*10/G22</f>
        <v>2631.946488121584</v>
      </c>
      <c r="Z22" s="88">
        <f t="shared" ref="Z22:Z29" si="19">X22*0.892179</f>
        <v>1327.1564324459143</v>
      </c>
      <c r="AA22" s="89">
        <f>Z22/480</f>
        <v>2.7649092342623214</v>
      </c>
    </row>
    <row r="23" spans="1:27" x14ac:dyDescent="0.2">
      <c r="A23" s="56">
        <f t="shared" ref="A23:A29" si="20">DATE(B23,1,C23)</f>
        <v>44527</v>
      </c>
      <c r="B23" s="57">
        <v>2021</v>
      </c>
      <c r="C23" s="57">
        <v>331</v>
      </c>
      <c r="D23" s="58" t="s">
        <v>59</v>
      </c>
      <c r="E23" s="59">
        <v>2</v>
      </c>
      <c r="F23" s="26" t="e">
        <v>#N/A</v>
      </c>
      <c r="G23" s="55">
        <f t="shared" ref="G23:G29" si="21">3*0.762</f>
        <v>2.286</v>
      </c>
      <c r="H23" s="15">
        <v>28</v>
      </c>
      <c r="I23" s="15">
        <v>215</v>
      </c>
      <c r="J23" s="60">
        <v>0</v>
      </c>
      <c r="K23" s="15">
        <v>760.8</v>
      </c>
      <c r="L23" s="15">
        <v>1275.2</v>
      </c>
      <c r="M23" s="71">
        <f t="shared" ref="M23:M29" si="22">K23+L23</f>
        <v>2036</v>
      </c>
      <c r="N23" s="15">
        <v>500.05</v>
      </c>
      <c r="O23" s="15">
        <v>296</v>
      </c>
      <c r="P23" s="15">
        <v>176.6</v>
      </c>
      <c r="Q23" s="67">
        <f t="shared" ref="Q23:Q29" si="23">O23/N23</f>
        <v>0.59194080591940801</v>
      </c>
      <c r="R23" s="67">
        <f t="shared" ref="R23:R29" si="24">P23/N23</f>
        <v>0.35316468353164682</v>
      </c>
      <c r="S23" s="68">
        <f t="shared" ref="S23:S29" si="25">P23/(O23+P23)</f>
        <v>0.37367752856538294</v>
      </c>
      <c r="T23" s="85">
        <f t="shared" si="14"/>
        <v>7.6785714285714288</v>
      </c>
      <c r="U23" s="85">
        <f t="shared" si="15"/>
        <v>3.5108972823647866</v>
      </c>
      <c r="V23" s="85">
        <f t="shared" si="16"/>
        <v>2.0946772299514236</v>
      </c>
      <c r="W23" s="69">
        <f t="shared" si="2"/>
        <v>890.63867016622919</v>
      </c>
      <c r="X23" s="87">
        <f t="shared" si="17"/>
        <v>1970.0595119840596</v>
      </c>
      <c r="Y23" s="86">
        <f t="shared" si="18"/>
        <v>3302.0250030989901</v>
      </c>
      <c r="Z23" s="88">
        <f t="shared" si="19"/>
        <v>1757.6457253424264</v>
      </c>
      <c r="AA23" s="89">
        <f t="shared" ref="AA23:AA29" si="26">Z23/480</f>
        <v>3.6617619277967219</v>
      </c>
    </row>
    <row r="24" spans="1:27" x14ac:dyDescent="0.2">
      <c r="A24" s="56">
        <f t="shared" si="20"/>
        <v>44527</v>
      </c>
      <c r="B24" s="57">
        <v>2021</v>
      </c>
      <c r="C24" s="57">
        <v>331</v>
      </c>
      <c r="D24" s="58" t="s">
        <v>59</v>
      </c>
      <c r="E24" s="59">
        <v>3</v>
      </c>
      <c r="F24" s="26" t="e">
        <v>#N/A</v>
      </c>
      <c r="G24" s="55">
        <f t="shared" si="21"/>
        <v>2.286</v>
      </c>
      <c r="H24" s="15">
        <v>29</v>
      </c>
      <c r="I24" s="15">
        <v>198</v>
      </c>
      <c r="J24" s="60">
        <v>0</v>
      </c>
      <c r="K24" s="15">
        <v>522.20000000000005</v>
      </c>
      <c r="L24" s="15">
        <v>1435.1</v>
      </c>
      <c r="M24" s="71">
        <f t="shared" si="22"/>
        <v>1957.3</v>
      </c>
      <c r="N24" s="15">
        <v>500.03</v>
      </c>
      <c r="O24" s="15">
        <v>267.7</v>
      </c>
      <c r="P24" s="15">
        <v>141.5</v>
      </c>
      <c r="Q24" s="67">
        <f t="shared" si="23"/>
        <v>0.53536787792732432</v>
      </c>
      <c r="R24" s="67">
        <f t="shared" si="24"/>
        <v>0.2829830210187389</v>
      </c>
      <c r="S24" s="68">
        <f t="shared" si="25"/>
        <v>0.34579667644183776</v>
      </c>
      <c r="T24" s="85">
        <f t="shared" si="14"/>
        <v>6.8275862068965516</v>
      </c>
      <c r="U24" s="85">
        <f t="shared" si="15"/>
        <v>3.8803355637045613</v>
      </c>
      <c r="V24" s="85">
        <f t="shared" si="16"/>
        <v>2.0510552195151122</v>
      </c>
      <c r="W24" s="69">
        <f t="shared" si="2"/>
        <v>856.21172353455813</v>
      </c>
      <c r="X24" s="87">
        <f t="shared" si="17"/>
        <v>1776.5045208398608</v>
      </c>
      <c r="Y24" s="86">
        <f t="shared" si="18"/>
        <v>3360.9205669882026</v>
      </c>
      <c r="Z24" s="88">
        <f t="shared" si="19"/>
        <v>1584.9600268983863</v>
      </c>
      <c r="AA24" s="89">
        <f t="shared" si="26"/>
        <v>3.3020000560383047</v>
      </c>
    </row>
    <row r="25" spans="1:27" x14ac:dyDescent="0.2">
      <c r="A25" s="56">
        <f t="shared" si="20"/>
        <v>44527</v>
      </c>
      <c r="B25" s="57">
        <v>2021</v>
      </c>
      <c r="C25" s="57">
        <v>331</v>
      </c>
      <c r="D25" s="58" t="s">
        <v>59</v>
      </c>
      <c r="E25" s="59">
        <v>4</v>
      </c>
      <c r="F25" s="26" t="e">
        <v>#N/A</v>
      </c>
      <c r="G25" s="55">
        <f t="shared" si="21"/>
        <v>2.286</v>
      </c>
      <c r="H25" s="15">
        <v>29</v>
      </c>
      <c r="I25" s="15">
        <v>199</v>
      </c>
      <c r="J25" s="60">
        <v>0</v>
      </c>
      <c r="K25" s="15">
        <v>430.9</v>
      </c>
      <c r="L25" s="15">
        <v>1436.5</v>
      </c>
      <c r="M25" s="71">
        <f t="shared" si="22"/>
        <v>1867.4</v>
      </c>
      <c r="N25" s="15">
        <v>500.04</v>
      </c>
      <c r="O25" s="15">
        <v>250.5</v>
      </c>
      <c r="P25" s="15">
        <v>145.4</v>
      </c>
      <c r="Q25" s="67">
        <f t="shared" si="23"/>
        <v>0.50095992320614346</v>
      </c>
      <c r="R25" s="67">
        <f t="shared" si="24"/>
        <v>0.29077673786097114</v>
      </c>
      <c r="S25" s="68">
        <f t="shared" si="25"/>
        <v>0.36726446072240471</v>
      </c>
      <c r="T25" s="85">
        <f t="shared" si="14"/>
        <v>6.8620689655172411</v>
      </c>
      <c r="U25" s="85">
        <f t="shared" si="15"/>
        <v>3.6162257773146989</v>
      </c>
      <c r="V25" s="85">
        <f t="shared" si="16"/>
        <v>2.0989989142577139</v>
      </c>
      <c r="W25" s="69">
        <f t="shared" si="2"/>
        <v>816.88538932633423</v>
      </c>
      <c r="X25" s="87">
        <f t="shared" si="17"/>
        <v>1827.2125281596022</v>
      </c>
      <c r="Y25" s="86">
        <f t="shared" si="18"/>
        <v>3147.9830694909228</v>
      </c>
      <c r="Z25" s="88">
        <f t="shared" si="19"/>
        <v>1630.2006461609058</v>
      </c>
      <c r="AA25" s="89">
        <f t="shared" si="26"/>
        <v>3.3962513461685537</v>
      </c>
    </row>
    <row r="26" spans="1:27" x14ac:dyDescent="0.2">
      <c r="A26" s="56">
        <f t="shared" si="20"/>
        <v>44527</v>
      </c>
      <c r="B26" s="57">
        <v>2021</v>
      </c>
      <c r="C26" s="57">
        <v>331</v>
      </c>
      <c r="D26" s="58" t="s">
        <v>60</v>
      </c>
      <c r="E26" s="59">
        <v>1</v>
      </c>
      <c r="F26" s="26" t="e">
        <v>#N/A</v>
      </c>
      <c r="G26" s="55">
        <f t="shared" si="21"/>
        <v>2.286</v>
      </c>
      <c r="H26" s="62">
        <v>31</v>
      </c>
      <c r="I26" s="62">
        <v>223</v>
      </c>
      <c r="J26" s="60">
        <v>0</v>
      </c>
      <c r="K26" s="62">
        <v>693.6</v>
      </c>
      <c r="L26" s="62">
        <v>1297.3</v>
      </c>
      <c r="M26" s="71">
        <f t="shared" si="22"/>
        <v>1990.9</v>
      </c>
      <c r="N26" s="62">
        <v>500.5</v>
      </c>
      <c r="O26" s="62">
        <v>318.3</v>
      </c>
      <c r="P26" s="62">
        <v>173.7</v>
      </c>
      <c r="Q26" s="67">
        <f t="shared" si="23"/>
        <v>0.63596403596403595</v>
      </c>
      <c r="R26" s="67">
        <f t="shared" si="24"/>
        <v>0.34705294705294704</v>
      </c>
      <c r="S26" s="68">
        <f t="shared" si="25"/>
        <v>0.35304878048780486</v>
      </c>
      <c r="T26" s="85">
        <f t="shared" si="14"/>
        <v>7.193548387096774</v>
      </c>
      <c r="U26" s="85">
        <f t="shared" si="15"/>
        <v>3.6997136495791203</v>
      </c>
      <c r="V26" s="85">
        <f t="shared" si="16"/>
        <v>2.0189766287524131</v>
      </c>
      <c r="W26" s="69">
        <f t="shared" si="2"/>
        <v>870.90988626421699</v>
      </c>
      <c r="X26" s="87">
        <f t="shared" si="17"/>
        <v>1969.5178836911118</v>
      </c>
      <c r="Y26" s="86">
        <f t="shared" si="18"/>
        <v>3609.081994121364</v>
      </c>
      <c r="Z26" s="88">
        <f t="shared" si="19"/>
        <v>1757.1624959536525</v>
      </c>
      <c r="AA26" s="89">
        <f t="shared" si="26"/>
        <v>3.6607551999034427</v>
      </c>
    </row>
    <row r="27" spans="1:27" x14ac:dyDescent="0.2">
      <c r="A27" s="56">
        <f t="shared" si="20"/>
        <v>44527</v>
      </c>
      <c r="B27" s="57">
        <v>2021</v>
      </c>
      <c r="C27" s="57">
        <v>331</v>
      </c>
      <c r="D27" s="62" t="s">
        <v>60</v>
      </c>
      <c r="E27" s="59">
        <v>2</v>
      </c>
      <c r="F27" s="26" t="e">
        <v>#N/A</v>
      </c>
      <c r="G27" s="55">
        <f t="shared" si="21"/>
        <v>2.286</v>
      </c>
      <c r="H27" s="62">
        <v>28</v>
      </c>
      <c r="I27" s="62">
        <v>204</v>
      </c>
      <c r="J27" s="60">
        <v>0</v>
      </c>
      <c r="K27" s="62">
        <v>623.4</v>
      </c>
      <c r="L27" s="62">
        <v>1360.8</v>
      </c>
      <c r="M27" s="71">
        <f t="shared" si="22"/>
        <v>1984.1999999999998</v>
      </c>
      <c r="N27" s="62">
        <v>500.03</v>
      </c>
      <c r="O27" s="62">
        <v>276</v>
      </c>
      <c r="P27" s="62">
        <v>159.80000000000001</v>
      </c>
      <c r="Q27" s="67">
        <f t="shared" si="23"/>
        <v>0.55196688198708077</v>
      </c>
      <c r="R27" s="67">
        <f t="shared" si="24"/>
        <v>0.31958082515049102</v>
      </c>
      <c r="S27" s="68">
        <f t="shared" si="25"/>
        <v>0.3666819642037632</v>
      </c>
      <c r="T27" s="85">
        <f t="shared" si="14"/>
        <v>7.2857142857142856</v>
      </c>
      <c r="U27" s="85">
        <f t="shared" si="15"/>
        <v>3.6819437892549973</v>
      </c>
      <c r="V27" s="85">
        <f t="shared" si="16"/>
        <v>2.131792092474452</v>
      </c>
      <c r="W27" s="69">
        <f t="shared" si="2"/>
        <v>867.97900262467181</v>
      </c>
      <c r="X27" s="87">
        <f t="shared" si="17"/>
        <v>1902.386644202923</v>
      </c>
      <c r="Y27" s="86">
        <f t="shared" si="18"/>
        <v>3285.7241163955355</v>
      </c>
      <c r="Z27" s="88">
        <f t="shared" si="19"/>
        <v>1697.2694138383197</v>
      </c>
      <c r="AA27" s="89">
        <f t="shared" si="26"/>
        <v>3.5359779454964992</v>
      </c>
    </row>
    <row r="28" spans="1:27" x14ac:dyDescent="0.2">
      <c r="A28" s="56">
        <f t="shared" si="20"/>
        <v>44527</v>
      </c>
      <c r="B28" s="57">
        <v>2021</v>
      </c>
      <c r="C28" s="57">
        <v>331</v>
      </c>
      <c r="D28" s="62" t="s">
        <v>60</v>
      </c>
      <c r="E28" s="59">
        <v>3</v>
      </c>
      <c r="F28" s="26" t="e">
        <v>#N/A</v>
      </c>
      <c r="G28" s="55">
        <f t="shared" si="21"/>
        <v>2.286</v>
      </c>
      <c r="H28" s="62">
        <v>27</v>
      </c>
      <c r="I28" s="62">
        <v>179</v>
      </c>
      <c r="J28" s="60">
        <v>0</v>
      </c>
      <c r="K28" s="62">
        <v>589.4</v>
      </c>
      <c r="L28" s="62">
        <v>1151.4000000000001</v>
      </c>
      <c r="M28" s="71">
        <f t="shared" si="22"/>
        <v>1740.8000000000002</v>
      </c>
      <c r="N28" s="62">
        <v>500.01</v>
      </c>
      <c r="O28" s="62">
        <v>292.2</v>
      </c>
      <c r="P28" s="62">
        <v>171.9</v>
      </c>
      <c r="Q28" s="67">
        <f t="shared" si="23"/>
        <v>0.58438831223375531</v>
      </c>
      <c r="R28" s="67">
        <f t="shared" si="24"/>
        <v>0.34379312413751728</v>
      </c>
      <c r="S28" s="68">
        <f t="shared" si="25"/>
        <v>0.37039431157078218</v>
      </c>
      <c r="T28" s="85">
        <f t="shared" si="14"/>
        <v>6.6296296296296298</v>
      </c>
      <c r="U28" s="85">
        <f t="shared" si="15"/>
        <v>3.7590206855080774</v>
      </c>
      <c r="V28" s="85">
        <f t="shared" si="16"/>
        <v>2.2114156599549575</v>
      </c>
      <c r="W28" s="69">
        <f t="shared" si="2"/>
        <v>761.5048118985128</v>
      </c>
      <c r="X28" s="87">
        <f t="shared" si="17"/>
        <v>1731.5984388973641</v>
      </c>
      <c r="Y28" s="86">
        <f t="shared" si="18"/>
        <v>2943.4151474450828</v>
      </c>
      <c r="Z28" s="88">
        <f t="shared" si="19"/>
        <v>1544.8957636170114</v>
      </c>
      <c r="AA28" s="89">
        <f t="shared" si="26"/>
        <v>3.2185328408687739</v>
      </c>
    </row>
    <row r="29" spans="1:27" x14ac:dyDescent="0.2">
      <c r="A29" s="56">
        <f t="shared" si="20"/>
        <v>44527</v>
      </c>
      <c r="B29" s="57">
        <v>2021</v>
      </c>
      <c r="C29" s="57">
        <v>331</v>
      </c>
      <c r="D29" s="62" t="s">
        <v>60</v>
      </c>
      <c r="E29" s="59">
        <v>4</v>
      </c>
      <c r="F29" s="26" t="e">
        <v>#N/A</v>
      </c>
      <c r="G29" s="55">
        <f t="shared" si="21"/>
        <v>2.286</v>
      </c>
      <c r="H29" s="62">
        <v>27</v>
      </c>
      <c r="I29" s="62">
        <v>171</v>
      </c>
      <c r="J29" s="62">
        <v>0</v>
      </c>
      <c r="K29" s="62">
        <v>606.29999999999995</v>
      </c>
      <c r="L29" s="62">
        <v>1033.3</v>
      </c>
      <c r="M29" s="71">
        <f t="shared" si="22"/>
        <v>1639.6</v>
      </c>
      <c r="N29" s="62">
        <v>500.03</v>
      </c>
      <c r="O29" s="62">
        <v>286.2</v>
      </c>
      <c r="P29" s="62">
        <v>169.8</v>
      </c>
      <c r="Q29" s="67">
        <f t="shared" si="23"/>
        <v>0.57236565806051642</v>
      </c>
      <c r="R29" s="67">
        <f t="shared" si="24"/>
        <v>0.33957962522248669</v>
      </c>
      <c r="S29" s="68">
        <f t="shared" si="25"/>
        <v>0.37236842105263163</v>
      </c>
      <c r="T29" s="85">
        <f t="shared" si="14"/>
        <v>6.333333333333333</v>
      </c>
      <c r="U29" s="85">
        <f t="shared" si="15"/>
        <v>3.4586282717773775</v>
      </c>
      <c r="V29" s="85">
        <f t="shared" si="16"/>
        <v>2.0519744253941257</v>
      </c>
      <c r="W29" s="69">
        <f t="shared" si="2"/>
        <v>717.23534558180222</v>
      </c>
      <c r="X29" s="87">
        <f t="shared" si="17"/>
        <v>1534.9414993105663</v>
      </c>
      <c r="Y29" s="86">
        <f t="shared" si="18"/>
        <v>2587.1628804633924</v>
      </c>
      <c r="Z29" s="88">
        <f t="shared" si="19"/>
        <v>1369.4425719134019</v>
      </c>
      <c r="AA29" s="89">
        <f t="shared" si="26"/>
        <v>2.8530053581529207</v>
      </c>
    </row>
    <row r="212" spans="1:2" x14ac:dyDescent="0.2">
      <c r="A212" s="48" t="s">
        <v>77</v>
      </c>
      <c r="B212" s="26" t="s">
        <v>78</v>
      </c>
    </row>
    <row r="213" spans="1:2" x14ac:dyDescent="0.2">
      <c r="A213" s="48" t="e">
        <f>#REF!-#REF!*#REF!</f>
        <v>#REF!</v>
      </c>
      <c r="B213" s="26" t="e">
        <f>A213/(22*0.4046873*1000)</f>
        <v>#REF!</v>
      </c>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569B-C27F-4DDE-835B-0C8094622BC2}">
  <dimension ref="A1:H10"/>
  <sheetViews>
    <sheetView workbookViewId="0">
      <selection activeCell="B3" sqref="B3"/>
    </sheetView>
  </sheetViews>
  <sheetFormatPr defaultRowHeight="15" x14ac:dyDescent="0.25"/>
  <cols>
    <col min="1" max="1" width="26.5703125" customWidth="1"/>
    <col min="2" max="2" width="15.7109375" customWidth="1"/>
    <col min="3" max="3" width="91.85546875" customWidth="1"/>
    <col min="5" max="5" width="12.28515625" customWidth="1"/>
    <col min="6" max="6" width="12.5703125" customWidth="1"/>
    <col min="7" max="7" width="12" customWidth="1"/>
    <col min="8" max="8" width="12.7109375" customWidth="1"/>
  </cols>
  <sheetData>
    <row r="1" spans="1:8" ht="45" x14ac:dyDescent="0.25">
      <c r="A1" s="7" t="s">
        <v>29</v>
      </c>
      <c r="B1" s="7" t="s">
        <v>30</v>
      </c>
      <c r="C1" s="7" t="s">
        <v>31</v>
      </c>
      <c r="D1" s="7" t="s">
        <v>32</v>
      </c>
      <c r="E1" s="7" t="s">
        <v>33</v>
      </c>
      <c r="F1" s="7" t="s">
        <v>34</v>
      </c>
      <c r="G1" s="7" t="s">
        <v>35</v>
      </c>
      <c r="H1" s="7" t="s">
        <v>36</v>
      </c>
    </row>
    <row r="2" spans="1:8" ht="42.75" x14ac:dyDescent="0.25">
      <c r="A2" s="51" t="s">
        <v>205</v>
      </c>
      <c r="B2" s="122" t="s">
        <v>37</v>
      </c>
      <c r="C2" s="29" t="s">
        <v>38</v>
      </c>
      <c r="D2" s="101" t="s">
        <v>39</v>
      </c>
      <c r="E2" s="51">
        <v>10</v>
      </c>
      <c r="F2" s="51"/>
      <c r="G2" s="51" t="s">
        <v>40</v>
      </c>
      <c r="H2" s="51" t="s">
        <v>41</v>
      </c>
    </row>
    <row r="3" spans="1:8" x14ac:dyDescent="0.25">
      <c r="A3" s="51" t="s">
        <v>205</v>
      </c>
      <c r="B3" t="s">
        <v>42</v>
      </c>
      <c r="C3" s="29" t="s">
        <v>42</v>
      </c>
      <c r="D3" s="29" t="s">
        <v>43</v>
      </c>
      <c r="E3" s="51">
        <v>4</v>
      </c>
      <c r="F3" s="51"/>
      <c r="G3" s="51" t="s">
        <v>40</v>
      </c>
      <c r="H3" s="51" t="s">
        <v>41</v>
      </c>
    </row>
    <row r="4" spans="1:8" x14ac:dyDescent="0.25">
      <c r="A4" s="51" t="s">
        <v>205</v>
      </c>
      <c r="B4" s="122" t="s">
        <v>25</v>
      </c>
      <c r="C4" s="29" t="s">
        <v>44</v>
      </c>
      <c r="D4" s="29" t="s">
        <v>45</v>
      </c>
      <c r="E4" s="51" t="s">
        <v>131</v>
      </c>
      <c r="F4" s="51" t="s">
        <v>46</v>
      </c>
      <c r="G4" s="51" t="s">
        <v>40</v>
      </c>
      <c r="H4" s="51" t="s">
        <v>41</v>
      </c>
    </row>
    <row r="5" spans="1:8" ht="28.5" x14ac:dyDescent="0.25">
      <c r="A5" s="51" t="s">
        <v>205</v>
      </c>
      <c r="B5" s="122" t="s">
        <v>198</v>
      </c>
      <c r="C5" s="29" t="s">
        <v>199</v>
      </c>
      <c r="D5" s="29" t="s">
        <v>145</v>
      </c>
      <c r="E5" s="51"/>
      <c r="F5" s="51"/>
      <c r="G5" s="51" t="s">
        <v>40</v>
      </c>
      <c r="H5" s="51" t="s">
        <v>41</v>
      </c>
    </row>
    <row r="6" spans="1:8" ht="256.5" x14ac:dyDescent="0.25">
      <c r="A6" s="51" t="s">
        <v>205</v>
      </c>
      <c r="B6" s="122" t="s">
        <v>84</v>
      </c>
      <c r="C6" s="29" t="s">
        <v>206</v>
      </c>
      <c r="D6" s="52" t="s">
        <v>45</v>
      </c>
      <c r="E6" s="52" t="s">
        <v>171</v>
      </c>
      <c r="F6" s="52" t="s">
        <v>172</v>
      </c>
      <c r="G6" s="52" t="s">
        <v>40</v>
      </c>
      <c r="H6" s="52" t="s">
        <v>41</v>
      </c>
    </row>
    <row r="7" spans="1:8" ht="28.5" x14ac:dyDescent="0.25">
      <c r="A7" s="51" t="s">
        <v>205</v>
      </c>
      <c r="B7" s="122" t="s">
        <v>67</v>
      </c>
      <c r="C7" s="29" t="s">
        <v>68</v>
      </c>
      <c r="D7" s="29" t="s">
        <v>145</v>
      </c>
      <c r="E7" s="51"/>
      <c r="F7" s="51"/>
      <c r="G7" s="51" t="s">
        <v>40</v>
      </c>
      <c r="H7" s="51" t="s">
        <v>41</v>
      </c>
    </row>
    <row r="8" spans="1:8" ht="30" x14ac:dyDescent="0.25">
      <c r="A8" s="51" t="s">
        <v>205</v>
      </c>
      <c r="B8" s="122" t="s">
        <v>80</v>
      </c>
      <c r="C8" s="29" t="s">
        <v>200</v>
      </c>
      <c r="D8" s="29" t="s">
        <v>51</v>
      </c>
      <c r="E8" s="29"/>
      <c r="F8" s="29"/>
      <c r="G8" s="29" t="s">
        <v>40</v>
      </c>
      <c r="H8" s="29" t="s">
        <v>175</v>
      </c>
    </row>
    <row r="9" spans="1:8" ht="30" x14ac:dyDescent="0.25">
      <c r="A9" s="51" t="s">
        <v>205</v>
      </c>
      <c r="B9" s="122" t="s">
        <v>95</v>
      </c>
      <c r="C9" s="29" t="s">
        <v>201</v>
      </c>
      <c r="D9" s="29" t="s">
        <v>51</v>
      </c>
      <c r="E9" s="29"/>
      <c r="F9" s="29"/>
      <c r="G9" s="29" t="s">
        <v>40</v>
      </c>
      <c r="H9" s="29" t="s">
        <v>175</v>
      </c>
    </row>
    <row r="10" spans="1:8" ht="30" x14ac:dyDescent="0.25">
      <c r="A10" s="51" t="s">
        <v>205</v>
      </c>
      <c r="B10" s="122" t="s">
        <v>202</v>
      </c>
      <c r="C10" s="29" t="s">
        <v>203</v>
      </c>
      <c r="D10" s="29" t="s">
        <v>51</v>
      </c>
      <c r="E10" s="29"/>
      <c r="F10" s="29"/>
      <c r="G10" s="29" t="s">
        <v>40</v>
      </c>
      <c r="H10" s="29" t="s">
        <v>175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83299-973A-4817-9F1C-EEEEFFC8CA8E}">
  <dimension ref="A1:I21"/>
  <sheetViews>
    <sheetView workbookViewId="0">
      <selection activeCell="A2" sqref="A2"/>
    </sheetView>
  </sheetViews>
  <sheetFormatPr defaultRowHeight="15" x14ac:dyDescent="0.25"/>
  <cols>
    <col min="1" max="2" width="10.7109375" customWidth="1"/>
  </cols>
  <sheetData>
    <row r="1" spans="1:9" s="115" customFormat="1" ht="60" x14ac:dyDescent="0.25">
      <c r="A1" s="115" t="s">
        <v>37</v>
      </c>
      <c r="B1" s="115" t="s">
        <v>42</v>
      </c>
      <c r="C1" s="115" t="s">
        <v>25</v>
      </c>
      <c r="D1" s="115" t="s">
        <v>198</v>
      </c>
      <c r="E1" s="115" t="s">
        <v>84</v>
      </c>
      <c r="F1" s="115" t="s">
        <v>67</v>
      </c>
      <c r="G1" s="115" t="s">
        <v>80</v>
      </c>
      <c r="H1" s="115" t="s">
        <v>95</v>
      </c>
      <c r="I1" s="115" t="s">
        <v>202</v>
      </c>
    </row>
    <row r="2" spans="1:9" x14ac:dyDescent="0.25">
      <c r="A2" s="123">
        <f>DATE(B2,1,C2)</f>
        <v>40358</v>
      </c>
      <c r="B2" s="126">
        <v>2010</v>
      </c>
      <c r="C2">
        <v>180</v>
      </c>
      <c r="D2" t="s">
        <v>204</v>
      </c>
      <c r="E2">
        <v>1</v>
      </c>
      <c r="F2" t="s">
        <v>75</v>
      </c>
      <c r="G2" s="124">
        <f>2*20*0.3048*0.762</f>
        <v>9.2903040000000008</v>
      </c>
      <c r="H2">
        <v>65</v>
      </c>
      <c r="I2" s="125">
        <f>H2/G2</f>
        <v>6.9965417708613193</v>
      </c>
    </row>
    <row r="3" spans="1:9" x14ac:dyDescent="0.25">
      <c r="A3" s="123">
        <f t="shared" ref="A3:A21" si="0">DATE(B3,1,C3)</f>
        <v>40358</v>
      </c>
      <c r="B3" s="126">
        <v>2010</v>
      </c>
      <c r="C3">
        <v>180</v>
      </c>
      <c r="D3" t="s">
        <v>204</v>
      </c>
      <c r="E3">
        <v>1</v>
      </c>
      <c r="F3" t="s">
        <v>76</v>
      </c>
      <c r="G3" s="124">
        <f t="shared" ref="G3:G21" si="1">2*20*0.3048*0.762</f>
        <v>9.2903040000000008</v>
      </c>
      <c r="H3">
        <v>60</v>
      </c>
      <c r="I3" s="125">
        <f t="shared" ref="I3:I21" si="2">H3/G3</f>
        <v>6.4583462500258326</v>
      </c>
    </row>
    <row r="4" spans="1:9" x14ac:dyDescent="0.25">
      <c r="A4" s="123">
        <f t="shared" si="0"/>
        <v>40358</v>
      </c>
      <c r="B4" s="126">
        <v>2010</v>
      </c>
      <c r="C4">
        <v>180</v>
      </c>
      <c r="D4" t="s">
        <v>204</v>
      </c>
      <c r="E4">
        <v>2</v>
      </c>
      <c r="F4" t="s">
        <v>75</v>
      </c>
      <c r="G4" s="124">
        <f t="shared" si="1"/>
        <v>9.2903040000000008</v>
      </c>
      <c r="H4">
        <v>59</v>
      </c>
      <c r="I4" s="125">
        <f t="shared" si="2"/>
        <v>6.3507071458587356</v>
      </c>
    </row>
    <row r="5" spans="1:9" x14ac:dyDescent="0.25">
      <c r="A5" s="123">
        <f t="shared" si="0"/>
        <v>40358</v>
      </c>
      <c r="B5" s="126">
        <v>2010</v>
      </c>
      <c r="C5">
        <v>180</v>
      </c>
      <c r="D5" t="s">
        <v>204</v>
      </c>
      <c r="E5">
        <v>2</v>
      </c>
      <c r="F5" t="s">
        <v>76</v>
      </c>
      <c r="G5" s="124">
        <f t="shared" si="1"/>
        <v>9.2903040000000008</v>
      </c>
      <c r="H5">
        <v>68</v>
      </c>
      <c r="I5" s="125">
        <f t="shared" si="2"/>
        <v>7.3194590833626103</v>
      </c>
    </row>
    <row r="6" spans="1:9" x14ac:dyDescent="0.25">
      <c r="A6" s="123">
        <f t="shared" si="0"/>
        <v>40358</v>
      </c>
      <c r="B6" s="126">
        <v>2010</v>
      </c>
      <c r="C6">
        <v>180</v>
      </c>
      <c r="D6" t="s">
        <v>204</v>
      </c>
      <c r="E6">
        <v>3</v>
      </c>
      <c r="F6" t="s">
        <v>75</v>
      </c>
      <c r="G6" s="124">
        <f t="shared" si="1"/>
        <v>9.2903040000000008</v>
      </c>
      <c r="H6">
        <v>50</v>
      </c>
      <c r="I6" s="125">
        <f t="shared" si="2"/>
        <v>5.381955208354861</v>
      </c>
    </row>
    <row r="7" spans="1:9" x14ac:dyDescent="0.25">
      <c r="A7" s="123">
        <f t="shared" si="0"/>
        <v>40358</v>
      </c>
      <c r="B7" s="126">
        <v>2010</v>
      </c>
      <c r="C7">
        <v>180</v>
      </c>
      <c r="D7" t="s">
        <v>204</v>
      </c>
      <c r="E7">
        <v>3</v>
      </c>
      <c r="F7" t="s">
        <v>76</v>
      </c>
      <c r="G7" s="124">
        <f t="shared" si="1"/>
        <v>9.2903040000000008</v>
      </c>
      <c r="H7">
        <v>58</v>
      </c>
      <c r="I7" s="125">
        <f t="shared" si="2"/>
        <v>6.2430680416916386</v>
      </c>
    </row>
    <row r="8" spans="1:9" x14ac:dyDescent="0.25">
      <c r="A8" s="123">
        <f t="shared" si="0"/>
        <v>40358</v>
      </c>
      <c r="B8" s="126">
        <v>2010</v>
      </c>
      <c r="C8">
        <v>180</v>
      </c>
      <c r="D8" t="s">
        <v>204</v>
      </c>
      <c r="E8">
        <v>4</v>
      </c>
      <c r="F8" t="s">
        <v>75</v>
      </c>
      <c r="G8" s="124">
        <f t="shared" si="1"/>
        <v>9.2903040000000008</v>
      </c>
      <c r="H8">
        <v>62</v>
      </c>
      <c r="I8" s="125">
        <f t="shared" si="2"/>
        <v>6.6736244583600275</v>
      </c>
    </row>
    <row r="9" spans="1:9" x14ac:dyDescent="0.25">
      <c r="A9" s="123">
        <f t="shared" si="0"/>
        <v>40358</v>
      </c>
      <c r="B9" s="126">
        <v>2010</v>
      </c>
      <c r="C9">
        <v>180</v>
      </c>
      <c r="D9" t="s">
        <v>204</v>
      </c>
      <c r="E9">
        <v>4</v>
      </c>
      <c r="F9" t="s">
        <v>76</v>
      </c>
      <c r="G9" s="124">
        <f t="shared" si="1"/>
        <v>9.2903040000000008</v>
      </c>
      <c r="H9">
        <v>42</v>
      </c>
      <c r="I9" s="125">
        <f t="shared" si="2"/>
        <v>4.5208423750180833</v>
      </c>
    </row>
    <row r="10" spans="1:9" x14ac:dyDescent="0.25">
      <c r="A10" s="123">
        <f t="shared" si="0"/>
        <v>40358</v>
      </c>
      <c r="B10" s="126">
        <v>2010</v>
      </c>
      <c r="C10">
        <v>180</v>
      </c>
      <c r="D10" t="s">
        <v>204</v>
      </c>
      <c r="E10">
        <v>5</v>
      </c>
      <c r="F10" t="s">
        <v>75</v>
      </c>
      <c r="G10" s="124">
        <f t="shared" si="1"/>
        <v>9.2903040000000008</v>
      </c>
      <c r="H10">
        <v>55</v>
      </c>
      <c r="I10" s="125">
        <f t="shared" si="2"/>
        <v>5.9201507291903468</v>
      </c>
    </row>
    <row r="11" spans="1:9" x14ac:dyDescent="0.25">
      <c r="A11" s="123">
        <f t="shared" si="0"/>
        <v>40358</v>
      </c>
      <c r="B11" s="126">
        <v>2010</v>
      </c>
      <c r="C11">
        <v>180</v>
      </c>
      <c r="D11" t="s">
        <v>204</v>
      </c>
      <c r="E11">
        <v>5</v>
      </c>
      <c r="F11" t="s">
        <v>76</v>
      </c>
      <c r="G11" s="124">
        <f t="shared" si="1"/>
        <v>9.2903040000000008</v>
      </c>
      <c r="H11">
        <v>66</v>
      </c>
      <c r="I11" s="125">
        <f t="shared" si="2"/>
        <v>7.1041808750284163</v>
      </c>
    </row>
    <row r="12" spans="1:9" x14ac:dyDescent="0.25">
      <c r="A12" s="123">
        <f t="shared" si="0"/>
        <v>40358</v>
      </c>
      <c r="B12" s="126">
        <v>2010</v>
      </c>
      <c r="C12">
        <v>180</v>
      </c>
      <c r="D12" t="s">
        <v>87</v>
      </c>
      <c r="E12">
        <v>6</v>
      </c>
      <c r="F12" t="s">
        <v>75</v>
      </c>
      <c r="G12" s="124">
        <f t="shared" si="1"/>
        <v>9.2903040000000008</v>
      </c>
      <c r="H12">
        <v>66</v>
      </c>
      <c r="I12" s="125">
        <f t="shared" si="2"/>
        <v>7.1041808750284163</v>
      </c>
    </row>
    <row r="13" spans="1:9" x14ac:dyDescent="0.25">
      <c r="A13" s="123">
        <f t="shared" si="0"/>
        <v>40358</v>
      </c>
      <c r="B13" s="126">
        <v>2010</v>
      </c>
      <c r="C13">
        <v>180</v>
      </c>
      <c r="D13" t="s">
        <v>87</v>
      </c>
      <c r="E13">
        <v>6</v>
      </c>
      <c r="F13" t="s">
        <v>76</v>
      </c>
      <c r="G13" s="124">
        <f t="shared" si="1"/>
        <v>9.2903040000000008</v>
      </c>
      <c r="H13">
        <v>59</v>
      </c>
      <c r="I13" s="125">
        <f t="shared" si="2"/>
        <v>6.3507071458587356</v>
      </c>
    </row>
    <row r="14" spans="1:9" x14ac:dyDescent="0.25">
      <c r="A14" s="123">
        <f t="shared" si="0"/>
        <v>40358</v>
      </c>
      <c r="B14" s="126">
        <v>2010</v>
      </c>
      <c r="C14">
        <v>180</v>
      </c>
      <c r="D14" t="s">
        <v>87</v>
      </c>
      <c r="E14">
        <v>7</v>
      </c>
      <c r="F14" t="s">
        <v>75</v>
      </c>
      <c r="G14" s="124">
        <f t="shared" si="1"/>
        <v>9.2903040000000008</v>
      </c>
      <c r="H14">
        <v>62</v>
      </c>
      <c r="I14" s="125">
        <f t="shared" si="2"/>
        <v>6.6736244583600275</v>
      </c>
    </row>
    <row r="15" spans="1:9" x14ac:dyDescent="0.25">
      <c r="A15" s="123">
        <f t="shared" si="0"/>
        <v>40358</v>
      </c>
      <c r="B15" s="126">
        <v>2010</v>
      </c>
      <c r="C15">
        <v>180</v>
      </c>
      <c r="D15" t="s">
        <v>87</v>
      </c>
      <c r="E15">
        <v>7</v>
      </c>
      <c r="F15" t="s">
        <v>76</v>
      </c>
      <c r="G15" s="124">
        <f t="shared" si="1"/>
        <v>9.2903040000000008</v>
      </c>
      <c r="H15">
        <v>58</v>
      </c>
      <c r="I15" s="125">
        <f t="shared" si="2"/>
        <v>6.2430680416916386</v>
      </c>
    </row>
    <row r="16" spans="1:9" x14ac:dyDescent="0.25">
      <c r="A16" s="123">
        <f t="shared" si="0"/>
        <v>40358</v>
      </c>
      <c r="B16" s="126">
        <v>2010</v>
      </c>
      <c r="C16">
        <v>180</v>
      </c>
      <c r="D16" t="s">
        <v>87</v>
      </c>
      <c r="E16">
        <v>8</v>
      </c>
      <c r="F16" t="s">
        <v>75</v>
      </c>
      <c r="G16" s="124">
        <f t="shared" si="1"/>
        <v>9.2903040000000008</v>
      </c>
      <c r="H16">
        <v>58</v>
      </c>
      <c r="I16" s="125">
        <f t="shared" si="2"/>
        <v>6.2430680416916386</v>
      </c>
    </row>
    <row r="17" spans="1:9" x14ac:dyDescent="0.25">
      <c r="A17" s="123">
        <f t="shared" si="0"/>
        <v>40358</v>
      </c>
      <c r="B17" s="126">
        <v>2010</v>
      </c>
      <c r="C17">
        <v>180</v>
      </c>
      <c r="D17" t="s">
        <v>87</v>
      </c>
      <c r="E17">
        <v>8</v>
      </c>
      <c r="F17" t="s">
        <v>76</v>
      </c>
      <c r="G17" s="124">
        <f t="shared" si="1"/>
        <v>9.2903040000000008</v>
      </c>
      <c r="H17">
        <v>53</v>
      </c>
      <c r="I17" s="125">
        <f t="shared" si="2"/>
        <v>5.7048725208561519</v>
      </c>
    </row>
    <row r="18" spans="1:9" x14ac:dyDescent="0.25">
      <c r="A18" s="123">
        <f t="shared" si="0"/>
        <v>40358</v>
      </c>
      <c r="B18" s="126">
        <v>2010</v>
      </c>
      <c r="C18">
        <v>180</v>
      </c>
      <c r="D18" t="s">
        <v>87</v>
      </c>
      <c r="E18">
        <v>9</v>
      </c>
      <c r="F18" t="s">
        <v>75</v>
      </c>
      <c r="G18" s="124">
        <f t="shared" si="1"/>
        <v>9.2903040000000008</v>
      </c>
      <c r="H18">
        <v>48</v>
      </c>
      <c r="I18" s="125">
        <f t="shared" si="2"/>
        <v>5.1666770000206661</v>
      </c>
    </row>
    <row r="19" spans="1:9" x14ac:dyDescent="0.25">
      <c r="A19" s="123">
        <f t="shared" si="0"/>
        <v>40358</v>
      </c>
      <c r="B19" s="126">
        <v>2010</v>
      </c>
      <c r="C19">
        <v>180</v>
      </c>
      <c r="D19" t="s">
        <v>87</v>
      </c>
      <c r="E19">
        <v>9</v>
      </c>
      <c r="F19" t="s">
        <v>76</v>
      </c>
      <c r="G19" s="124">
        <f t="shared" si="1"/>
        <v>9.2903040000000008</v>
      </c>
      <c r="H19">
        <v>47</v>
      </c>
      <c r="I19" s="125">
        <f t="shared" si="2"/>
        <v>5.0590378958535691</v>
      </c>
    </row>
    <row r="20" spans="1:9" x14ac:dyDescent="0.25">
      <c r="A20" s="123">
        <f t="shared" si="0"/>
        <v>40358</v>
      </c>
      <c r="B20" s="126">
        <v>2010</v>
      </c>
      <c r="C20">
        <v>180</v>
      </c>
      <c r="D20" t="s">
        <v>87</v>
      </c>
      <c r="E20">
        <v>10</v>
      </c>
      <c r="F20" t="s">
        <v>75</v>
      </c>
      <c r="G20" s="124">
        <f t="shared" si="1"/>
        <v>9.2903040000000008</v>
      </c>
      <c r="H20">
        <v>78</v>
      </c>
      <c r="I20" s="125">
        <f t="shared" si="2"/>
        <v>8.3958501250335829</v>
      </c>
    </row>
    <row r="21" spans="1:9" x14ac:dyDescent="0.25">
      <c r="A21" s="123">
        <f t="shared" si="0"/>
        <v>40358</v>
      </c>
      <c r="B21" s="126">
        <v>2010</v>
      </c>
      <c r="C21">
        <v>180</v>
      </c>
      <c r="D21" t="s">
        <v>87</v>
      </c>
      <c r="E21">
        <v>10</v>
      </c>
      <c r="F21" t="s">
        <v>76</v>
      </c>
      <c r="G21" s="124">
        <f t="shared" si="1"/>
        <v>9.2903040000000008</v>
      </c>
      <c r="H21">
        <v>73</v>
      </c>
      <c r="I21" s="125">
        <f t="shared" si="2"/>
        <v>7.857654604198097</v>
      </c>
    </row>
  </sheetData>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85D71-2809-44F9-9B75-E17B62025C42}">
  <dimension ref="A1:H14"/>
  <sheetViews>
    <sheetView workbookViewId="0">
      <selection activeCell="C6" sqref="C6"/>
    </sheetView>
  </sheetViews>
  <sheetFormatPr defaultRowHeight="15" x14ac:dyDescent="0.25"/>
  <cols>
    <col min="1" max="1" width="26.5703125" customWidth="1"/>
    <col min="2" max="2" width="15.7109375" customWidth="1"/>
    <col min="3" max="3" width="91.85546875" style="115" customWidth="1"/>
    <col min="4" max="4" width="13.42578125" customWidth="1"/>
    <col min="5" max="5" width="12.28515625" customWidth="1"/>
    <col min="6" max="6" width="12.5703125" customWidth="1"/>
    <col min="7" max="7" width="12" customWidth="1"/>
    <col min="8" max="8" width="12.7109375" customWidth="1"/>
  </cols>
  <sheetData>
    <row r="1" spans="1:8" ht="45" x14ac:dyDescent="0.25">
      <c r="A1" s="7" t="s">
        <v>29</v>
      </c>
      <c r="B1" s="7" t="s">
        <v>30</v>
      </c>
      <c r="C1" s="7" t="s">
        <v>31</v>
      </c>
      <c r="D1" s="7" t="s">
        <v>32</v>
      </c>
      <c r="E1" s="7" t="s">
        <v>33</v>
      </c>
      <c r="F1" s="7" t="s">
        <v>34</v>
      </c>
      <c r="G1" s="7" t="s">
        <v>35</v>
      </c>
      <c r="H1" s="7" t="s">
        <v>36</v>
      </c>
    </row>
    <row r="2" spans="1:8" x14ac:dyDescent="0.25">
      <c r="A2" s="51" t="s">
        <v>193</v>
      </c>
      <c r="B2" t="s">
        <v>42</v>
      </c>
      <c r="C2" s="29" t="s">
        <v>42</v>
      </c>
      <c r="D2" s="29" t="s">
        <v>43</v>
      </c>
      <c r="E2" s="51">
        <v>4</v>
      </c>
      <c r="F2" s="51"/>
      <c r="G2" s="51" t="s">
        <v>40</v>
      </c>
      <c r="H2" s="51" t="s">
        <v>41</v>
      </c>
    </row>
    <row r="3" spans="1:8" ht="28.5" x14ac:dyDescent="0.25">
      <c r="A3" s="51" t="s">
        <v>193</v>
      </c>
      <c r="B3" s="114" t="s">
        <v>85</v>
      </c>
      <c r="C3" s="29" t="s">
        <v>170</v>
      </c>
      <c r="D3" s="29" t="s">
        <v>145</v>
      </c>
      <c r="E3" s="51"/>
      <c r="F3" s="51"/>
      <c r="G3" s="51" t="s">
        <v>40</v>
      </c>
      <c r="H3" s="51" t="s">
        <v>41</v>
      </c>
    </row>
    <row r="4" spans="1:8" ht="256.5" x14ac:dyDescent="0.25">
      <c r="A4" s="51" t="s">
        <v>193</v>
      </c>
      <c r="B4" s="114" t="s">
        <v>94</v>
      </c>
      <c r="C4" s="29" t="s">
        <v>115</v>
      </c>
      <c r="D4" s="52" t="s">
        <v>45</v>
      </c>
      <c r="E4" s="52"/>
      <c r="F4" s="52"/>
      <c r="G4" s="52" t="s">
        <v>40</v>
      </c>
      <c r="H4" s="52" t="s">
        <v>41</v>
      </c>
    </row>
    <row r="5" spans="1:8" ht="28.5" x14ac:dyDescent="0.25">
      <c r="A5" s="51" t="s">
        <v>193</v>
      </c>
      <c r="B5" s="114" t="s">
        <v>67</v>
      </c>
      <c r="C5" s="29" t="s">
        <v>197</v>
      </c>
      <c r="D5" s="52" t="s">
        <v>145</v>
      </c>
      <c r="E5" s="52"/>
      <c r="F5" s="52"/>
      <c r="G5" s="52" t="s">
        <v>40</v>
      </c>
      <c r="H5" s="52" t="s">
        <v>41</v>
      </c>
    </row>
    <row r="6" spans="1:8" ht="57" x14ac:dyDescent="0.25">
      <c r="A6" s="51" t="s">
        <v>193</v>
      </c>
      <c r="B6" s="114" t="s">
        <v>173</v>
      </c>
      <c r="C6" s="29" t="s">
        <v>174</v>
      </c>
      <c r="D6" s="29" t="s">
        <v>51</v>
      </c>
      <c r="E6" s="29"/>
      <c r="F6" s="29"/>
      <c r="G6" s="29" t="s">
        <v>40</v>
      </c>
      <c r="H6" s="29" t="s">
        <v>175</v>
      </c>
    </row>
    <row r="7" spans="1:8" x14ac:dyDescent="0.25">
      <c r="A7" s="51" t="s">
        <v>193</v>
      </c>
      <c r="B7" s="114" t="s">
        <v>176</v>
      </c>
      <c r="C7" s="29" t="s">
        <v>177</v>
      </c>
      <c r="D7" s="29" t="s">
        <v>51</v>
      </c>
      <c r="E7" s="29"/>
      <c r="F7" s="29"/>
      <c r="G7" s="29" t="s">
        <v>40</v>
      </c>
      <c r="H7" s="29" t="s">
        <v>175</v>
      </c>
    </row>
    <row r="8" spans="1:8" ht="28.5" x14ac:dyDescent="0.25">
      <c r="A8" s="51" t="s">
        <v>193</v>
      </c>
      <c r="B8" s="114" t="s">
        <v>178</v>
      </c>
      <c r="C8" s="29" t="s">
        <v>179</v>
      </c>
      <c r="D8" s="29" t="s">
        <v>51</v>
      </c>
      <c r="E8" s="29"/>
      <c r="F8" s="29"/>
      <c r="G8" s="29" t="s">
        <v>40</v>
      </c>
      <c r="H8" s="29" t="s">
        <v>175</v>
      </c>
    </row>
    <row r="9" spans="1:8" ht="45" x14ac:dyDescent="0.25">
      <c r="A9" s="51" t="s">
        <v>193</v>
      </c>
      <c r="B9" s="114" t="s">
        <v>180</v>
      </c>
      <c r="C9" s="115" t="s">
        <v>181</v>
      </c>
      <c r="D9" s="29" t="s">
        <v>51</v>
      </c>
      <c r="E9" s="29"/>
      <c r="F9" s="29"/>
      <c r="G9" s="29" t="s">
        <v>40</v>
      </c>
      <c r="H9" s="29" t="s">
        <v>175</v>
      </c>
    </row>
    <row r="10" spans="1:8" x14ac:dyDescent="0.25">
      <c r="A10" s="51" t="s">
        <v>193</v>
      </c>
      <c r="B10" s="114" t="s">
        <v>182</v>
      </c>
      <c r="C10" s="115" t="s">
        <v>183</v>
      </c>
      <c r="D10" s="29" t="s">
        <v>51</v>
      </c>
      <c r="E10" s="29"/>
      <c r="F10" s="29"/>
      <c r="G10" s="29" t="s">
        <v>40</v>
      </c>
      <c r="H10" s="29" t="s">
        <v>175</v>
      </c>
    </row>
    <row r="11" spans="1:8" ht="30" x14ac:dyDescent="0.25">
      <c r="A11" s="51" t="s">
        <v>193</v>
      </c>
      <c r="B11" s="114" t="s">
        <v>184</v>
      </c>
      <c r="C11" s="115" t="s">
        <v>185</v>
      </c>
      <c r="D11" s="29" t="s">
        <v>51</v>
      </c>
      <c r="E11" s="29"/>
      <c r="F11" s="29"/>
      <c r="G11" s="29" t="s">
        <v>40</v>
      </c>
      <c r="H11" s="29" t="s">
        <v>175</v>
      </c>
    </row>
    <row r="12" spans="1:8" x14ac:dyDescent="0.25">
      <c r="A12" s="51" t="s">
        <v>193</v>
      </c>
      <c r="B12" s="114" t="s">
        <v>186</v>
      </c>
      <c r="C12" s="115" t="s">
        <v>187</v>
      </c>
      <c r="D12" s="29" t="s">
        <v>51</v>
      </c>
      <c r="E12" s="29"/>
      <c r="F12" s="29"/>
      <c r="G12" s="29" t="s">
        <v>40</v>
      </c>
      <c r="H12" s="29" t="s">
        <v>175</v>
      </c>
    </row>
    <row r="13" spans="1:8" x14ac:dyDescent="0.25">
      <c r="A13" s="51" t="s">
        <v>193</v>
      </c>
      <c r="B13" s="114" t="s">
        <v>188</v>
      </c>
      <c r="C13" s="115" t="s">
        <v>189</v>
      </c>
      <c r="D13" s="29" t="s">
        <v>51</v>
      </c>
      <c r="E13" s="29"/>
      <c r="F13" s="29"/>
      <c r="G13" s="29" t="s">
        <v>40</v>
      </c>
      <c r="H13" s="29" t="s">
        <v>175</v>
      </c>
    </row>
    <row r="14" spans="1:8" ht="45" x14ac:dyDescent="0.25">
      <c r="A14" s="51" t="s">
        <v>193</v>
      </c>
      <c r="B14" s="114" t="s">
        <v>190</v>
      </c>
      <c r="C14" s="115" t="s">
        <v>191</v>
      </c>
      <c r="D14" s="29" t="s">
        <v>90</v>
      </c>
      <c r="E14" s="29"/>
      <c r="F14" s="29"/>
      <c r="G14" s="29" t="s">
        <v>40</v>
      </c>
      <c r="H14" s="29" t="s">
        <v>175</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918A6-2BE2-4965-882F-6E7812920B44}">
  <dimension ref="A1:M18"/>
  <sheetViews>
    <sheetView workbookViewId="0">
      <selection activeCell="B8" sqref="B8"/>
    </sheetView>
  </sheetViews>
  <sheetFormatPr defaultRowHeight="15" x14ac:dyDescent="0.25"/>
  <cols>
    <col min="3" max="4" width="9.85546875" style="120" customWidth="1"/>
    <col min="5" max="5" width="10.5703125" customWidth="1"/>
  </cols>
  <sheetData>
    <row r="1" spans="1:13" s="115" customFormat="1" ht="45" x14ac:dyDescent="0.25">
      <c r="A1" s="115" t="s">
        <v>42</v>
      </c>
      <c r="B1" s="116" t="s">
        <v>85</v>
      </c>
      <c r="C1" s="119" t="s">
        <v>94</v>
      </c>
      <c r="D1" s="119" t="s">
        <v>67</v>
      </c>
      <c r="E1" s="117" t="s">
        <v>173</v>
      </c>
      <c r="F1" s="117" t="s">
        <v>192</v>
      </c>
      <c r="G1" s="117" t="s">
        <v>178</v>
      </c>
      <c r="H1" s="117" t="s">
        <v>180</v>
      </c>
      <c r="I1" s="117" t="s">
        <v>182</v>
      </c>
      <c r="J1" s="117" t="s">
        <v>184</v>
      </c>
      <c r="K1" s="117" t="s">
        <v>186</v>
      </c>
      <c r="L1" s="117" t="s">
        <v>188</v>
      </c>
      <c r="M1" s="117" t="s">
        <v>190</v>
      </c>
    </row>
    <row r="2" spans="1:13" x14ac:dyDescent="0.25">
      <c r="A2">
        <v>2010</v>
      </c>
      <c r="B2" s="118" t="s">
        <v>86</v>
      </c>
      <c r="C2" s="120">
        <v>1</v>
      </c>
      <c r="D2" s="120" t="s">
        <v>75</v>
      </c>
      <c r="E2">
        <v>4.2699999999999996</v>
      </c>
      <c r="F2">
        <v>1.1299999999999999</v>
      </c>
      <c r="G2">
        <v>83.3</v>
      </c>
      <c r="H2">
        <v>30.4</v>
      </c>
      <c r="I2">
        <v>7.8</v>
      </c>
      <c r="J2">
        <v>2</v>
      </c>
      <c r="K2">
        <v>81</v>
      </c>
      <c r="L2">
        <v>9.1999999999999993</v>
      </c>
      <c r="M2" t="s">
        <v>194</v>
      </c>
    </row>
    <row r="3" spans="1:13" x14ac:dyDescent="0.25">
      <c r="A3">
        <v>2010</v>
      </c>
      <c r="B3" t="s">
        <v>86</v>
      </c>
      <c r="C3" s="120">
        <v>1</v>
      </c>
      <c r="D3" s="120" t="s">
        <v>76</v>
      </c>
      <c r="E3">
        <v>4.0599999999999996</v>
      </c>
      <c r="F3">
        <v>1.1399999999999999</v>
      </c>
      <c r="G3">
        <v>83.8</v>
      </c>
      <c r="H3">
        <v>31.4</v>
      </c>
      <c r="I3">
        <v>9.1</v>
      </c>
      <c r="J3">
        <v>2</v>
      </c>
      <c r="K3">
        <v>81.599999999999994</v>
      </c>
      <c r="L3">
        <v>9</v>
      </c>
      <c r="M3" t="s">
        <v>194</v>
      </c>
    </row>
    <row r="4" spans="1:13" x14ac:dyDescent="0.25">
      <c r="A4">
        <v>2010</v>
      </c>
      <c r="B4" t="s">
        <v>86</v>
      </c>
      <c r="C4" s="120">
        <v>3</v>
      </c>
      <c r="D4" s="120" t="s">
        <v>76</v>
      </c>
      <c r="E4">
        <v>3.75</v>
      </c>
      <c r="F4">
        <v>1.1399999999999999</v>
      </c>
      <c r="G4">
        <v>82.9</v>
      </c>
      <c r="H4">
        <v>30.5</v>
      </c>
      <c r="I4">
        <v>8.4</v>
      </c>
      <c r="J4">
        <v>3</v>
      </c>
      <c r="K4">
        <v>82.5</v>
      </c>
      <c r="L4">
        <v>9.1</v>
      </c>
      <c r="M4" t="s">
        <v>194</v>
      </c>
    </row>
    <row r="5" spans="1:13" x14ac:dyDescent="0.25">
      <c r="A5">
        <v>2010</v>
      </c>
      <c r="B5" t="s">
        <v>86</v>
      </c>
      <c r="C5" s="120">
        <v>4</v>
      </c>
      <c r="D5" s="120" t="s">
        <v>75</v>
      </c>
      <c r="E5">
        <v>4.05</v>
      </c>
      <c r="F5">
        <v>1.1499999999999999</v>
      </c>
      <c r="G5">
        <v>83.4</v>
      </c>
      <c r="H5">
        <v>30.5</v>
      </c>
      <c r="I5">
        <v>8.8000000000000007</v>
      </c>
      <c r="J5">
        <v>2</v>
      </c>
      <c r="K5">
        <v>81.8</v>
      </c>
      <c r="L5">
        <v>8.8000000000000007</v>
      </c>
      <c r="M5" t="s">
        <v>194</v>
      </c>
    </row>
    <row r="6" spans="1:13" x14ac:dyDescent="0.25">
      <c r="A6">
        <v>2010</v>
      </c>
      <c r="B6" t="s">
        <v>86</v>
      </c>
      <c r="C6" s="120">
        <v>5</v>
      </c>
      <c r="D6" s="120" t="s">
        <v>75</v>
      </c>
      <c r="E6">
        <v>3.96</v>
      </c>
      <c r="F6">
        <v>1.1499999999999999</v>
      </c>
      <c r="G6">
        <v>84</v>
      </c>
      <c r="H6">
        <v>31.2</v>
      </c>
      <c r="I6">
        <v>8.5</v>
      </c>
      <c r="J6">
        <v>3</v>
      </c>
      <c r="K6">
        <v>82.5</v>
      </c>
      <c r="L6">
        <v>8.8000000000000007</v>
      </c>
      <c r="M6" t="s">
        <v>194</v>
      </c>
    </row>
    <row r="7" spans="1:13" x14ac:dyDescent="0.25">
      <c r="A7">
        <v>2010</v>
      </c>
      <c r="B7" s="118" t="s">
        <v>86</v>
      </c>
      <c r="C7" s="120">
        <v>6</v>
      </c>
      <c r="D7" s="120" t="s">
        <v>75</v>
      </c>
      <c r="E7">
        <v>4.24</v>
      </c>
      <c r="F7">
        <v>1.1100000000000001</v>
      </c>
      <c r="G7">
        <v>82.6</v>
      </c>
      <c r="H7">
        <v>30.4</v>
      </c>
      <c r="I7">
        <v>8.5</v>
      </c>
      <c r="J7">
        <v>2</v>
      </c>
      <c r="K7">
        <v>81.400000000000006</v>
      </c>
      <c r="L7">
        <v>8.8000000000000007</v>
      </c>
      <c r="M7" t="s">
        <v>195</v>
      </c>
    </row>
    <row r="8" spans="1:13" x14ac:dyDescent="0.25">
      <c r="A8">
        <v>2010</v>
      </c>
      <c r="B8" s="118" t="s">
        <v>87</v>
      </c>
      <c r="C8" s="120">
        <v>7</v>
      </c>
      <c r="D8" s="120" t="s">
        <v>75</v>
      </c>
      <c r="E8">
        <v>4.01</v>
      </c>
      <c r="F8">
        <v>1.17</v>
      </c>
      <c r="G8">
        <v>84.6</v>
      </c>
      <c r="H8">
        <v>31.7</v>
      </c>
      <c r="I8">
        <v>8.1</v>
      </c>
      <c r="J8">
        <v>4</v>
      </c>
      <c r="K8">
        <v>82.1</v>
      </c>
      <c r="L8">
        <v>8.6</v>
      </c>
      <c r="M8" t="s">
        <v>195</v>
      </c>
    </row>
    <row r="9" spans="1:13" x14ac:dyDescent="0.25">
      <c r="A9">
        <v>2010</v>
      </c>
      <c r="B9" t="s">
        <v>87</v>
      </c>
      <c r="C9" s="120">
        <v>7</v>
      </c>
      <c r="D9" s="120" t="s">
        <v>76</v>
      </c>
      <c r="E9">
        <v>3.87</v>
      </c>
      <c r="F9">
        <v>1.1299999999999999</v>
      </c>
      <c r="G9">
        <v>83.6</v>
      </c>
      <c r="H9">
        <v>32.200000000000003</v>
      </c>
      <c r="I9">
        <v>8.6999999999999993</v>
      </c>
      <c r="J9">
        <v>3</v>
      </c>
      <c r="K9">
        <v>81.099999999999994</v>
      </c>
      <c r="L9">
        <v>8.3000000000000007</v>
      </c>
      <c r="M9" t="s">
        <v>196</v>
      </c>
    </row>
    <row r="10" spans="1:13" x14ac:dyDescent="0.25">
      <c r="A10">
        <v>2010</v>
      </c>
      <c r="B10" t="s">
        <v>87</v>
      </c>
      <c r="C10" s="120">
        <v>8</v>
      </c>
      <c r="D10" s="120" t="s">
        <v>75</v>
      </c>
      <c r="E10">
        <v>3.84</v>
      </c>
      <c r="F10">
        <v>1.1000000000000001</v>
      </c>
      <c r="G10">
        <v>81.900000000000006</v>
      </c>
      <c r="H10">
        <v>30.2</v>
      </c>
      <c r="I10">
        <v>7.8</v>
      </c>
      <c r="J10">
        <v>2</v>
      </c>
      <c r="K10">
        <v>81.2</v>
      </c>
      <c r="L10">
        <v>9.1</v>
      </c>
      <c r="M10" t="s">
        <v>195</v>
      </c>
    </row>
    <row r="11" spans="1:13" x14ac:dyDescent="0.25">
      <c r="A11">
        <v>2010</v>
      </c>
      <c r="B11" t="s">
        <v>87</v>
      </c>
      <c r="C11" s="120">
        <v>8</v>
      </c>
      <c r="D11" s="120" t="s">
        <v>76</v>
      </c>
      <c r="E11">
        <v>3.84</v>
      </c>
      <c r="F11">
        <v>1.1299999999999999</v>
      </c>
      <c r="G11">
        <v>84</v>
      </c>
      <c r="H11">
        <v>31.6</v>
      </c>
      <c r="I11">
        <v>7.7</v>
      </c>
      <c r="J11">
        <v>1</v>
      </c>
      <c r="K11">
        <v>81.900000000000006</v>
      </c>
      <c r="L11">
        <v>9.1999999999999993</v>
      </c>
      <c r="M11" t="s">
        <v>194</v>
      </c>
    </row>
    <row r="12" spans="1:13" x14ac:dyDescent="0.25">
      <c r="A12">
        <v>2010</v>
      </c>
      <c r="B12" t="s">
        <v>87</v>
      </c>
      <c r="C12" s="120">
        <v>9</v>
      </c>
      <c r="D12" s="120" t="s">
        <v>75</v>
      </c>
      <c r="E12">
        <v>3.96</v>
      </c>
      <c r="F12">
        <v>1.1100000000000001</v>
      </c>
      <c r="G12">
        <v>82.2</v>
      </c>
      <c r="H12">
        <v>30</v>
      </c>
      <c r="I12">
        <v>8.8000000000000007</v>
      </c>
      <c r="J12">
        <v>6</v>
      </c>
      <c r="K12">
        <v>80.8</v>
      </c>
      <c r="L12">
        <v>8.9</v>
      </c>
      <c r="M12" t="s">
        <v>195</v>
      </c>
    </row>
    <row r="13" spans="1:13" x14ac:dyDescent="0.25">
      <c r="A13">
        <v>2010</v>
      </c>
      <c r="B13" s="118" t="s">
        <v>87</v>
      </c>
      <c r="C13" s="120">
        <v>9</v>
      </c>
      <c r="D13" s="120" t="s">
        <v>76</v>
      </c>
      <c r="E13">
        <v>4.2300000000000004</v>
      </c>
      <c r="F13">
        <v>1.1299999999999999</v>
      </c>
      <c r="G13">
        <v>83.4</v>
      </c>
      <c r="H13">
        <v>31.1</v>
      </c>
      <c r="I13">
        <v>7.9</v>
      </c>
      <c r="J13">
        <v>1</v>
      </c>
      <c r="K13">
        <v>81.599999999999994</v>
      </c>
      <c r="L13">
        <v>8.9</v>
      </c>
      <c r="M13" t="s">
        <v>194</v>
      </c>
    </row>
    <row r="14" spans="1:13" x14ac:dyDescent="0.25">
      <c r="A14">
        <v>2010</v>
      </c>
      <c r="B14" s="121" t="s">
        <v>59</v>
      </c>
      <c r="C14" s="120">
        <v>3</v>
      </c>
      <c r="D14" s="120" t="e">
        <v>#N/A</v>
      </c>
      <c r="E14">
        <v>4.0999999999999996</v>
      </c>
      <c r="F14">
        <v>1.1299999999999999</v>
      </c>
      <c r="G14">
        <v>83.3</v>
      </c>
      <c r="H14">
        <v>30.9</v>
      </c>
      <c r="I14">
        <v>7.6</v>
      </c>
      <c r="J14">
        <v>2</v>
      </c>
      <c r="K14">
        <v>82.7</v>
      </c>
      <c r="L14">
        <v>8.6</v>
      </c>
      <c r="M14" t="s">
        <v>194</v>
      </c>
    </row>
    <row r="15" spans="1:13" x14ac:dyDescent="0.25">
      <c r="A15">
        <v>2010</v>
      </c>
      <c r="B15" s="121" t="s">
        <v>59</v>
      </c>
      <c r="C15" s="120">
        <v>1</v>
      </c>
      <c r="D15" s="120" t="e">
        <v>#N/A</v>
      </c>
      <c r="E15">
        <v>4.2300000000000004</v>
      </c>
      <c r="F15">
        <v>1.17</v>
      </c>
      <c r="G15">
        <v>83.8</v>
      </c>
      <c r="H15">
        <v>31.7</v>
      </c>
      <c r="I15">
        <v>7.4</v>
      </c>
      <c r="J15">
        <v>2</v>
      </c>
      <c r="K15">
        <v>82.9</v>
      </c>
      <c r="L15">
        <v>8.6999999999999993</v>
      </c>
      <c r="M15" t="s">
        <v>194</v>
      </c>
    </row>
    <row r="16" spans="1:13" x14ac:dyDescent="0.25">
      <c r="A16">
        <v>2010</v>
      </c>
      <c r="B16" s="121" t="s">
        <v>59</v>
      </c>
      <c r="C16" s="120">
        <v>4</v>
      </c>
      <c r="D16" s="120" t="e">
        <v>#N/A</v>
      </c>
      <c r="E16">
        <v>4.33</v>
      </c>
      <c r="F16">
        <v>1.1299999999999999</v>
      </c>
      <c r="G16">
        <v>83.1</v>
      </c>
      <c r="H16">
        <v>31</v>
      </c>
      <c r="I16">
        <v>7.5</v>
      </c>
      <c r="J16">
        <v>1</v>
      </c>
      <c r="K16">
        <v>82.1</v>
      </c>
      <c r="L16">
        <v>8.8000000000000007</v>
      </c>
      <c r="M16" t="s">
        <v>194</v>
      </c>
    </row>
    <row r="17" spans="1:13" x14ac:dyDescent="0.25">
      <c r="A17">
        <v>2010</v>
      </c>
      <c r="B17" t="s">
        <v>60</v>
      </c>
      <c r="C17" s="120">
        <v>3</v>
      </c>
      <c r="D17" s="120" t="e">
        <v>#N/A</v>
      </c>
      <c r="E17">
        <v>4.3</v>
      </c>
      <c r="F17">
        <v>1.1299999999999999</v>
      </c>
      <c r="G17">
        <v>83.1</v>
      </c>
      <c r="H17">
        <v>31.1</v>
      </c>
      <c r="I17">
        <v>8.1</v>
      </c>
      <c r="J17">
        <v>1</v>
      </c>
      <c r="K17">
        <v>82.2</v>
      </c>
      <c r="L17">
        <v>8.5</v>
      </c>
      <c r="M17" t="s">
        <v>195</v>
      </c>
    </row>
    <row r="18" spans="1:13" x14ac:dyDescent="0.25">
      <c r="A18">
        <v>2010</v>
      </c>
      <c r="B18" t="s">
        <v>60</v>
      </c>
      <c r="C18" s="120">
        <v>4</v>
      </c>
      <c r="D18" s="120" t="e">
        <v>#N/A</v>
      </c>
      <c r="E18">
        <v>4.3</v>
      </c>
      <c r="F18">
        <v>1.1100000000000001</v>
      </c>
      <c r="G18">
        <v>83.2</v>
      </c>
      <c r="H18">
        <v>30.4</v>
      </c>
      <c r="I18">
        <v>8.3000000000000007</v>
      </c>
      <c r="J18">
        <v>1</v>
      </c>
      <c r="K18">
        <v>82.3</v>
      </c>
      <c r="L18">
        <v>9</v>
      </c>
      <c r="M18"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2010 E Cotton Growth Intro.</vt:lpstr>
      <vt:lpstr>Dic. 2010 E Cotton Growth</vt:lpstr>
      <vt:lpstr>2010 E Cotton Growth</vt:lpstr>
      <vt:lpstr>Dic. 2010 E Cotton Harvest</vt:lpstr>
      <vt:lpstr>2010 E Cotton Harvest</vt:lpstr>
      <vt:lpstr>Dic. 2010 E Cotton Density</vt:lpstr>
      <vt:lpstr>2010 E Cotton Density</vt:lpstr>
      <vt:lpstr>Dic. 2010 E Cotton Quality</vt:lpstr>
      <vt:lpstr>2010 E Cotton Quality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2021-07-20T16:57:17Z</dcterms:created>
  <dcterms:modified xsi:type="dcterms:W3CDTF">2023-02-14T19:23:37Z</dcterms:modified>
  <cp:category/>
  <cp:contentStatus/>
</cp:coreProperties>
</file>