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codeName="ThisWorkbook" defaultThemeVersion="166925"/>
  <mc:AlternateContent xmlns:mc="http://schemas.openxmlformats.org/markup-compatibility/2006">
    <mc:Choice Requires="x15">
      <x15ac:absPath xmlns:x15ac="http://schemas.microsoft.com/office/spreadsheetml/2010/11/ac" url="C:\WPDOCS\RES\Lysimeters\Final\Ag_Data_Commons\Cotton_2000_2001_2002_2003_2004_2008_2010_2012_2020_2021\"/>
    </mc:Choice>
  </mc:AlternateContent>
  <xr:revisionPtr revIDLastSave="0" documentId="8_{E8DDC514-36CF-469B-8ADB-E6C11A35C3B8}" xr6:coauthVersionLast="47" xr6:coauthVersionMax="47" xr10:uidLastSave="{00000000-0000-0000-0000-000000000000}"/>
  <bookViews>
    <workbookView xWindow="-120" yWindow="-120" windowWidth="29040" windowHeight="15840" tabRatio="949" xr2:uid="{37FCF2C9-8955-401F-BC95-058283B818BE}"/>
  </bookViews>
  <sheets>
    <sheet name="2008 E Cotton Growth Intro." sheetId="2" r:id="rId1"/>
    <sheet name="Dic. 2008 E Cotton Growth" sheetId="6" r:id="rId2"/>
    <sheet name="2008 E Cotton Growth" sheetId="7" r:id="rId3"/>
    <sheet name="Dic. 2008 E Cotton Harvest" sheetId="8" r:id="rId4"/>
    <sheet name="2008 E Cotton Harvest" sheetId="9" r:id="rId5"/>
    <sheet name="Dic. 2008 E Cotton Quality" sheetId="11" r:id="rId6"/>
    <sheet name="2008 E Cotton Quality" sheetId="12"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3" i="7" l="1"/>
  <c r="F72" i="7"/>
  <c r="F71" i="7"/>
  <c r="F70" i="7"/>
  <c r="T70" i="7" s="1"/>
  <c r="F69" i="7"/>
  <c r="F68" i="7"/>
  <c r="F67" i="7"/>
  <c r="F66" i="7"/>
  <c r="T66" i="7" s="1"/>
  <c r="F65" i="7"/>
  <c r="F64" i="7"/>
  <c r="F63" i="7"/>
  <c r="F62" i="7"/>
  <c r="F61" i="7"/>
  <c r="F60" i="7"/>
  <c r="F59" i="7"/>
  <c r="F58" i="7"/>
  <c r="T58" i="7" s="1"/>
  <c r="F57" i="7"/>
  <c r="F56" i="7"/>
  <c r="F55" i="7"/>
  <c r="F54" i="7"/>
  <c r="T54" i="7" s="1"/>
  <c r="F53" i="7"/>
  <c r="F52" i="7"/>
  <c r="F51" i="7"/>
  <c r="F50" i="7"/>
  <c r="T50" i="7" s="1"/>
  <c r="F49" i="7"/>
  <c r="F48" i="7"/>
  <c r="F47" i="7"/>
  <c r="F46" i="7"/>
  <c r="F45" i="7"/>
  <c r="F44" i="7"/>
  <c r="F43" i="7"/>
  <c r="F42" i="7"/>
  <c r="T42" i="7" s="1"/>
  <c r="F41" i="7"/>
  <c r="F40" i="7"/>
  <c r="F39" i="7"/>
  <c r="F38" i="7"/>
  <c r="T38" i="7" s="1"/>
  <c r="F37" i="7"/>
  <c r="F36" i="7"/>
  <c r="F35" i="7"/>
  <c r="F34" i="7"/>
  <c r="T34" i="7" s="1"/>
  <c r="F33" i="7"/>
  <c r="F32" i="7"/>
  <c r="F31" i="7"/>
  <c r="F30" i="7"/>
  <c r="F29" i="7"/>
  <c r="F28" i="7"/>
  <c r="F27" i="7"/>
  <c r="F26" i="7"/>
  <c r="F25" i="7"/>
  <c r="F24" i="7"/>
  <c r="F23" i="7"/>
  <c r="F22" i="7"/>
  <c r="F21" i="7"/>
  <c r="F20" i="7"/>
  <c r="F19" i="7"/>
  <c r="F18" i="7"/>
  <c r="F17" i="7"/>
  <c r="F16" i="7"/>
  <c r="F15" i="7"/>
  <c r="F14" i="7"/>
  <c r="F13" i="7"/>
  <c r="F12" i="7"/>
  <c r="F11" i="7"/>
  <c r="F10" i="7"/>
  <c r="F9" i="7"/>
  <c r="F8" i="7"/>
  <c r="F7" i="7"/>
  <c r="F6" i="7"/>
  <c r="F5" i="7"/>
  <c r="F4" i="7"/>
  <c r="F3" i="7"/>
  <c r="F2" i="7"/>
  <c r="Y29" i="9"/>
  <c r="X29" i="9"/>
  <c r="Z29" i="9" s="1"/>
  <c r="AA29" i="9" s="1"/>
  <c r="U29" i="9"/>
  <c r="T29" i="9"/>
  <c r="S29" i="9"/>
  <c r="V29" i="9" s="1"/>
  <c r="R29" i="9"/>
  <c r="N29" i="9"/>
  <c r="J29" i="9"/>
  <c r="G29" i="9"/>
  <c r="W29" i="9" s="1"/>
  <c r="A29" i="9"/>
  <c r="V28" i="9"/>
  <c r="T28" i="9"/>
  <c r="S28" i="9"/>
  <c r="X28" i="9" s="1"/>
  <c r="Z28" i="9" s="1"/>
  <c r="AA28" i="9" s="1"/>
  <c r="R28" i="9"/>
  <c r="Y28" i="9" s="1"/>
  <c r="N28" i="9"/>
  <c r="J28" i="9"/>
  <c r="G28" i="9"/>
  <c r="W28" i="9" s="1"/>
  <c r="A28" i="9"/>
  <c r="Y27" i="9"/>
  <c r="X27" i="9"/>
  <c r="Z27" i="9" s="1"/>
  <c r="AA27" i="9" s="1"/>
  <c r="V27" i="9"/>
  <c r="U27" i="9"/>
  <c r="T27" i="9"/>
  <c r="S27" i="9"/>
  <c r="R27" i="9"/>
  <c r="N27" i="9"/>
  <c r="J27" i="9"/>
  <c r="G27" i="9"/>
  <c r="W27" i="9" s="1"/>
  <c r="A27" i="9"/>
  <c r="V26" i="9"/>
  <c r="T26" i="9"/>
  <c r="S26" i="9"/>
  <c r="X26" i="9" s="1"/>
  <c r="Z26" i="9" s="1"/>
  <c r="AA26" i="9" s="1"/>
  <c r="R26" i="9"/>
  <c r="Y26" i="9" s="1"/>
  <c r="N26" i="9"/>
  <c r="J26" i="9"/>
  <c r="G26" i="9"/>
  <c r="W26" i="9" s="1"/>
  <c r="A26" i="9"/>
  <c r="Y25" i="9"/>
  <c r="X25" i="9"/>
  <c r="Z25" i="9" s="1"/>
  <c r="AA25" i="9" s="1"/>
  <c r="V25" i="9"/>
  <c r="U25" i="9"/>
  <c r="T25" i="9"/>
  <c r="S25" i="9"/>
  <c r="R25" i="9"/>
  <c r="N25" i="9"/>
  <c r="J25" i="9"/>
  <c r="G25" i="9"/>
  <c r="W25" i="9" s="1"/>
  <c r="A25" i="9"/>
  <c r="V24" i="9"/>
  <c r="T24" i="9"/>
  <c r="S24" i="9"/>
  <c r="X24" i="9" s="1"/>
  <c r="Z24" i="9" s="1"/>
  <c r="AA24" i="9" s="1"/>
  <c r="R24" i="9"/>
  <c r="Y24" i="9" s="1"/>
  <c r="N24" i="9"/>
  <c r="J24" i="9"/>
  <c r="G24" i="9"/>
  <c r="W24" i="9" s="1"/>
  <c r="A24" i="9"/>
  <c r="Y23" i="9"/>
  <c r="X23" i="9"/>
  <c r="Z23" i="9" s="1"/>
  <c r="AA23" i="9" s="1"/>
  <c r="V23" i="9"/>
  <c r="U23" i="9"/>
  <c r="T23" i="9"/>
  <c r="S23" i="9"/>
  <c r="R23" i="9"/>
  <c r="N23" i="9"/>
  <c r="J23" i="9"/>
  <c r="G23" i="9"/>
  <c r="W23" i="9" s="1"/>
  <c r="A23" i="9"/>
  <c r="V22" i="9"/>
  <c r="T22" i="9"/>
  <c r="S22" i="9"/>
  <c r="X22" i="9" s="1"/>
  <c r="Z22" i="9" s="1"/>
  <c r="AA22" i="9" s="1"/>
  <c r="R22" i="9"/>
  <c r="Y22" i="9" s="1"/>
  <c r="N22" i="9"/>
  <c r="J22" i="9"/>
  <c r="G22" i="9"/>
  <c r="W22" i="9" s="1"/>
  <c r="A22" i="9"/>
  <c r="N2" i="9"/>
  <c r="J2" i="9"/>
  <c r="S21" i="9"/>
  <c r="R21" i="9"/>
  <c r="S20" i="9"/>
  <c r="R20" i="9"/>
  <c r="U20" i="9" s="1"/>
  <c r="S19" i="9"/>
  <c r="R19" i="9"/>
  <c r="U19" i="9" s="1"/>
  <c r="S18" i="9"/>
  <c r="R18" i="9"/>
  <c r="U18" i="9" s="1"/>
  <c r="S17" i="9"/>
  <c r="R17" i="9"/>
  <c r="U17" i="9" s="1"/>
  <c r="S16" i="9"/>
  <c r="R16" i="9"/>
  <c r="U16" i="9" s="1"/>
  <c r="S15" i="9"/>
  <c r="R15" i="9"/>
  <c r="S14" i="9"/>
  <c r="R14" i="9"/>
  <c r="U14" i="9" s="1"/>
  <c r="S13" i="9"/>
  <c r="R13" i="9"/>
  <c r="U13" i="9" s="1"/>
  <c r="S12" i="9"/>
  <c r="R12" i="9"/>
  <c r="U12" i="9" s="1"/>
  <c r="S11" i="9"/>
  <c r="R11" i="9"/>
  <c r="U11" i="9" s="1"/>
  <c r="S10" i="9"/>
  <c r="R10" i="9"/>
  <c r="U10" i="9" s="1"/>
  <c r="S9" i="9"/>
  <c r="R9" i="9"/>
  <c r="S8" i="9"/>
  <c r="R8" i="9"/>
  <c r="U8" i="9" s="1"/>
  <c r="S7" i="9"/>
  <c r="R7" i="9"/>
  <c r="U7" i="9" s="1"/>
  <c r="S6" i="9"/>
  <c r="R6" i="9"/>
  <c r="U6" i="9" s="1"/>
  <c r="S5" i="9"/>
  <c r="R5" i="9"/>
  <c r="U5" i="9" s="1"/>
  <c r="S4" i="9"/>
  <c r="R4" i="9"/>
  <c r="U4" i="9" s="1"/>
  <c r="S3" i="9"/>
  <c r="R3" i="9"/>
  <c r="U3" i="9" s="1"/>
  <c r="T2" i="9"/>
  <c r="S2" i="9"/>
  <c r="V2" i="9" s="1"/>
  <c r="U15" i="9"/>
  <c r="R2" i="9"/>
  <c r="U2" i="9" s="1"/>
  <c r="G2" i="9"/>
  <c r="W2" i="9" s="1"/>
  <c r="U21" i="9"/>
  <c r="U9" i="9"/>
  <c r="T73" i="7"/>
  <c r="T69" i="7"/>
  <c r="T65" i="7"/>
  <c r="T61" i="7"/>
  <c r="T57" i="7"/>
  <c r="T53" i="7"/>
  <c r="T49" i="7"/>
  <c r="T45" i="7"/>
  <c r="T41" i="7"/>
  <c r="T72" i="7"/>
  <c r="T71" i="7"/>
  <c r="T68" i="7"/>
  <c r="T67" i="7"/>
  <c r="T64" i="7"/>
  <c r="T63" i="7"/>
  <c r="T62" i="7"/>
  <c r="T60" i="7"/>
  <c r="T59" i="7"/>
  <c r="T56" i="7"/>
  <c r="T55" i="7"/>
  <c r="T52" i="7"/>
  <c r="T51" i="7"/>
  <c r="T48" i="7"/>
  <c r="T47" i="7"/>
  <c r="T46" i="7"/>
  <c r="T44" i="7"/>
  <c r="T43" i="7"/>
  <c r="T40" i="7"/>
  <c r="T39" i="7"/>
  <c r="T36" i="7"/>
  <c r="T35" i="7"/>
  <c r="U22" i="9" l="1"/>
  <c r="U24" i="9"/>
  <c r="U26" i="9"/>
  <c r="U28" i="9"/>
  <c r="Y2" i="9"/>
  <c r="X2" i="9"/>
  <c r="Z2" i="9" s="1"/>
  <c r="AA2" i="9" s="1"/>
  <c r="T37" i="7"/>
  <c r="T33" i="7"/>
  <c r="T32" i="7"/>
  <c r="T31" i="7"/>
  <c r="T30" i="7"/>
  <c r="T29" i="7"/>
  <c r="T28" i="7"/>
  <c r="T27" i="7"/>
  <c r="T26" i="7"/>
  <c r="T25" i="7"/>
  <c r="T24" i="7"/>
  <c r="T23" i="7"/>
  <c r="T22" i="7"/>
  <c r="T21" i="7"/>
  <c r="T20" i="7"/>
  <c r="T19" i="7"/>
  <c r="T18" i="7"/>
  <c r="T17" i="7"/>
  <c r="T16" i="7"/>
  <c r="T15" i="7"/>
  <c r="T14" i="7"/>
  <c r="T13" i="7"/>
  <c r="T12" i="7"/>
  <c r="T11" i="7"/>
  <c r="T10" i="7"/>
  <c r="T9" i="7"/>
  <c r="T8" i="7"/>
  <c r="T7" i="7"/>
  <c r="T6" i="7"/>
  <c r="T5" i="7"/>
  <c r="T4" i="7"/>
  <c r="T3" i="7"/>
  <c r="T2" i="7"/>
  <c r="S73" i="7"/>
  <c r="S72" i="7"/>
  <c r="S71" i="7"/>
  <c r="S70" i="7"/>
  <c r="S69" i="7"/>
  <c r="S68" i="7"/>
  <c r="S67" i="7"/>
  <c r="S66" i="7"/>
  <c r="S65" i="7"/>
  <c r="S64" i="7"/>
  <c r="S63" i="7"/>
  <c r="S62" i="7"/>
  <c r="S61" i="7"/>
  <c r="S60" i="7"/>
  <c r="S59" i="7"/>
  <c r="S58" i="7"/>
  <c r="S57" i="7"/>
  <c r="S56" i="7"/>
  <c r="S55" i="7"/>
  <c r="S54" i="7"/>
  <c r="S53" i="7"/>
  <c r="S52" i="7"/>
  <c r="S51" i="7"/>
  <c r="S50" i="7"/>
  <c r="S49" i="7"/>
  <c r="S48" i="7"/>
  <c r="S47" i="7"/>
  <c r="S46" i="7"/>
  <c r="S45" i="7"/>
  <c r="S44" i="7"/>
  <c r="S43" i="7"/>
  <c r="S42" i="7"/>
  <c r="S41" i="7"/>
  <c r="S40" i="7"/>
  <c r="S39" i="7"/>
  <c r="S38" i="7"/>
  <c r="S37" i="7"/>
  <c r="S36" i="7"/>
  <c r="S35" i="7"/>
  <c r="S34" i="7"/>
  <c r="S33" i="7"/>
  <c r="S32" i="7"/>
  <c r="S31" i="7"/>
  <c r="S30" i="7"/>
  <c r="S29" i="7"/>
  <c r="S28" i="7"/>
  <c r="S27" i="7"/>
  <c r="S26" i="7"/>
  <c r="S25" i="7"/>
  <c r="S24" i="7"/>
  <c r="S23" i="7"/>
  <c r="S22" i="7"/>
  <c r="S21" i="7"/>
  <c r="S20" i="7"/>
  <c r="S19" i="7"/>
  <c r="S18" i="7"/>
  <c r="S17" i="7"/>
  <c r="S16" i="7"/>
  <c r="S15" i="7"/>
  <c r="S14" i="7"/>
  <c r="S13" i="7"/>
  <c r="S12" i="7"/>
  <c r="S11" i="7"/>
  <c r="S10" i="7"/>
  <c r="S9" i="7"/>
  <c r="S8" i="7"/>
  <c r="S7" i="7"/>
  <c r="S6" i="7"/>
  <c r="S5" i="7"/>
  <c r="S4" i="7"/>
  <c r="S3" i="7"/>
  <c r="S2" i="7"/>
  <c r="R73" i="7"/>
  <c r="R72" i="7"/>
  <c r="R71" i="7"/>
  <c r="R70" i="7"/>
  <c r="R69" i="7"/>
  <c r="R68" i="7"/>
  <c r="R67" i="7"/>
  <c r="R66" i="7"/>
  <c r="R65" i="7"/>
  <c r="R64" i="7"/>
  <c r="R63" i="7"/>
  <c r="R62" i="7"/>
  <c r="R61" i="7"/>
  <c r="R60" i="7"/>
  <c r="R59" i="7"/>
  <c r="R58" i="7"/>
  <c r="R57" i="7"/>
  <c r="R56" i="7"/>
  <c r="R55" i="7"/>
  <c r="R54" i="7"/>
  <c r="R53" i="7"/>
  <c r="R52" i="7"/>
  <c r="R51" i="7"/>
  <c r="R50" i="7"/>
  <c r="R49" i="7"/>
  <c r="R48" i="7"/>
  <c r="R47" i="7"/>
  <c r="R46" i="7"/>
  <c r="R45" i="7"/>
  <c r="R44" i="7"/>
  <c r="R43" i="7"/>
  <c r="R42" i="7"/>
  <c r="R41" i="7"/>
  <c r="R40" i="7"/>
  <c r="R39" i="7"/>
  <c r="R38" i="7"/>
  <c r="R37" i="7"/>
  <c r="R36" i="7"/>
  <c r="R35" i="7"/>
  <c r="R34" i="7"/>
  <c r="R33" i="7"/>
  <c r="R32" i="7"/>
  <c r="R31" i="7"/>
  <c r="R30" i="7"/>
  <c r="R29" i="7"/>
  <c r="R28" i="7"/>
  <c r="R27" i="7"/>
  <c r="R26" i="7"/>
  <c r="R25" i="7"/>
  <c r="R24" i="7"/>
  <c r="R23" i="7"/>
  <c r="R22" i="7"/>
  <c r="R21" i="7"/>
  <c r="R20" i="7"/>
  <c r="R19" i="7"/>
  <c r="R18" i="7"/>
  <c r="R17" i="7"/>
  <c r="R16" i="7"/>
  <c r="R15" i="7"/>
  <c r="R14" i="7"/>
  <c r="R13" i="7"/>
  <c r="R12" i="7"/>
  <c r="R11" i="7"/>
  <c r="R10" i="7"/>
  <c r="R9" i="7"/>
  <c r="R8" i="7"/>
  <c r="R7" i="7"/>
  <c r="R6" i="7"/>
  <c r="R5" i="7"/>
  <c r="R4" i="7"/>
  <c r="R3" i="7"/>
  <c r="R2" i="7"/>
  <c r="Q73" i="7"/>
  <c r="Q72" i="7"/>
  <c r="Q71" i="7"/>
  <c r="Q70" i="7"/>
  <c r="Q69" i="7"/>
  <c r="Q68" i="7"/>
  <c r="Q67" i="7"/>
  <c r="Q66" i="7"/>
  <c r="Q65" i="7"/>
  <c r="Q64" i="7"/>
  <c r="Q63" i="7"/>
  <c r="Q62" i="7"/>
  <c r="Q61" i="7"/>
  <c r="Q60" i="7"/>
  <c r="Q59" i="7"/>
  <c r="Q58" i="7"/>
  <c r="Q57" i="7"/>
  <c r="Q56" i="7"/>
  <c r="Q55" i="7"/>
  <c r="Q54" i="7"/>
  <c r="Q53" i="7"/>
  <c r="Q52" i="7"/>
  <c r="Q51" i="7"/>
  <c r="Q50" i="7"/>
  <c r="Q49" i="7"/>
  <c r="Q48" i="7"/>
  <c r="Q47" i="7"/>
  <c r="Q46" i="7"/>
  <c r="Q45" i="7"/>
  <c r="Q44" i="7"/>
  <c r="Q43" i="7"/>
  <c r="Q42" i="7"/>
  <c r="Q41" i="7"/>
  <c r="Q40" i="7"/>
  <c r="Q39" i="7"/>
  <c r="Q38" i="7"/>
  <c r="Q37" i="7"/>
  <c r="Q36" i="7"/>
  <c r="Q35" i="7"/>
  <c r="Q34" i="7"/>
  <c r="Q33" i="7"/>
  <c r="Q32" i="7"/>
  <c r="Q31" i="7"/>
  <c r="Q30" i="7"/>
  <c r="Q29" i="7"/>
  <c r="Q28" i="7"/>
  <c r="Q27" i="7"/>
  <c r="Q26" i="7"/>
  <c r="Q25" i="7"/>
  <c r="Q24" i="7"/>
  <c r="Q23" i="7"/>
  <c r="Q22" i="7"/>
  <c r="Q21" i="7"/>
  <c r="Q20" i="7"/>
  <c r="Q19" i="7"/>
  <c r="Q18" i="7"/>
  <c r="Q17" i="7"/>
  <c r="Q16" i="7"/>
  <c r="Q15" i="7"/>
  <c r="Q14" i="7"/>
  <c r="Q13" i="7"/>
  <c r="Q12" i="7"/>
  <c r="Q11" i="7"/>
  <c r="Q10" i="7"/>
  <c r="Q9" i="7"/>
  <c r="Q8" i="7"/>
  <c r="Q7" i="7"/>
  <c r="Q6" i="7"/>
  <c r="Q5" i="7"/>
  <c r="Q4" i="7"/>
  <c r="Q3" i="7"/>
  <c r="Q2" i="7"/>
  <c r="P73" i="7"/>
  <c r="P72" i="7"/>
  <c r="P71" i="7"/>
  <c r="P70" i="7"/>
  <c r="P69" i="7"/>
  <c r="P68" i="7"/>
  <c r="P67" i="7"/>
  <c r="P66" i="7"/>
  <c r="P65" i="7"/>
  <c r="P64" i="7"/>
  <c r="P63" i="7"/>
  <c r="P62" i="7"/>
  <c r="P61" i="7"/>
  <c r="P60" i="7"/>
  <c r="P59" i="7"/>
  <c r="P58" i="7"/>
  <c r="P57" i="7"/>
  <c r="P56" i="7"/>
  <c r="P55" i="7"/>
  <c r="P54" i="7"/>
  <c r="P53" i="7"/>
  <c r="P52" i="7"/>
  <c r="P51" i="7"/>
  <c r="P50" i="7"/>
  <c r="P49" i="7"/>
  <c r="P48" i="7"/>
  <c r="P47" i="7"/>
  <c r="P46" i="7"/>
  <c r="P45" i="7"/>
  <c r="P44" i="7"/>
  <c r="P43" i="7"/>
  <c r="P42" i="7"/>
  <c r="P41" i="7"/>
  <c r="P40" i="7"/>
  <c r="P39" i="7"/>
  <c r="P38" i="7"/>
  <c r="P37" i="7"/>
  <c r="P36" i="7"/>
  <c r="P35" i="7"/>
  <c r="P34" i="7"/>
  <c r="P33" i="7"/>
  <c r="P32" i="7"/>
  <c r="P31" i="7"/>
  <c r="P30" i="7"/>
  <c r="P29" i="7"/>
  <c r="P28" i="7"/>
  <c r="P27" i="7"/>
  <c r="P26" i="7"/>
  <c r="P25" i="7"/>
  <c r="P24" i="7"/>
  <c r="P23" i="7"/>
  <c r="P22" i="7"/>
  <c r="P21" i="7"/>
  <c r="P20" i="7"/>
  <c r="P19" i="7"/>
  <c r="P18" i="7"/>
  <c r="P17" i="7"/>
  <c r="P16" i="7"/>
  <c r="P15" i="7"/>
  <c r="P14" i="7"/>
  <c r="P13" i="7"/>
  <c r="P12" i="7"/>
  <c r="P11" i="7"/>
  <c r="P10" i="7"/>
  <c r="P9" i="7"/>
  <c r="P8" i="7"/>
  <c r="P7" i="7"/>
  <c r="P6" i="7"/>
  <c r="P5" i="7"/>
  <c r="P4" i="7"/>
  <c r="P3" i="7"/>
  <c r="P2" i="7"/>
  <c r="G21" i="9"/>
  <c r="W21" i="9" s="1"/>
  <c r="G20" i="9"/>
  <c r="W20" i="9" s="1"/>
  <c r="G19" i="9"/>
  <c r="W19" i="9" s="1"/>
  <c r="G18" i="9"/>
  <c r="W18" i="9" s="1"/>
  <c r="G17" i="9"/>
  <c r="W17" i="9" s="1"/>
  <c r="G16" i="9"/>
  <c r="W16" i="9" s="1"/>
  <c r="G15" i="9"/>
  <c r="W15" i="9" s="1"/>
  <c r="G14" i="9"/>
  <c r="W14" i="9" s="1"/>
  <c r="G13" i="9"/>
  <c r="W13" i="9" s="1"/>
  <c r="G12" i="9"/>
  <c r="W12" i="9" s="1"/>
  <c r="G11" i="9"/>
  <c r="W11" i="9" s="1"/>
  <c r="G10" i="9"/>
  <c r="G9" i="9"/>
  <c r="W9" i="9" s="1"/>
  <c r="G8" i="9"/>
  <c r="W8" i="9" s="1"/>
  <c r="G7" i="9"/>
  <c r="W7" i="9" s="1"/>
  <c r="G6" i="9"/>
  <c r="W6" i="9" s="1"/>
  <c r="G5" i="9"/>
  <c r="W5" i="9" s="1"/>
  <c r="G4" i="9"/>
  <c r="W4" i="9" s="1"/>
  <c r="G3" i="9"/>
  <c r="W3" i="9" s="1"/>
  <c r="T21" i="9"/>
  <c r="T20" i="9"/>
  <c r="T19" i="9"/>
  <c r="T18" i="9"/>
  <c r="T17" i="9"/>
  <c r="T16" i="9"/>
  <c r="T15" i="9"/>
  <c r="T14" i="9"/>
  <c r="T13" i="9"/>
  <c r="T12" i="9"/>
  <c r="T11" i="9"/>
  <c r="T10" i="9"/>
  <c r="T9" i="9"/>
  <c r="T8" i="9"/>
  <c r="T7" i="9"/>
  <c r="T6" i="9"/>
  <c r="T5" i="9"/>
  <c r="T4" i="9"/>
  <c r="T3" i="9"/>
  <c r="N21" i="9"/>
  <c r="N20" i="9"/>
  <c r="N19" i="9"/>
  <c r="N18" i="9"/>
  <c r="N17" i="9"/>
  <c r="N16" i="9"/>
  <c r="N15" i="9"/>
  <c r="N14" i="9"/>
  <c r="N13" i="9"/>
  <c r="N12" i="9"/>
  <c r="N11" i="9"/>
  <c r="N10" i="9"/>
  <c r="N9" i="9"/>
  <c r="N8" i="9"/>
  <c r="N7" i="9"/>
  <c r="N6" i="9"/>
  <c r="N5" i="9"/>
  <c r="N4" i="9"/>
  <c r="N3" i="9"/>
  <c r="J21" i="9"/>
  <c r="J20" i="9"/>
  <c r="J19" i="9"/>
  <c r="J18" i="9"/>
  <c r="J17" i="9"/>
  <c r="J16" i="9"/>
  <c r="J15" i="9"/>
  <c r="J14" i="9"/>
  <c r="J13" i="9"/>
  <c r="J12" i="9"/>
  <c r="J11" i="9"/>
  <c r="J10" i="9"/>
  <c r="J9" i="9"/>
  <c r="J8" i="9"/>
  <c r="J7" i="9"/>
  <c r="J6" i="9"/>
  <c r="J5" i="9"/>
  <c r="J4" i="9"/>
  <c r="J3" i="9"/>
  <c r="A214" i="9"/>
  <c r="B214" i="9" s="1"/>
  <c r="A21" i="9"/>
  <c r="A20" i="9"/>
  <c r="A19" i="9"/>
  <c r="A18" i="9"/>
  <c r="A17" i="9"/>
  <c r="A16" i="9"/>
  <c r="A15" i="9"/>
  <c r="A14" i="9"/>
  <c r="A13" i="9"/>
  <c r="A12" i="9"/>
  <c r="A11" i="9"/>
  <c r="A10" i="9"/>
  <c r="A9" i="9"/>
  <c r="A8" i="9"/>
  <c r="A7" i="9"/>
  <c r="A6" i="9"/>
  <c r="A5" i="9"/>
  <c r="A4" i="9"/>
  <c r="A3" i="9"/>
  <c r="A2" i="9"/>
  <c r="Y17" i="9" l="1"/>
  <c r="Y9" i="9"/>
  <c r="Y16" i="9"/>
  <c r="W10" i="9"/>
  <c r="Y10" i="9"/>
  <c r="Y18" i="9"/>
  <c r="Y12" i="9"/>
  <c r="Y20" i="9"/>
  <c r="Y15" i="9"/>
  <c r="Y7" i="9"/>
  <c r="Y14" i="9"/>
  <c r="Y8" i="9"/>
  <c r="Y21" i="9"/>
  <c r="Y13" i="9"/>
  <c r="Y5" i="9"/>
  <c r="Y6" i="9"/>
  <c r="Y4" i="9"/>
  <c r="Y19" i="9"/>
  <c r="Y11" i="9"/>
  <c r="Y3" i="9"/>
  <c r="X15" i="9"/>
  <c r="Z15" i="9" s="1"/>
  <c r="AA15" i="9" s="1"/>
  <c r="X7" i="9"/>
  <c r="Z7" i="9" s="1"/>
  <c r="AA7" i="9" s="1"/>
  <c r="X18" i="9"/>
  <c r="Z18" i="9" s="1"/>
  <c r="AA18" i="9" s="1"/>
  <c r="X10" i="9"/>
  <c r="Z10" i="9" s="1"/>
  <c r="AA10" i="9" s="1"/>
  <c r="X21" i="9"/>
  <c r="Z21" i="9" s="1"/>
  <c r="AA21" i="9" s="1"/>
  <c r="X13" i="9"/>
  <c r="Z13" i="9" s="1"/>
  <c r="AA13" i="9" s="1"/>
  <c r="X5" i="9"/>
  <c r="Z5" i="9" s="1"/>
  <c r="AA5" i="9" s="1"/>
  <c r="X16" i="9"/>
  <c r="Z16" i="9" s="1"/>
  <c r="AA16" i="9" s="1"/>
  <c r="X8" i="9"/>
  <c r="Z8" i="9" s="1"/>
  <c r="AA8" i="9" s="1"/>
  <c r="X19" i="9"/>
  <c r="Z19" i="9" s="1"/>
  <c r="AA19" i="9" s="1"/>
  <c r="X11" i="9"/>
  <c r="Z11" i="9" s="1"/>
  <c r="AA11" i="9" s="1"/>
  <c r="X3" i="9"/>
  <c r="Z3" i="9" s="1"/>
  <c r="AA3" i="9" s="1"/>
  <c r="X14" i="9"/>
  <c r="Z14" i="9" s="1"/>
  <c r="AA14" i="9" s="1"/>
  <c r="X6" i="9"/>
  <c r="Z6" i="9" s="1"/>
  <c r="AA6" i="9" s="1"/>
  <c r="X17" i="9"/>
  <c r="Z17" i="9" s="1"/>
  <c r="AA17" i="9" s="1"/>
  <c r="X9" i="9"/>
  <c r="Z9" i="9" s="1"/>
  <c r="AA9" i="9" s="1"/>
  <c r="X20" i="9"/>
  <c r="Z20" i="9" s="1"/>
  <c r="AA20" i="9" s="1"/>
  <c r="X12" i="9"/>
  <c r="Z12" i="9" s="1"/>
  <c r="AA12" i="9" s="1"/>
  <c r="X4" i="9"/>
  <c r="Z4" i="9" s="1"/>
  <c r="AA4" i="9" s="1"/>
  <c r="V5" i="9"/>
  <c r="V9" i="9"/>
  <c r="V13" i="9"/>
  <c r="V17" i="9"/>
  <c r="V21" i="9"/>
  <c r="V3" i="9"/>
  <c r="V7" i="9"/>
  <c r="V11" i="9"/>
  <c r="V15" i="9"/>
  <c r="V19" i="9"/>
  <c r="V4" i="9"/>
  <c r="V8" i="9"/>
  <c r="V12" i="9"/>
  <c r="V16" i="9"/>
  <c r="V20" i="9"/>
  <c r="V6" i="9"/>
  <c r="V10" i="9"/>
  <c r="V14" i="9"/>
  <c r="V18" i="9"/>
  <c r="A73" i="7"/>
  <c r="A72" i="7"/>
  <c r="A71" i="7"/>
  <c r="A70" i="7"/>
  <c r="A69" i="7"/>
  <c r="A68" i="7"/>
  <c r="A67" i="7"/>
  <c r="A66" i="7"/>
  <c r="A65" i="7"/>
  <c r="A64" i="7"/>
  <c r="A63" i="7"/>
  <c r="A62" i="7"/>
  <c r="A61" i="7"/>
  <c r="A60" i="7"/>
  <c r="A59" i="7"/>
  <c r="A58" i="7"/>
  <c r="A57" i="7"/>
  <c r="A56" i="7"/>
  <c r="A55" i="7"/>
  <c r="A54" i="7"/>
  <c r="A53" i="7"/>
  <c r="A52" i="7"/>
  <c r="A51" i="7"/>
  <c r="A50" i="7"/>
  <c r="A49" i="7"/>
  <c r="A48" i="7"/>
  <c r="A47" i="7"/>
  <c r="A46" i="7"/>
  <c r="A45" i="7"/>
  <c r="A44" i="7"/>
  <c r="A43" i="7"/>
  <c r="A42" i="7"/>
  <c r="A41" i="7"/>
  <c r="A40" i="7"/>
  <c r="A39" i="7"/>
  <c r="A38" i="7"/>
  <c r="A37" i="7"/>
  <c r="A36" i="7"/>
  <c r="A35" i="7"/>
  <c r="A34" i="7"/>
  <c r="A33" i="7"/>
  <c r="A32" i="7"/>
  <c r="A31" i="7"/>
  <c r="A30" i="7"/>
  <c r="A29" i="7"/>
  <c r="A28" i="7"/>
  <c r="A27" i="7"/>
  <c r="A26" i="7"/>
  <c r="A25" i="7"/>
  <c r="A24" i="7"/>
  <c r="A23" i="7"/>
  <c r="A22" i="7"/>
  <c r="A21" i="7"/>
  <c r="A20" i="7"/>
  <c r="A19" i="7"/>
  <c r="A18" i="7"/>
  <c r="A17" i="7"/>
  <c r="A16" i="7"/>
  <c r="A15" i="7"/>
  <c r="A14" i="7"/>
  <c r="A13" i="7"/>
  <c r="A12" i="7"/>
  <c r="A11" i="7"/>
  <c r="A10" i="7"/>
  <c r="A9" i="7"/>
  <c r="A8" i="7"/>
  <c r="A7" i="7"/>
  <c r="A6" i="7"/>
  <c r="A5" i="7"/>
  <c r="A4" i="7"/>
  <c r="A3" i="7"/>
  <c r="A2" i="7"/>
</calcChain>
</file>

<file path=xl/sharedStrings.xml><?xml version="1.0" encoding="utf-8"?>
<sst xmlns="http://schemas.openxmlformats.org/spreadsheetml/2006/main" count="788" uniqueCount="221">
  <si>
    <t>SHEET NAME</t>
  </si>
  <si>
    <t>CONTENTS</t>
  </si>
  <si>
    <t>Explanation of sheet names and contents, authors of the data, key references to methods, symbols, conventions.</t>
  </si>
  <si>
    <t>Measured plot height, width, growth stage in addition to mass of plant components and number of bolls</t>
  </si>
  <si>
    <t>Data in this spreadsheet are the result of a team effort at the USDA-ARS Conservation &amp; Production Research Laboratory, Soil and Water Management Research Unit (SWMRU).</t>
  </si>
  <si>
    <t>The scientists responsible for collecting these data, calibrating the instruments, quality control and data analysis are:</t>
  </si>
  <si>
    <t>Author</t>
  </si>
  <si>
    <t>Steven R. Evett, Research Soil Scientist (point of contact and responsible for this spreadsheet), Steve.Evett@usda.gov, 806-356-5775, srevett1948@gmail.com</t>
  </si>
  <si>
    <t>Brice B. Ruthardt, Biological Scientist, Brice.Ruthardt@usda.gov, 806-356-5780</t>
  </si>
  <si>
    <t>Karen S. Copeland, Soil Scientist, Karen.Copeland@usda.gov, 806-356-5735</t>
  </si>
  <si>
    <t>Gary W. Marek, Research Agricultural Engineer, gary.marek@usda.gov</t>
  </si>
  <si>
    <t>Paul D. Colaizzi, Research Agricultural Engineer, paul.colaizzi@usda.gov</t>
  </si>
  <si>
    <t>David K. Brauer, Research Leader and Laboratory Director, david.brauer@usda.gov</t>
  </si>
  <si>
    <t>All are  or were employed at the</t>
  </si>
  <si>
    <t>USDA-ARS Conservation &amp; Production Research Laboratory, 300 Simmons Road, Unit 10, Bushland, Texas 79012 USA</t>
  </si>
  <si>
    <t>Persons using these data for scientific research and publication are responsible for:</t>
  </si>
  <si>
    <r>
      <t xml:space="preserve">1. Contacting </t>
    </r>
    <r>
      <rPr>
        <b/>
        <sz val="11"/>
        <color rgb="FF000000"/>
        <rFont val="Calibri"/>
        <family val="2"/>
      </rPr>
      <t>all</t>
    </r>
    <r>
      <rPr>
        <sz val="11"/>
        <color rgb="FF000000"/>
        <rFont val="Calibri"/>
        <family val="2"/>
      </rPr>
      <t xml:space="preserve"> the scientists listed above and obtaining approval to use the data, </t>
    </r>
  </si>
  <si>
    <t xml:space="preserve">2. Inviting them to be involved in said research, and </t>
  </si>
  <si>
    <t>3. Inviting them to be involved as coauthors in the data analysis, drafting and critical review of any publications resulting from the research.</t>
  </si>
  <si>
    <t xml:space="preserve">Data contained herein are from experiments in the large weighing lysimeter fields at Bushland, Texas. Neutron count measurements were taken using a model 503DR1.5 HydroProbe manufactured by Campbell Pacific Nuclear, a division of Instrotek, Inc., Concord, California. Soil horizon-specific calibrations were established at field sites using methods described by Evett (2003) and Evett et al. (2008). </t>
  </si>
  <si>
    <t>REFERENCES:</t>
  </si>
  <si>
    <t>CONVENTION</t>
  </si>
  <si>
    <t>EXPLANATION</t>
  </si>
  <si>
    <t>Dry yield</t>
  </si>
  <si>
    <t>Per hectare dry yields assume an area of 22 acres and oven dry (60°C) mass.</t>
  </si>
  <si>
    <t>DOY</t>
  </si>
  <si>
    <t>day of year. January 1 is DOY 1, February 1 is DOY 32, etc.</t>
  </si>
  <si>
    <t>Span</t>
  </si>
  <si>
    <t>"The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</si>
  <si>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Spreadsheet tab</t>
  </si>
  <si>
    <t>Element or value display name</t>
  </si>
  <si>
    <t>Description</t>
  </si>
  <si>
    <t>Data type</t>
  </si>
  <si>
    <t>Character length</t>
  </si>
  <si>
    <t>Acceptable values</t>
  </si>
  <si>
    <t>Required?</t>
  </si>
  <si>
    <t>Accepts null value?</t>
  </si>
  <si>
    <t>Date</t>
  </si>
  <si>
    <t>Date in yyyy-mm-dd format</t>
  </si>
  <si>
    <t>Yes</t>
  </si>
  <si>
    <t>No</t>
  </si>
  <si>
    <t>Year</t>
  </si>
  <si>
    <t>yyyy</t>
  </si>
  <si>
    <t>Serial day of the year beginning with 1 for January 1.</t>
  </si>
  <si>
    <t>integer</t>
  </si>
  <si>
    <t>1 to 366</t>
  </si>
  <si>
    <t>Yes, #N/A</t>
  </si>
  <si>
    <t>decimal</t>
  </si>
  <si>
    <r>
      <t xml:space="preserve">Dry Mass of leaves in grams dried to constant mass at 60 </t>
    </r>
    <r>
      <rPr>
        <vertAlign val="superscript"/>
        <sz val="11"/>
        <rFont val="Arial"/>
        <family val="2"/>
      </rPr>
      <t>o</t>
    </r>
    <r>
      <rPr>
        <sz val="11"/>
        <rFont val="Arial"/>
        <family val="2"/>
      </rPr>
      <t>C.</t>
    </r>
  </si>
  <si>
    <r>
      <t>Dry Mass of stems in grams dried to constant mass at 60</t>
    </r>
    <r>
      <rPr>
        <vertAlign val="superscript"/>
        <sz val="11"/>
        <rFont val="Arial"/>
        <family val="2"/>
      </rPr>
      <t>o</t>
    </r>
    <r>
      <rPr>
        <sz val="11"/>
        <rFont val="Arial"/>
        <family val="2"/>
      </rPr>
      <t xml:space="preserve"> C.</t>
    </r>
  </si>
  <si>
    <t>Number of bolls in sample</t>
  </si>
  <si>
    <t>Measured mean plant height in meters</t>
  </si>
  <si>
    <t>Measured mean plant width in meters</t>
  </si>
  <si>
    <t>LAI</t>
  </si>
  <si>
    <t>Leaf Area Index - one-sided green leaf area per unit area of ground surface.</t>
  </si>
  <si>
    <t>V-4</t>
  </si>
  <si>
    <t>V-3</t>
  </si>
  <si>
    <t>NELYS</t>
  </si>
  <si>
    <t>V-5</t>
  </si>
  <si>
    <t>SELYS</t>
  </si>
  <si>
    <t>V-6</t>
  </si>
  <si>
    <t>V-8</t>
  </si>
  <si>
    <t>V-9</t>
  </si>
  <si>
    <t>V-7</t>
  </si>
  <si>
    <t>R-4</t>
  </si>
  <si>
    <t>R-5</t>
  </si>
  <si>
    <t>R-6</t>
  </si>
  <si>
    <t>R-7</t>
  </si>
  <si>
    <t>R-8</t>
  </si>
  <si>
    <t>R-9</t>
  </si>
  <si>
    <t>R-12</t>
  </si>
  <si>
    <t>Sample</t>
  </si>
  <si>
    <t>Sampling area in square meters</t>
  </si>
  <si>
    <t>Total number of bolls on harvested plants</t>
  </si>
  <si>
    <t>bales/acre</t>
  </si>
  <si>
    <t>Lbs lint/ acre</t>
  </si>
  <si>
    <t>A</t>
  </si>
  <si>
    <t>B</t>
  </si>
  <si>
    <t>Mg/ha total 1997 dry yield</t>
  </si>
  <si>
    <t>Mg/ha total 1998 yield</t>
  </si>
  <si>
    <t>Mg/ha total 1999 yield</t>
  </si>
  <si>
    <t>Total dry (kg)</t>
  </si>
  <si>
    <t>Total dry (Mg/ha)</t>
  </si>
  <si>
    <t>SLA in m^2/kg</t>
  </si>
  <si>
    <t>alphanumeric</t>
  </si>
  <si>
    <t>Measured mean plant height in inches</t>
  </si>
  <si>
    <t>Measured mean plant width in inches</t>
  </si>
  <si>
    <t>Sample size in m^2</t>
  </si>
  <si>
    <t>2008 E Cotton Growth Intro.</t>
  </si>
  <si>
    <t>Dic. 2008 E Cotton Growth</t>
  </si>
  <si>
    <t>2008 E Cotton Growth</t>
  </si>
  <si>
    <t>Data dictionary for sheet or CSV file named "2008 E Cotton Growth" where "E" is eaast</t>
  </si>
  <si>
    <t>Subsample gin seed mass in g</t>
  </si>
  <si>
    <t>Subsample gin lint mass in g</t>
  </si>
  <si>
    <t>Fraction seed</t>
  </si>
  <si>
    <t>Fraction lint</t>
  </si>
  <si>
    <t>Span number</t>
  </si>
  <si>
    <t>SE</t>
  </si>
  <si>
    <t>NE</t>
  </si>
  <si>
    <t>Location</t>
  </si>
  <si>
    <t>NE means northeast field. SE means southeast field. NELYS means northeast lysimeter. SELYS means southeast lysimeter</t>
  </si>
  <si>
    <t>alphabetical</t>
  </si>
  <si>
    <t>5 plants were measured in each of 2 reps for growth stage, height, width, growth stage, leaf area, and biomass</t>
  </si>
  <si>
    <t>Number of plants</t>
  </si>
  <si>
    <t>Plant height in inches</t>
  </si>
  <si>
    <t xml:space="preserve">Plant width in inches </t>
  </si>
  <si>
    <t>Leaf area in cm^2</t>
  </si>
  <si>
    <t>Dry leaf mass in g</t>
  </si>
  <si>
    <t>Dry stem mass in g</t>
  </si>
  <si>
    <t>Number of bolls</t>
  </si>
  <si>
    <t>Plant width in m</t>
  </si>
  <si>
    <t>Total above-ground dry matter in g/m^2</t>
  </si>
  <si>
    <t>Dry boll mass in g</t>
  </si>
  <si>
    <t>Mass of bolls after drying to constant mass at 60 degrees C</t>
  </si>
  <si>
    <t>Growth stage</t>
  </si>
  <si>
    <t>Plant height in m</t>
  </si>
  <si>
    <t>Specific leaf area in square meters per kilogram of biomass</t>
  </si>
  <si>
    <t>One-sided green leaf area in square centimeters measured using a calibrated Licor Leaf Area Meter</t>
  </si>
  <si>
    <t>Total dry above-ground biomass (stems, leaves, bolls) in grams per square meter of ground surface.</t>
  </si>
  <si>
    <t>Number of bolls per plant</t>
  </si>
  <si>
    <t>Bolls per plant</t>
  </si>
  <si>
    <t>Total above-ground dry matter in g</t>
  </si>
  <si>
    <t>Subsample mass in g</t>
  </si>
  <si>
    <t>Lint yield in kg/ha</t>
  </si>
  <si>
    <t>Gin turnout in %</t>
  </si>
  <si>
    <t>Span or row number</t>
  </si>
  <si>
    <t>Sample was taken either under an area of the sprinkler irrigation system span (numbered 1 through 10 from north to south) or in a crop row on the lysimeter (numbered 1 through 4 from north to south). 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</si>
  <si>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Location of sample taken on the east (A) or west (B) side of the field. Value is #N/A if sample is from a lysimeter.</t>
  </si>
  <si>
    <t>A or B</t>
  </si>
  <si>
    <t>Number of plants harvested from sample area</t>
  </si>
  <si>
    <t>Mass in grams of leaves remaining on plant after drying to constant mass at 60 degrees C. Value is #N/A at harvest.</t>
  </si>
  <si>
    <t>Mass in grams of stems after drying to constant mass at 60 degrees C</t>
  </si>
  <si>
    <t>Mass in grams of harvested bolls after drying to constant mass at 60 degrees C</t>
  </si>
  <si>
    <t>Mass in grams of dry subsample</t>
  </si>
  <si>
    <t>Mass in grams of all above-ground dry matter (dried stems and bolls). Leaves were absent at harvest.</t>
  </si>
  <si>
    <t>Mass in grams of seed from ginned subsample in grams</t>
  </si>
  <si>
    <t>Mass in grams of cotton lint from ginned subsample</t>
  </si>
  <si>
    <t>Grams seed/ boll</t>
  </si>
  <si>
    <t>Grams lint/boll</t>
  </si>
  <si>
    <t>Fraction subsample that is seed</t>
  </si>
  <si>
    <t>Fraction subsample that is lint</t>
  </si>
  <si>
    <t>Turnout is the atio of ginned cotton lint mass to mass of lint plus seeds expressed in percent.</t>
  </si>
  <si>
    <t>Mass in grams of seed per boll</t>
  </si>
  <si>
    <t>Mass in grams of lint per boll</t>
  </si>
  <si>
    <t>Total above-ground dry matter (dried stems and bolls) in terms of grams per square meter. Leaves were absent at harvest.</t>
  </si>
  <si>
    <t>Yield of cotton lint in kilograms per hectare</t>
  </si>
  <si>
    <t>Yield of cotton seed in kilograms per hectare</t>
  </si>
  <si>
    <t>Yield of cotton lint in pounds per acre</t>
  </si>
  <si>
    <t>Yield of cotton lint in bales per acre (480 pounds per bale)</t>
  </si>
  <si>
    <t>2008 E Cotton Harvest</t>
  </si>
  <si>
    <t>Seed yield in kg/ha</t>
  </si>
  <si>
    <t>yyyy-mm-dd</t>
  </si>
  <si>
    <t>1 to 3</t>
  </si>
  <si>
    <t>Dic. 2008 E Cotton Harvest</t>
  </si>
  <si>
    <t>Data dictionary for sheet or CSV file named "2008 E Cotton Harvest"</t>
  </si>
  <si>
    <t>Cotton yield data  harvested under each of 10 sprinkler spans numbered 1 through 10, and from each of four rows on each lysimeter</t>
  </si>
  <si>
    <t>Colaizzi, P.D., S. R. Evett, and T. A. Howell. (2004). Irrigation capacities and methods for cotton in the Northern High Plains. In Proc. 2004 High Plains Groundwater Resources Conference, Soil and Water Conservation Society of America, 7-9 Dec, Lubbock, TX. 2004.</t>
  </si>
  <si>
    <t>Howell, T.A., S.R. Evett, J.A. Tolk, and A.D. Schneider.  (2004). Evapotranspiration of full-, deficit-irrigated, and dryland cotton on the Northern Texas High Plains.  Journal of Irrigation and Drainage Engineering (ASCE) 130(4):277-285. https://doi.org/10.1061/(ASCE)0733-9437(2004)130:4(277)</t>
  </si>
  <si>
    <t>Colaizzi, P.D., S.R. Evett, T.A. Howell, and J.A. Tolk. (2005). Lysimetric evaluation of single- and two-source energy balance models for alfalfa, grain sorghum, and cotton in the Southern High Plains. Proc. World Water and Environmental Resources Congress, Anchorage, AK, May 15-19, 2005. EWRI. ASCE https://doi.org/10.1061/40792(173)543</t>
  </si>
  <si>
    <t>Howell, T.A., S.R. Evett, J.A. Tolk, K.S. Copeland, D.A. Dusek, and P.D. Colaizzi. (2006). Crop coefficients developed at Bushland, Texas for corn, wheat, sorghum, soybean, cotton, and alfalfa. In: Graham, Randall (Ed.), ASCE-EWRI World Environmental Water Resources Congress. ASCE, http://dx.doi.org/10.1061/40856(200)260.</t>
  </si>
  <si>
    <t>Gowda, P., A. Esparza, R.L. Baumhardt, P. Colaizzi, and T. Howell. (2006). Evaluating cotton yield potential in the Ogallala aquifer region. Proc. USCID Water Management Conf. Ground Water and Surface Water Under Stress: Competition, Interaction, Solutions. 25-28 October 2006, Boise, Idaho. U.S. Committee on Irrigation and Drainage, Denver, CO. pp. 127-137.</t>
  </si>
  <si>
    <t>Tolk, J.A., T.A. Howell, and S.R. Evett. (2006). Nighttime evapotranspiration from alfalfa and cotton in a semiarid climate. Agron. J. 98:730–736. https://doi.org/10.2134/agronj2005.0276</t>
  </si>
  <si>
    <t>Marek, T., D. Porter, T. Howell, P. Gowda, P. Colaizzi, S. Amosson and F. Bretz. (2008). Cotton production potential and water conservation impact using the regional irrigation demand model of northern Texas. Proc. World Environmental and Water Resources Congress 2008 Ahupua'a, May 12-16, 2008, Honolulu, Hawaii. American Soceity of Civil Engineers, Environmental and Water Resources Institute.</t>
  </si>
  <si>
    <t>Baumhardt, R.L., S.A. Staggenborg, P.H. Gowda, P.D. Colaizzi and T.A. Howell. (2009). Modeling irrigation management strategies to maximize cotton lint yield and water use efficiency. Agron. J. 101:460–468. https://doi.org/10.2134/agronj2008.0041xs</t>
  </si>
  <si>
    <t>Chávez, J.L., Howell, T.A. &amp; Copeland, K.S. (2009). Evaluating eddy covariance cotton ET measurements in an advective environment with large weighing lysimeters. Irrig Sci 28, 35–50 (2009). https://doi.org/10.1007/s00271-009-0179-7</t>
  </si>
  <si>
    <t>Chávez, J.L., T.A. Howell, D. Straw, P.H. Gowda, L.A. Garcia, S.R. Evett, T.W. Ley, L. Simmons, M. Bartolo, P. Colaizzi, and A.A. Andales. (2010). Surface aerodynamic temperature derived from wind/temperature profile measurements over cotton and alfalfa in a semi-arid environment. Pp. 2090-2101 In Proc. World Environmental &amp; Water Resources Congress 2010: Challenges of Change, Providence, Rhode Island, May 16-20, 2010, ASCE EWRI. https://ascelibrary.org/doi/10.1061/41114%28371%29217</t>
  </si>
  <si>
    <t>Gowda, P.H., T.A. Howell, G. Paul, P.D. Colaizzi, and T.H. Marek. (2011). SEBAL for estimating hourly ET fluxes over irrigated and dryland cotton during BEAREX08. World Environmental and Water Resources Congress 2011. Bearing Knowledge for Sustainability Proceedings of the 2011 World Environmental and Water Resources Congress, May 22-26, 2011, Palm Springs, CA, pp 2787-2795.</t>
  </si>
  <si>
    <t>Agam, N., S.R. Evett, J.A. Tolk, W.P. Kustas, P.D. Colaizzi, J.G. Alfieri, L.G. McKee, K.S. Copeland, T.A. Howell and J.L. Chavez. (2012). Evaporative loss from irrigated interrows in a highly advective semi-arid agricultural area. Adv. Water Resour. 50:20-30. http://dx.doi.org/10.1016/j.advwatres.2012.07.010.</t>
  </si>
  <si>
    <t>Agam, N., W.P. Kustas, S.R. Evett, P.D. Colaizzi, M.H. Cosh and L.G. McKee. (2012). Soil heat flux variability influenced by row direction in irrigated cotton. Adv. Water Resour. 50:31-40. http://dx.doi.org/10.1016/j.advwatres.2012.07.017.</t>
  </si>
  <si>
    <t>Evett, S.R., R.L. Baumhardt, T.A. Howell, N. Ibragimov, and D.J. Hunsaker. (2012). Cotton. Pp. 154-161 In P. Steduto, T.C. Hsiao, E. Fereres and D. Raes (eds.) Irrigation and Drainage Paper N. 66, Crop Yield Response to Water. 2nd Edition. United Nations Food and Agriculture Organization. ISSN 0254-5284.</t>
  </si>
  <si>
    <t>Baumhardt, R.L., R.C. Schwartz, T.A. Howell, S.R. Evett and P.D. Colaizzi. (2013). Residue management effects on water use and yield of deficit irrigated cotton. Agron. J. 105(4):1026-1034.  https://doi.org/10.2134/agronj2012.0361</t>
  </si>
  <si>
    <t>Booker, J.D., R.J. Lascano, S.R. Evett and R.E. Zartman. (2014). Evaluation of a landscape-scale approach to cotton modeling. Agron. J. 106:2263-2279. doi:10.2134/agronj14.0202.</t>
  </si>
  <si>
    <t>Ibragimov, N., S. Evett, R. Schwartz and L. Baumhardt. (2015). Evaluation of measured and simulated cotton water use and yield under full and deficit irrigation. Pp. 956-961 In 2015 Beltwide Cotton Conference, San Antonio, TX, January 5-7, 2015.</t>
  </si>
  <si>
    <t>Colaizzi, P.D., N. Agam, J.A. Tolk, S.R. Evett, T.A. Howell, Sr., S.A. O’Shaughnessy, P.H. Gowda, W.P. Kustas and M.C. Anderson. (2015). Advances in a two-source energy balance model: Partitioning of evaporation and transpiration for cotton. Trans. ASABE 59(1):181-197. DOI 10.13031/trans.59.11215</t>
  </si>
  <si>
    <t>Fan Y., Himanshu, S.K, Srinivasulu, A., DeLaune, P.B., Zhang, T. Parke, S.C., Colaizzi, P.D., Evett, S.R. Baumhardt, R.L. (2022). The synergy between water conservation and economic profitability of adopting alternative irrigation systems for cotton production in the Texas High Plains. Agricultural Water Management. 262, 31 March 2022, 107386. https://doi.org/10.1016/j.agwat.2021.107386</t>
  </si>
  <si>
    <t>Size of sampled area in square meters. The sample was from two rows, each 26 inches long.</t>
  </si>
  <si>
    <t>NWLYS signifies the northwest lysimeter, SWLYS signifies the southwest lysimeter.                                                                   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</si>
  <si>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Growth stage assessed according to Federal Crop Insurance Handbook 25090, 2003.</t>
  </si>
  <si>
    <t>24-2</t>
  </si>
  <si>
    <t>24-3</t>
  </si>
  <si>
    <t>34-1</t>
  </si>
  <si>
    <t>24-4</t>
  </si>
  <si>
    <t>24-1</t>
  </si>
  <si>
    <t>25-2</t>
  </si>
  <si>
    <t>13-3</t>
  </si>
  <si>
    <t>23-3</t>
  </si>
  <si>
    <t>13-4</t>
  </si>
  <si>
    <t>12-1</t>
  </si>
  <si>
    <t>13-2</t>
  </si>
  <si>
    <t>22-1</t>
  </si>
  <si>
    <t>23-1</t>
  </si>
  <si>
    <t>NELYS designates the northeast lysimeter. SELYS designates the southeast lysimeter. NE designates the northeast field. SE designates the southeast field.</t>
  </si>
  <si>
    <t>1 to 2</t>
  </si>
  <si>
    <t>1 to 10</t>
  </si>
  <si>
    <t>Micronaire</t>
  </si>
  <si>
    <t>Yes. #N/A</t>
  </si>
  <si>
    <t>Length</t>
  </si>
  <si>
    <t>Fiber length is the average length of the longer one-half of the fibers measured in inches</t>
  </si>
  <si>
    <t>Uniformity in %</t>
  </si>
  <si>
    <t>Fiber uniformity is the ratio between mean length and the upper one-half mean length of the fibers expressed as a percentage.</t>
  </si>
  <si>
    <t>Strength</t>
  </si>
  <si>
    <t>Strength measurements are reported in grams per tex. A tex unit is equal to the weight in grams of 1,000 meters of fiber. Therefore, the strength reported is the force in grams required to break a bundle of fibers one tex unit in size</t>
  </si>
  <si>
    <t>Elongation in %</t>
  </si>
  <si>
    <t>Extent to which fiber can be stretched expressed as a percentage of unstretched length</t>
  </si>
  <si>
    <t>Leaf</t>
  </si>
  <si>
    <t>Leaf grade as determined by instrument measures of trash percent area and particle count and classification based on these measures according to the Universal Upland Grade Standards.</t>
  </si>
  <si>
    <t>Rd</t>
  </si>
  <si>
    <t>Reflectance as measured by optical instrument</t>
  </si>
  <si>
    <t>+b</t>
  </si>
  <si>
    <t>Yellowness as measured by optical instrument</t>
  </si>
  <si>
    <t>Cotton grade</t>
  </si>
  <si>
    <t>A combination of the color grade as determined by the degree of reflectance and yellowness (to left of the hyphen) and leaf grade that indicates the amount of non-fiber trash in the sample (to the right of the hyphen).</t>
  </si>
  <si>
    <t>Length in inches</t>
  </si>
  <si>
    <t>2008 E Cotton Quality</t>
  </si>
  <si>
    <t>Cotton lint quality as determined by the Texas Tech University cotton classification laboratory on harvest samples. Classified according to Glade, E.H, K.J. Collins, and C.D. Rogers. (1981). Cotton Quality Evaluation. USDA Economic Research Service ERS-668)</t>
  </si>
  <si>
    <t>Data dictionary for sheet or CSV file named "2008 E Cotton Quality"</t>
  </si>
  <si>
    <t>Dic. 2008 E Cotton Quality</t>
  </si>
  <si>
    <t>Micronaire is a measure of fiber fineness and maturity. It is the air permeability of a fixed mass of fibers compressed to a fixed volume (Cotton lint quality was determined by the Texas Tech University cotton classification laboratory (www.fbri.ttu.edu) on harvest samples. Classified according to Glade, E.H, K.J. Collins, and C.D. Rogers. (1981). Cotton Quality Evaluation. USDA Economic Research Service ERS-668))</t>
  </si>
  <si>
    <t>Side</t>
  </si>
  <si>
    <t>A denotes samples taken from the middle of the east side of the field. B denotes samples taken from the middle of the west side of the field.</t>
  </si>
  <si>
    <t>Spans were numbered 1 through 10 from north to south across the NE and SE fields. Rows were numbered from 1 through 4 from north to south on each lysimeter.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</si>
</sst>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26" x14ac:knownFonts="1">
    <font>
      <sz val="11"/>
      <color theme="1"/>
      <name val="Calibri"/>
      <family val="2"/>
      <scheme val="minor"/>
    </font>
    <font>
      <sz val="12"/>
      <name val="Times New Roman"/>
      <family val="1"/>
    </font>
    <font>
      <sz val="12"/>
      <name val="Arial"/>
      <family val="2"/>
    </font>
    <font>
      <b/>
      <sz val="18"/>
      <name val="Arial"/>
      <family val="2"/>
    </font>
    <font>
      <b/>
      <sz val="12"/>
      <name val="Arial"/>
      <family val="2"/>
    </font>
    <font>
      <sz val="11"/>
      <color theme="1"/>
      <name val="Arial"/>
      <family val="2"/>
    </font>
    <font>
      <sz val="12"/>
      <name val="Times New Roman"/>
      <family val="1"/>
    </font>
    <font>
      <sz val="12"/>
      <name val="Arial"/>
      <family val="2"/>
    </font>
    <font>
      <b/>
      <sz val="18"/>
      <name val="Arial"/>
      <family val="2"/>
    </font>
    <font>
      <b/>
      <sz val="12"/>
      <name val="Arial"/>
      <family val="2"/>
    </font>
    <font>
      <sz val="10"/>
      <name val="Arial"/>
      <family val="2"/>
    </font>
    <font>
      <sz val="14"/>
      <color rgb="FF000000"/>
      <name val="Calibri"/>
      <family val="2"/>
    </font>
    <font>
      <sz val="11"/>
      <color rgb="FF000000"/>
      <name val="Calibri"/>
      <family val="2"/>
    </font>
    <font>
      <sz val="11"/>
      <name val="Calibri"/>
      <family val="2"/>
    </font>
    <font>
      <b/>
      <sz val="11"/>
      <color rgb="FF000000"/>
      <name val="Calibri"/>
      <family val="2"/>
    </font>
    <font>
      <b/>
      <sz val="11"/>
      <color rgb="FF000000"/>
      <name val="Arial"/>
      <family val="2"/>
    </font>
    <font>
      <sz val="12"/>
      <name val="Times New Roman"/>
      <family val="1"/>
    </font>
    <font>
      <sz val="12"/>
      <name val="Arial"/>
      <family val="2"/>
    </font>
    <font>
      <b/>
      <sz val="18"/>
      <name val="Arial"/>
      <family val="2"/>
    </font>
    <font>
      <b/>
      <sz val="12"/>
      <name val="Arial"/>
      <family val="2"/>
    </font>
    <font>
      <b/>
      <sz val="11"/>
      <color theme="1"/>
      <name val="Arial"/>
      <family val="2"/>
    </font>
    <font>
      <sz val="11"/>
      <color rgb="FF000000"/>
      <name val="Arial"/>
      <family val="2"/>
    </font>
    <font>
      <sz val="11"/>
      <name val="Arial"/>
      <family val="2"/>
    </font>
    <font>
      <b/>
      <sz val="11"/>
      <name val="Arial"/>
      <family val="2"/>
    </font>
    <font>
      <vertAlign val="superscript"/>
      <sz val="11"/>
      <name val="Arial"/>
      <family val="2"/>
    </font>
    <font>
      <sz val="11"/>
      <color rgb="FF000000"/>
      <name val="Calibri"/>
      <family val="2"/>
      <scheme val="minor"/>
    </font>
  </fonts>
  <fills count="4">
    <fill>
      <patternFill patternType="none"/>
    </fill>
    <fill>
      <patternFill patternType="gray125"/>
    </fill>
    <fill>
      <patternFill patternType="solid">
        <fgColor rgb="FFEFEFEF"/>
        <bgColor rgb="FFEFEFEF"/>
      </patternFill>
    </fill>
    <fill>
      <patternFill patternType="solid">
        <fgColor indexed="9"/>
        <bgColor indexed="9"/>
      </patternFill>
    </fill>
  </fills>
  <borders count="7">
    <border>
      <left/>
      <right/>
      <top/>
      <bottom/>
      <diagonal/>
    </border>
    <border>
      <left/>
      <right/>
      <top style="thin">
        <color indexed="8"/>
      </top>
      <bottom style="double">
        <color indexed="8"/>
      </bottom>
      <diagonal/>
    </border>
    <border>
      <left style="thin">
        <color rgb="FF000000"/>
      </left>
      <right style="thin">
        <color rgb="FF000000"/>
      </right>
      <top style="thin">
        <color rgb="FF000000"/>
      </top>
      <bottom style="thin">
        <color rgb="FF00000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style="thin">
        <color indexed="64"/>
      </right>
      <top/>
      <bottom/>
      <diagonal/>
    </border>
    <border>
      <left/>
      <right/>
      <top style="thin">
        <color auto="1"/>
      </top>
      <bottom/>
      <diagonal/>
    </border>
    <border>
      <left/>
      <right/>
      <top style="thin">
        <color indexed="9"/>
      </top>
      <bottom/>
      <diagonal/>
    </border>
  </borders>
  <cellStyleXfs count="22">
    <xf numFmtId="0" fontId="0" fillId="0" borderId="0"/>
    <xf numFmtId="0" fontId="1" fillId="0" borderId="0"/>
    <xf numFmtId="0" fontId="2" fillId="0" borderId="0"/>
    <xf numFmtId="0" fontId="3" fillId="0" borderId="0"/>
    <xf numFmtId="0" fontId="4" fillId="0" borderId="0"/>
    <xf numFmtId="0" fontId="2" fillId="0" borderId="1"/>
    <xf numFmtId="0" fontId="2" fillId="0" borderId="0"/>
    <xf numFmtId="0" fontId="6" fillId="0" borderId="0"/>
    <xf numFmtId="0" fontId="7" fillId="0" borderId="0"/>
    <xf numFmtId="0" fontId="8" fillId="0" borderId="0"/>
    <xf numFmtId="0" fontId="9" fillId="0" borderId="0"/>
    <xf numFmtId="0" fontId="7" fillId="0" borderId="1"/>
    <xf numFmtId="0" fontId="7" fillId="0" borderId="0"/>
    <xf numFmtId="0" fontId="10" fillId="0" borderId="0"/>
    <xf numFmtId="0" fontId="6" fillId="0" borderId="0"/>
    <xf numFmtId="0" fontId="16" fillId="0" borderId="0"/>
    <xf numFmtId="0" fontId="17" fillId="0" borderId="0"/>
    <xf numFmtId="0" fontId="18" fillId="0" borderId="0"/>
    <xf numFmtId="0" fontId="19" fillId="0" borderId="0"/>
    <xf numFmtId="0" fontId="17" fillId="0" borderId="1"/>
    <xf numFmtId="0" fontId="17" fillId="0" borderId="0"/>
    <xf numFmtId="0" fontId="2" fillId="0" borderId="0"/>
  </cellStyleXfs>
  <cellXfs count="108">
    <xf numFmtId="0" fontId="0" fillId="0" borderId="0" xfId="0"/>
    <xf numFmtId="0" fontId="5" fillId="0" borderId="0" xfId="0" applyFont="1"/>
    <xf numFmtId="0" fontId="12" fillId="0" borderId="0" xfId="13" applyFont="1" applyAlignment="1">
      <alignment horizontal="left" vertical="center" readingOrder="1"/>
    </xf>
    <xf numFmtId="0" fontId="10" fillId="0" borderId="0" xfId="13"/>
    <xf numFmtId="0" fontId="11" fillId="0" borderId="0" xfId="13" applyFont="1" applyAlignment="1">
      <alignment horizontal="left" vertical="center" readingOrder="1"/>
    </xf>
    <xf numFmtId="0" fontId="10" fillId="0" borderId="0" xfId="13" applyAlignment="1">
      <alignment vertical="top"/>
    </xf>
    <xf numFmtId="0" fontId="13" fillId="0" borderId="0" xfId="13" applyFont="1" applyAlignment="1">
      <alignment vertical="center" readingOrder="1"/>
    </xf>
    <xf numFmtId="0" fontId="15" fillId="2" borderId="2" xfId="13" applyFont="1" applyFill="1" applyBorder="1" applyAlignment="1">
      <alignment vertical="top" wrapText="1"/>
    </xf>
    <xf numFmtId="0" fontId="20" fillId="0" borderId="0" xfId="0" applyFont="1" applyAlignment="1">
      <alignment horizontal="center"/>
    </xf>
    <xf numFmtId="0" fontId="20" fillId="0" borderId="0" xfId="0" applyFont="1" applyAlignment="1">
      <alignment horizontal="center" wrapText="1"/>
    </xf>
    <xf numFmtId="2" fontId="20" fillId="0" borderId="0" xfId="0" applyNumberFormat="1" applyFont="1" applyAlignment="1">
      <alignment horizontal="center" wrapText="1"/>
    </xf>
    <xf numFmtId="165" fontId="20" fillId="0" borderId="0" xfId="0" applyNumberFormat="1" applyFont="1" applyAlignment="1">
      <alignment horizontal="center" wrapText="1"/>
    </xf>
    <xf numFmtId="165" fontId="0" fillId="0" borderId="0" xfId="0" applyNumberFormat="1"/>
    <xf numFmtId="14" fontId="5" fillId="0" borderId="0" xfId="0" applyNumberFormat="1" applyFont="1" applyBorder="1"/>
    <xf numFmtId="0" fontId="5" fillId="0" borderId="0" xfId="0" applyFont="1" applyBorder="1"/>
    <xf numFmtId="164" fontId="5" fillId="0" borderId="0" xfId="0" applyNumberFormat="1" applyFont="1" applyAlignment="1">
      <alignment horizontal="right"/>
    </xf>
    <xf numFmtId="1" fontId="5" fillId="0" borderId="0" xfId="0" applyNumberFormat="1" applyFont="1" applyAlignment="1">
      <alignment horizontal="right"/>
    </xf>
    <xf numFmtId="1" fontId="20" fillId="0" borderId="0" xfId="0" applyNumberFormat="1" applyFont="1" applyAlignment="1">
      <alignment horizontal="right" wrapText="1"/>
    </xf>
    <xf numFmtId="164" fontId="20" fillId="0" borderId="0" xfId="0" applyNumberFormat="1" applyFont="1" applyAlignment="1">
      <alignment horizontal="right" wrapText="1"/>
    </xf>
    <xf numFmtId="2" fontId="20" fillId="0" borderId="0" xfId="0" applyNumberFormat="1" applyFont="1" applyAlignment="1">
      <alignment horizontal="right" wrapText="1"/>
    </xf>
    <xf numFmtId="0" fontId="5" fillId="0" borderId="0" xfId="0" applyFont="1" applyBorder="1" applyAlignment="1">
      <alignment horizontal="right"/>
    </xf>
    <xf numFmtId="0" fontId="5" fillId="0" borderId="0" xfId="0" applyFont="1" applyAlignment="1">
      <alignment horizontal="right"/>
    </xf>
    <xf numFmtId="1" fontId="5" fillId="0" borderId="0" xfId="0" applyNumberFormat="1" applyFont="1" applyBorder="1" applyAlignment="1">
      <alignment horizontal="right"/>
    </xf>
    <xf numFmtId="164" fontId="5" fillId="0" borderId="0" xfId="0" applyNumberFormat="1" applyFont="1" applyBorder="1" applyAlignment="1">
      <alignment horizontal="right"/>
    </xf>
    <xf numFmtId="0" fontId="5" fillId="0" borderId="4" xfId="0" applyFont="1" applyBorder="1" applyAlignment="1">
      <alignment horizontal="right"/>
    </xf>
    <xf numFmtId="0" fontId="0" fillId="0" borderId="0" xfId="0" applyAlignment="1">
      <alignment horizontal="right"/>
    </xf>
    <xf numFmtId="0" fontId="5" fillId="0" borderId="0" xfId="0" applyFont="1" applyBorder="1" applyAlignment="1">
      <alignment wrapText="1"/>
    </xf>
    <xf numFmtId="0" fontId="5" fillId="0" borderId="0" xfId="0" applyFont="1" applyAlignment="1">
      <alignment wrapText="1"/>
    </xf>
    <xf numFmtId="0" fontId="5" fillId="0" borderId="0" xfId="0" applyFont="1" applyAlignment="1">
      <alignment horizontal="left" vertical="top"/>
    </xf>
    <xf numFmtId="0" fontId="22" fillId="0" borderId="0" xfId="13" applyFont="1" applyAlignment="1">
      <alignment vertical="top"/>
    </xf>
    <xf numFmtId="0" fontId="22" fillId="0" borderId="0" xfId="13" applyFont="1"/>
    <xf numFmtId="0" fontId="22" fillId="0" borderId="0" xfId="13" applyFont="1" applyAlignment="1">
      <alignment vertical="top" wrapText="1"/>
    </xf>
    <xf numFmtId="0" fontId="22" fillId="3" borderId="3" xfId="14" applyFont="1" applyFill="1" applyBorder="1" applyAlignment="1">
      <alignment horizontal="left" vertical="top" wrapText="1"/>
    </xf>
    <xf numFmtId="0" fontId="22" fillId="0" borderId="0" xfId="13" applyFont="1" applyAlignment="1">
      <alignment horizontal="left" vertical="top"/>
    </xf>
    <xf numFmtId="0" fontId="22" fillId="0" borderId="0" xfId="13" applyFont="1" applyAlignment="1">
      <alignment horizontal="left" vertical="top" wrapText="1"/>
    </xf>
    <xf numFmtId="0" fontId="2" fillId="0" borderId="0" xfId="21"/>
    <xf numFmtId="0" fontId="22" fillId="0" borderId="0" xfId="21" applyFont="1"/>
    <xf numFmtId="14" fontId="23" fillId="0" borderId="0" xfId="21" applyNumberFormat="1" applyFont="1"/>
    <xf numFmtId="0" fontId="23" fillId="0" borderId="0" xfId="21" applyFont="1" applyAlignment="1">
      <alignment wrapText="1"/>
    </xf>
    <xf numFmtId="0" fontId="23" fillId="0" borderId="0" xfId="21" applyFont="1" applyAlignment="1">
      <alignment horizontal="center" wrapText="1"/>
    </xf>
    <xf numFmtId="0" fontId="20" fillId="0" borderId="0" xfId="13" applyFont="1" applyAlignment="1">
      <alignment wrapText="1"/>
    </xf>
    <xf numFmtId="2" fontId="20" fillId="0" borderId="0" xfId="13" applyNumberFormat="1" applyFont="1" applyAlignment="1">
      <alignment wrapText="1"/>
    </xf>
    <xf numFmtId="0" fontId="4" fillId="0" borderId="0" xfId="21" applyFont="1" applyAlignment="1">
      <alignment wrapText="1"/>
    </xf>
    <xf numFmtId="2" fontId="4" fillId="0" borderId="0" xfId="21" applyNumberFormat="1" applyFont="1" applyAlignment="1">
      <alignment wrapText="1"/>
    </xf>
    <xf numFmtId="14" fontId="22" fillId="0" borderId="5" xfId="21" applyNumberFormat="1" applyFont="1" applyBorder="1"/>
    <xf numFmtId="0" fontId="5" fillId="0" borderId="5" xfId="0" applyFont="1" applyBorder="1" applyAlignment="1">
      <alignment horizontal="center"/>
    </xf>
    <xf numFmtId="0" fontId="22" fillId="0" borderId="5" xfId="13" applyFont="1" applyBorder="1"/>
    <xf numFmtId="0" fontId="22" fillId="0" borderId="5" xfId="13" applyFont="1" applyBorder="1" applyAlignment="1">
      <alignment horizontal="center"/>
    </xf>
    <xf numFmtId="0" fontId="5" fillId="0" borderId="5" xfId="0" applyFont="1" applyBorder="1"/>
    <xf numFmtId="14" fontId="22" fillId="0" borderId="0" xfId="21" applyNumberFormat="1" applyFont="1"/>
    <xf numFmtId="0" fontId="5" fillId="0" borderId="0" xfId="0" applyFont="1" applyAlignment="1">
      <alignment horizontal="center"/>
    </xf>
    <xf numFmtId="2" fontId="22" fillId="0" borderId="0" xfId="21" applyNumberFormat="1" applyFont="1"/>
    <xf numFmtId="0" fontId="22" fillId="0" borderId="0" xfId="21" applyFont="1" applyAlignment="1">
      <alignment horizontal="center"/>
    </xf>
    <xf numFmtId="2" fontId="2" fillId="0" borderId="0" xfId="21" applyNumberFormat="1"/>
    <xf numFmtId="14" fontId="2" fillId="0" borderId="0" xfId="21" applyNumberFormat="1"/>
    <xf numFmtId="0" fontId="2" fillId="0" borderId="0" xfId="21" applyAlignment="1">
      <alignment horizontal="center"/>
    </xf>
    <xf numFmtId="164" fontId="22" fillId="0" borderId="0" xfId="21" applyNumberFormat="1" applyFont="1"/>
    <xf numFmtId="164" fontId="2" fillId="0" borderId="0" xfId="21" applyNumberFormat="1"/>
    <xf numFmtId="0" fontId="0" fillId="0" borderId="0" xfId="0" applyAlignment="1">
      <alignment wrapText="1"/>
    </xf>
    <xf numFmtId="0" fontId="23" fillId="0" borderId="0" xfId="13" applyFont="1" applyBorder="1" applyAlignment="1">
      <alignment wrapText="1"/>
    </xf>
    <xf numFmtId="0" fontId="20" fillId="0" borderId="0" xfId="13" applyFont="1" applyBorder="1" applyAlignment="1">
      <alignment wrapText="1"/>
    </xf>
    <xf numFmtId="14" fontId="22" fillId="0" borderId="0" xfId="21" applyNumberFormat="1" applyFont="1" applyBorder="1"/>
    <xf numFmtId="0" fontId="5" fillId="0" borderId="0" xfId="0" applyFont="1" applyBorder="1" applyAlignment="1">
      <alignment horizontal="center"/>
    </xf>
    <xf numFmtId="0" fontId="22" fillId="0" borderId="0" xfId="13" applyFont="1" applyBorder="1"/>
    <xf numFmtId="0" fontId="22" fillId="0" borderId="0" xfId="13" applyFont="1" applyBorder="1" applyAlignment="1">
      <alignment horizontal="center"/>
    </xf>
    <xf numFmtId="0" fontId="10" fillId="0" borderId="0" xfId="13" applyBorder="1"/>
    <xf numFmtId="0" fontId="22" fillId="0" borderId="0" xfId="21" applyFont="1" applyBorder="1"/>
    <xf numFmtId="0" fontId="2" fillId="0" borderId="0" xfId="21" applyAlignment="1">
      <alignment vertical="top"/>
    </xf>
    <xf numFmtId="0" fontId="0" fillId="0" borderId="0" xfId="0" applyAlignment="1">
      <alignment vertical="top"/>
    </xf>
    <xf numFmtId="165" fontId="20" fillId="0" borderId="0" xfId="13" applyNumberFormat="1" applyFont="1" applyAlignment="1">
      <alignment wrapText="1"/>
    </xf>
    <xf numFmtId="165" fontId="22" fillId="0" borderId="0" xfId="21" applyNumberFormat="1" applyFont="1"/>
    <xf numFmtId="165" fontId="2" fillId="0" borderId="0" xfId="21" applyNumberFormat="1"/>
    <xf numFmtId="2" fontId="5" fillId="0" borderId="0" xfId="0" applyNumberFormat="1" applyFont="1" applyBorder="1"/>
    <xf numFmtId="165" fontId="22" fillId="0" borderId="5" xfId="13" applyNumberFormat="1" applyFont="1" applyBorder="1" applyAlignment="1">
      <alignment horizontal="center"/>
    </xf>
    <xf numFmtId="2" fontId="5" fillId="0" borderId="0" xfId="0" applyNumberFormat="1" applyFont="1" applyAlignment="1">
      <alignment horizontal="right"/>
    </xf>
    <xf numFmtId="164" fontId="0" fillId="0" borderId="0" xfId="0" applyNumberFormat="1"/>
    <xf numFmtId="2" fontId="5" fillId="0" borderId="0" xfId="0" applyNumberFormat="1" applyFont="1" applyBorder="1" applyAlignment="1">
      <alignment wrapText="1"/>
    </xf>
    <xf numFmtId="0" fontId="5" fillId="0" borderId="0" xfId="0" applyFont="1" applyAlignment="1">
      <alignment horizontal="left" vertical="top" wrapText="1"/>
    </xf>
    <xf numFmtId="1" fontId="5" fillId="0" borderId="0" xfId="0" applyNumberFormat="1" applyFont="1" applyAlignment="1">
      <alignment horizontal="left" vertical="top" wrapText="1"/>
    </xf>
    <xf numFmtId="164" fontId="5" fillId="0" borderId="0" xfId="0" applyNumberFormat="1" applyFont="1" applyAlignment="1">
      <alignment horizontal="left" vertical="top" wrapText="1"/>
    </xf>
    <xf numFmtId="2" fontId="5" fillId="0" borderId="0" xfId="0" applyNumberFormat="1" applyFont="1" applyAlignment="1">
      <alignment horizontal="left" vertical="top" wrapText="1"/>
    </xf>
    <xf numFmtId="165" fontId="5" fillId="0" borderId="0" xfId="0" applyNumberFormat="1" applyFont="1" applyAlignment="1">
      <alignment horizontal="left" vertical="top" wrapText="1"/>
    </xf>
    <xf numFmtId="2" fontId="22" fillId="0" borderId="0" xfId="21" applyNumberFormat="1" applyFont="1" applyFill="1"/>
    <xf numFmtId="165" fontId="22" fillId="0" borderId="0" xfId="13" applyNumberFormat="1" applyFont="1" applyBorder="1" applyAlignment="1">
      <alignment horizontal="center"/>
    </xf>
    <xf numFmtId="164" fontId="22" fillId="0" borderId="5" xfId="21" applyNumberFormat="1" applyFont="1" applyFill="1" applyBorder="1"/>
    <xf numFmtId="164" fontId="22" fillId="0" borderId="0" xfId="21" applyNumberFormat="1" applyFont="1" applyFill="1" applyBorder="1"/>
    <xf numFmtId="164" fontId="5" fillId="0" borderId="0" xfId="0" applyNumberFormat="1" applyFont="1"/>
    <xf numFmtId="166" fontId="5" fillId="0" borderId="0" xfId="0" applyNumberFormat="1" applyFont="1" applyFill="1" applyBorder="1"/>
    <xf numFmtId="166" fontId="5" fillId="0" borderId="5" xfId="0" applyNumberFormat="1" applyFont="1" applyFill="1" applyBorder="1"/>
    <xf numFmtId="14" fontId="22" fillId="0" borderId="0" xfId="21" applyNumberFormat="1" applyFont="1" applyAlignment="1">
      <alignment horizontal="left" vertical="top"/>
    </xf>
    <xf numFmtId="0" fontId="22" fillId="0" borderId="0" xfId="21" applyFont="1" applyAlignment="1">
      <alignment horizontal="left" vertical="top" wrapText="1"/>
    </xf>
    <xf numFmtId="0" fontId="22" fillId="0" borderId="0" xfId="13" applyFont="1" applyBorder="1" applyAlignment="1">
      <alignment horizontal="left" vertical="top" wrapText="1"/>
    </xf>
    <xf numFmtId="2" fontId="5" fillId="0" borderId="0" xfId="13" applyNumberFormat="1" applyFont="1" applyAlignment="1">
      <alignment horizontal="left" vertical="top" wrapText="1"/>
    </xf>
    <xf numFmtId="0" fontId="5" fillId="0" borderId="0" xfId="13" applyFont="1" applyAlignment="1">
      <alignment horizontal="left" vertical="top" wrapText="1"/>
    </xf>
    <xf numFmtId="0" fontId="5" fillId="0" borderId="0" xfId="13" applyFont="1" applyBorder="1" applyAlignment="1">
      <alignment horizontal="left" vertical="top" wrapText="1"/>
    </xf>
    <xf numFmtId="165" fontId="5" fillId="0" borderId="0" xfId="13" applyNumberFormat="1" applyFont="1" applyAlignment="1">
      <alignment horizontal="left" vertical="top" wrapText="1"/>
    </xf>
    <xf numFmtId="0" fontId="2" fillId="0" borderId="0" xfId="21" applyFont="1" applyAlignment="1">
      <alignment horizontal="left" vertical="top" wrapText="1"/>
    </xf>
    <xf numFmtId="2" fontId="2" fillId="0" borderId="0" xfId="21" applyNumberFormat="1" applyFont="1" applyAlignment="1">
      <alignment horizontal="left" vertical="top" wrapText="1"/>
    </xf>
    <xf numFmtId="0" fontId="21" fillId="0" borderId="0" xfId="13" applyFont="1" applyAlignment="1">
      <alignment vertical="top" wrapText="1"/>
    </xf>
    <xf numFmtId="0" fontId="22" fillId="0" borderId="0" xfId="21" applyFont="1" applyAlignment="1">
      <alignment vertical="top"/>
    </xf>
    <xf numFmtId="0" fontId="2" fillId="0" borderId="0" xfId="21" applyAlignment="1">
      <alignment vertical="top" wrapText="1"/>
    </xf>
    <xf numFmtId="0" fontId="22" fillId="0" borderId="0" xfId="21" applyFont="1" applyAlignment="1">
      <alignment vertical="top" wrapText="1"/>
    </xf>
    <xf numFmtId="0" fontId="25" fillId="0" borderId="0" xfId="13" applyFont="1" applyAlignment="1">
      <alignment horizontal="left" vertical="center" readingOrder="1"/>
    </xf>
    <xf numFmtId="0" fontId="5" fillId="0" borderId="0" xfId="0" applyFont="1" applyAlignment="1">
      <alignment vertical="top"/>
    </xf>
    <xf numFmtId="0" fontId="0" fillId="0" borderId="6" xfId="0" applyBorder="1" applyAlignment="1">
      <alignment horizontal="left" vertical="top" wrapText="1"/>
    </xf>
    <xf numFmtId="0" fontId="0" fillId="0" borderId="0" xfId="0" applyAlignment="1">
      <alignment horizontal="center" wrapText="1"/>
    </xf>
    <xf numFmtId="0" fontId="0" fillId="0" borderId="6" xfId="0" applyBorder="1" applyAlignment="1">
      <alignment horizontal="center" wrapText="1"/>
    </xf>
    <xf numFmtId="0" fontId="0" fillId="0" borderId="0" xfId="0" applyAlignment="1">
      <alignment horizontal="center"/>
    </xf>
  </cellXfs>
  <cellStyles count="22">
    <cellStyle name="Date" xfId="6" xr:uid="{016196E4-FBAA-4785-9EC9-7E5C8CD1E8DD}"/>
    <cellStyle name="Date 2" xfId="12" xr:uid="{584C0D9B-1E16-43C7-9373-7403EE34B02F}"/>
    <cellStyle name="Date 3" xfId="20" xr:uid="{82321FE0-D195-46D4-8526-4B0A75A26481}"/>
    <cellStyle name="Fixed" xfId="2" xr:uid="{661E8AE9-2DA1-4FFB-8A47-440934B29595}"/>
    <cellStyle name="Fixed 2" xfId="8" xr:uid="{6C8772B9-3A4F-45B6-BE74-EAF3EE12C440}"/>
    <cellStyle name="Fixed 3" xfId="16" xr:uid="{89584CAA-3C22-46F2-B63C-9DEDC0E6F9AE}"/>
    <cellStyle name="HEADING1" xfId="3" xr:uid="{9715C65E-99D9-4055-8EAE-646CFAA3E898}"/>
    <cellStyle name="HEADING1 2" xfId="9" xr:uid="{2FA59A92-22C2-4D70-BAD7-566F655F81FD}"/>
    <cellStyle name="HEADING1 3" xfId="17" xr:uid="{CE1132B9-0709-492D-9117-B38E6542BB9E}"/>
    <cellStyle name="HEADING2" xfId="4" xr:uid="{8CC8D190-50B4-4983-9BAB-5210195A4B25}"/>
    <cellStyle name="HEADING2 2" xfId="10" xr:uid="{A5815EF7-63D8-4390-9467-583857AD3B0A}"/>
    <cellStyle name="HEADING2 3" xfId="18" xr:uid="{E1A4102A-F0FE-477B-967E-33DAC14FED36}"/>
    <cellStyle name="Normal" xfId="0" builtinId="0"/>
    <cellStyle name="Normal 2" xfId="1" xr:uid="{3F1F4774-9886-4ABE-9E93-76C46B1E5B26}"/>
    <cellStyle name="Normal 2 2" xfId="13" xr:uid="{34D74C59-23D3-4660-AD46-CA326484BFDE}"/>
    <cellStyle name="Normal 3" xfId="7" xr:uid="{1E7F9499-7502-4ECD-8D52-8450E68BBFBF}"/>
    <cellStyle name="Normal 4" xfId="15" xr:uid="{66425ECC-71DB-46D5-815F-FEE5AF4FA736}"/>
    <cellStyle name="Normal 4 2" xfId="21" xr:uid="{7CF1FC3D-364D-45A5-8B2D-5F9A1E74C87B}"/>
    <cellStyle name="Normal 5" xfId="14" xr:uid="{026D9771-FF90-43DC-BFF3-BF3DF0A1A86A}"/>
    <cellStyle name="Total 2" xfId="5" xr:uid="{1EE5752B-2F97-49E2-B74D-12D7C5641C2F}"/>
    <cellStyle name="Total 3" xfId="11" xr:uid="{58D27FDE-F8B3-498C-B97F-CC8AD5209214}"/>
    <cellStyle name="Total 4" xfId="19" xr:uid="{91111AB8-AE35-47E1-A772-7D06B1337B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70D0C5-2C03-4DF1-9B00-EC476C03916D}">
  <sheetPr codeName="Sheet1"/>
  <dimension ref="A1:U47"/>
  <sheetViews>
    <sheetView tabSelected="1" workbookViewId="0"/>
  </sheetViews>
  <sheetFormatPr defaultRowHeight="15" x14ac:dyDescent="0.25"/>
  <cols>
    <col min="1" max="1" width="33" customWidth="1"/>
    <col min="2" max="2" width="56.42578125" customWidth="1"/>
  </cols>
  <sheetData>
    <row r="1" spans="1:21" x14ac:dyDescent="0.25">
      <c r="A1" s="5" t="s">
        <v>0</v>
      </c>
      <c r="B1" s="3" t="s">
        <v>1</v>
      </c>
      <c r="C1" s="3"/>
      <c r="D1" s="3"/>
      <c r="E1" s="3"/>
      <c r="F1" s="3"/>
      <c r="G1" s="3"/>
      <c r="H1" s="3"/>
      <c r="I1" s="3"/>
      <c r="J1" s="3"/>
      <c r="K1" s="3"/>
      <c r="L1" s="3"/>
      <c r="M1" s="3"/>
      <c r="N1" s="3"/>
      <c r="O1" s="3"/>
      <c r="P1" s="3"/>
      <c r="Q1" s="3"/>
      <c r="R1" s="3"/>
      <c r="S1" s="3"/>
      <c r="T1" s="3"/>
      <c r="U1" s="3"/>
    </row>
    <row r="2" spans="1:21" x14ac:dyDescent="0.25">
      <c r="A2" s="5" t="s">
        <v>88</v>
      </c>
      <c r="B2" s="3" t="s">
        <v>2</v>
      </c>
      <c r="C2" s="3"/>
      <c r="D2" s="3"/>
      <c r="E2" s="3"/>
      <c r="F2" s="3"/>
      <c r="G2" s="3"/>
      <c r="H2" s="3"/>
      <c r="I2" s="3"/>
      <c r="J2" s="3"/>
      <c r="K2" s="3"/>
      <c r="L2" s="3"/>
      <c r="M2" s="3"/>
      <c r="N2" s="3"/>
      <c r="O2" s="3"/>
      <c r="P2" s="3"/>
      <c r="Q2" s="3"/>
      <c r="R2" s="3"/>
      <c r="S2" s="3"/>
      <c r="T2" s="3"/>
      <c r="U2" s="3"/>
    </row>
    <row r="3" spans="1:21" x14ac:dyDescent="0.25">
      <c r="A3" s="5" t="s">
        <v>89</v>
      </c>
      <c r="B3" s="3" t="s">
        <v>91</v>
      </c>
      <c r="C3" s="3"/>
      <c r="D3" s="3"/>
      <c r="E3" s="3"/>
      <c r="F3" s="3"/>
      <c r="G3" s="3"/>
      <c r="H3" s="3"/>
      <c r="I3" s="3"/>
      <c r="J3" s="3"/>
      <c r="K3" s="3"/>
      <c r="L3" s="3"/>
      <c r="M3" s="3"/>
      <c r="N3" s="3"/>
      <c r="O3" s="3"/>
      <c r="P3" s="3"/>
      <c r="Q3" s="3"/>
      <c r="R3" s="3"/>
      <c r="S3" s="3"/>
      <c r="T3" s="3"/>
      <c r="U3" s="3"/>
    </row>
    <row r="4" spans="1:21" x14ac:dyDescent="0.25">
      <c r="A4" s="5" t="s">
        <v>90</v>
      </c>
      <c r="B4" s="3" t="s">
        <v>3</v>
      </c>
      <c r="C4" s="3"/>
      <c r="D4" s="3"/>
      <c r="E4" s="3"/>
      <c r="F4" s="3"/>
      <c r="G4" s="3"/>
      <c r="H4" s="3"/>
      <c r="I4" s="3"/>
      <c r="J4" s="3"/>
      <c r="K4" s="3"/>
      <c r="L4" s="3"/>
      <c r="M4" s="3"/>
      <c r="N4" s="3"/>
      <c r="O4" s="3"/>
      <c r="P4" s="3"/>
      <c r="Q4" s="3"/>
      <c r="R4" s="3"/>
      <c r="S4" s="3"/>
      <c r="T4" s="3"/>
      <c r="U4" s="3"/>
    </row>
    <row r="5" spans="1:21" x14ac:dyDescent="0.25">
      <c r="A5" s="5" t="s">
        <v>153</v>
      </c>
      <c r="B5" s="3" t="s">
        <v>154</v>
      </c>
      <c r="C5" s="3"/>
      <c r="D5" s="3"/>
      <c r="E5" s="3"/>
      <c r="F5" s="3"/>
      <c r="G5" s="3"/>
      <c r="H5" s="3"/>
      <c r="I5" s="3"/>
      <c r="J5" s="3"/>
      <c r="K5" s="3"/>
      <c r="L5" s="3"/>
      <c r="M5" s="3"/>
      <c r="N5" s="3"/>
      <c r="O5" s="3"/>
      <c r="P5" s="3"/>
      <c r="Q5" s="3"/>
      <c r="R5" s="3"/>
      <c r="S5" s="3"/>
      <c r="T5" s="3"/>
      <c r="U5" s="3"/>
    </row>
    <row r="6" spans="1:21" x14ac:dyDescent="0.25">
      <c r="A6" s="5" t="s">
        <v>149</v>
      </c>
      <c r="B6" s="3" t="s">
        <v>155</v>
      </c>
      <c r="C6" s="3"/>
      <c r="D6" s="3"/>
      <c r="E6" s="3"/>
      <c r="F6" s="3"/>
      <c r="G6" s="3"/>
      <c r="H6" s="3"/>
      <c r="I6" s="3"/>
      <c r="J6" s="3"/>
      <c r="K6" s="3"/>
      <c r="L6" s="3"/>
      <c r="M6" s="3"/>
      <c r="N6" s="3"/>
      <c r="O6" s="3"/>
      <c r="P6" s="3"/>
      <c r="Q6" s="3"/>
      <c r="R6" s="3"/>
      <c r="S6" s="3"/>
      <c r="T6" s="3"/>
      <c r="U6" s="3"/>
    </row>
    <row r="7" spans="1:21" s="3" customFormat="1" ht="13.5" customHeight="1" x14ac:dyDescent="0.2">
      <c r="A7" s="5" t="s">
        <v>216</v>
      </c>
      <c r="B7" s="3" t="s">
        <v>215</v>
      </c>
    </row>
    <row r="8" spans="1:21" s="3" customFormat="1" ht="12.75" x14ac:dyDescent="0.2">
      <c r="A8" s="5" t="s">
        <v>213</v>
      </c>
      <c r="B8" s="3" t="s">
        <v>214</v>
      </c>
    </row>
    <row r="9" spans="1:21" ht="18.75" x14ac:dyDescent="0.25">
      <c r="A9" s="4" t="s">
        <v>4</v>
      </c>
      <c r="B9" s="3"/>
      <c r="C9" s="3"/>
      <c r="D9" s="3"/>
      <c r="E9" s="3"/>
      <c r="F9" s="3"/>
      <c r="G9" s="3"/>
      <c r="H9" s="3"/>
      <c r="I9" s="3"/>
      <c r="J9" s="3"/>
      <c r="K9" s="3"/>
      <c r="L9" s="3"/>
      <c r="M9" s="3"/>
      <c r="N9" s="3"/>
      <c r="O9" s="3"/>
      <c r="P9" s="3"/>
      <c r="Q9" s="3"/>
      <c r="R9" s="3"/>
      <c r="S9" s="3"/>
      <c r="T9" s="3"/>
      <c r="U9" s="3"/>
    </row>
    <row r="10" spans="1:21" x14ac:dyDescent="0.25">
      <c r="A10" s="2" t="s">
        <v>5</v>
      </c>
      <c r="B10" s="3"/>
      <c r="C10" s="3"/>
      <c r="D10" s="3"/>
      <c r="E10" s="3"/>
      <c r="F10" s="3"/>
      <c r="G10" s="3"/>
      <c r="H10" s="3"/>
      <c r="I10" s="3"/>
      <c r="J10" s="3"/>
      <c r="K10" s="3"/>
      <c r="L10" s="3"/>
      <c r="M10" s="3"/>
      <c r="N10" s="3"/>
      <c r="O10" s="3"/>
      <c r="P10" s="3"/>
      <c r="Q10" s="3"/>
      <c r="R10" s="3"/>
      <c r="S10" s="3"/>
      <c r="T10" s="3"/>
      <c r="U10" s="3"/>
    </row>
    <row r="11" spans="1:21" x14ac:dyDescent="0.25">
      <c r="A11" s="3" t="s">
        <v>6</v>
      </c>
      <c r="B11" s="6" t="s">
        <v>7</v>
      </c>
      <c r="C11" s="3"/>
      <c r="D11" s="3"/>
      <c r="E11" s="3"/>
      <c r="F11" s="3"/>
      <c r="G11" s="3"/>
      <c r="H11" s="3"/>
      <c r="I11" s="3"/>
      <c r="J11" s="3"/>
      <c r="K11" s="3"/>
      <c r="L11" s="3"/>
      <c r="M11" s="3"/>
      <c r="N11" s="3"/>
      <c r="O11" s="3"/>
      <c r="P11" s="3"/>
      <c r="Q11" s="3"/>
      <c r="R11" s="3"/>
      <c r="S11" s="3"/>
      <c r="T11" s="3"/>
      <c r="U11" s="3"/>
    </row>
    <row r="12" spans="1:21" x14ac:dyDescent="0.25">
      <c r="A12" s="3" t="s">
        <v>6</v>
      </c>
      <c r="B12" s="2" t="s">
        <v>8</v>
      </c>
      <c r="C12" s="3"/>
      <c r="D12" s="3"/>
      <c r="E12" s="3"/>
      <c r="F12" s="3"/>
      <c r="G12" s="3"/>
      <c r="H12" s="3"/>
      <c r="I12" s="3"/>
      <c r="J12" s="3"/>
      <c r="K12" s="3"/>
      <c r="L12" s="3"/>
      <c r="M12" s="3"/>
      <c r="N12" s="3"/>
      <c r="O12" s="3"/>
      <c r="P12" s="3"/>
      <c r="Q12" s="3"/>
      <c r="R12" s="3"/>
      <c r="S12" s="3"/>
      <c r="T12" s="3"/>
      <c r="U12" s="3"/>
    </row>
    <row r="13" spans="1:21" x14ac:dyDescent="0.25">
      <c r="A13" s="3" t="s">
        <v>6</v>
      </c>
      <c r="B13" s="6" t="s">
        <v>9</v>
      </c>
      <c r="C13" s="3"/>
      <c r="D13" s="3"/>
      <c r="E13" s="3"/>
      <c r="F13" s="3"/>
      <c r="G13" s="3"/>
      <c r="H13" s="3"/>
      <c r="I13" s="3"/>
      <c r="J13" s="3"/>
      <c r="K13" s="3"/>
      <c r="L13" s="3"/>
      <c r="M13" s="3"/>
      <c r="N13" s="3"/>
      <c r="O13" s="3"/>
      <c r="P13" s="3"/>
      <c r="Q13" s="3"/>
      <c r="R13" s="3"/>
      <c r="S13" s="3"/>
      <c r="T13" s="3"/>
      <c r="U13" s="3"/>
    </row>
    <row r="14" spans="1:21" x14ac:dyDescent="0.25">
      <c r="A14" s="3" t="s">
        <v>6</v>
      </c>
      <c r="B14" s="6" t="s">
        <v>10</v>
      </c>
      <c r="C14" s="3"/>
      <c r="D14" s="3"/>
      <c r="E14" s="3"/>
      <c r="F14" s="3"/>
      <c r="G14" s="3"/>
      <c r="H14" s="3"/>
      <c r="I14" s="3"/>
      <c r="J14" s="3"/>
      <c r="K14" s="3"/>
      <c r="L14" s="3"/>
      <c r="M14" s="3"/>
      <c r="N14" s="3"/>
      <c r="O14" s="3"/>
      <c r="P14" s="3"/>
      <c r="Q14" s="3"/>
      <c r="R14" s="3"/>
      <c r="S14" s="3"/>
      <c r="T14" s="3"/>
      <c r="U14" s="3"/>
    </row>
    <row r="15" spans="1:21" x14ac:dyDescent="0.25">
      <c r="A15" s="3" t="s">
        <v>6</v>
      </c>
      <c r="B15" s="6" t="s">
        <v>11</v>
      </c>
      <c r="C15" s="3"/>
      <c r="D15" s="3"/>
      <c r="E15" s="3"/>
      <c r="F15" s="3"/>
      <c r="G15" s="3"/>
      <c r="H15" s="3"/>
      <c r="I15" s="3"/>
      <c r="J15" s="3"/>
      <c r="K15" s="3"/>
      <c r="L15" s="3"/>
      <c r="M15" s="3"/>
      <c r="N15" s="3"/>
      <c r="O15" s="3"/>
      <c r="P15" s="3"/>
      <c r="Q15" s="3"/>
      <c r="R15" s="3"/>
      <c r="S15" s="3"/>
      <c r="T15" s="3"/>
      <c r="U15" s="3"/>
    </row>
    <row r="16" spans="1:21" x14ac:dyDescent="0.25">
      <c r="A16" s="3" t="s">
        <v>6</v>
      </c>
      <c r="B16" s="6" t="s">
        <v>12</v>
      </c>
      <c r="C16" s="3"/>
      <c r="D16" s="3"/>
      <c r="E16" s="3"/>
      <c r="F16" s="3"/>
      <c r="G16" s="3"/>
      <c r="H16" s="3"/>
      <c r="I16" s="3"/>
      <c r="J16" s="3"/>
      <c r="K16" s="3"/>
      <c r="L16" s="3"/>
      <c r="M16" s="3"/>
      <c r="N16" s="3"/>
      <c r="O16" s="3"/>
      <c r="P16" s="3"/>
      <c r="Q16" s="3"/>
      <c r="R16" s="3"/>
      <c r="S16" s="3"/>
      <c r="T16" s="3"/>
      <c r="U16" s="3"/>
    </row>
    <row r="17" spans="1:21" x14ac:dyDescent="0.25">
      <c r="A17" s="2" t="s">
        <v>13</v>
      </c>
      <c r="B17" s="3"/>
      <c r="C17" s="3"/>
      <c r="D17" s="3"/>
      <c r="E17" s="3"/>
      <c r="F17" s="3"/>
      <c r="G17" s="3"/>
      <c r="H17" s="3"/>
      <c r="I17" s="3"/>
      <c r="J17" s="3"/>
      <c r="K17" s="3"/>
      <c r="L17" s="3"/>
      <c r="M17" s="3"/>
      <c r="N17" s="3"/>
      <c r="O17" s="3"/>
      <c r="P17" s="3"/>
      <c r="Q17" s="3"/>
      <c r="R17" s="3"/>
      <c r="S17" s="3"/>
      <c r="T17" s="3"/>
      <c r="U17" s="3"/>
    </row>
    <row r="18" spans="1:21" x14ac:dyDescent="0.25">
      <c r="A18" s="2" t="s">
        <v>14</v>
      </c>
      <c r="B18" s="3"/>
      <c r="C18" s="3"/>
      <c r="D18" s="3"/>
      <c r="E18" s="3"/>
      <c r="F18" s="3"/>
      <c r="G18" s="3"/>
      <c r="H18" s="3"/>
      <c r="I18" s="3"/>
      <c r="J18" s="3"/>
      <c r="K18" s="3"/>
      <c r="L18" s="3"/>
      <c r="M18" s="3"/>
      <c r="N18" s="3"/>
      <c r="O18" s="3"/>
      <c r="P18" s="3"/>
      <c r="Q18" s="3"/>
      <c r="R18" s="3"/>
      <c r="S18" s="3"/>
      <c r="T18" s="3"/>
      <c r="U18" s="3"/>
    </row>
    <row r="19" spans="1:21" ht="18.75" x14ac:dyDescent="0.25">
      <c r="A19" s="4" t="s">
        <v>15</v>
      </c>
      <c r="B19" s="3"/>
      <c r="C19" s="3"/>
      <c r="D19" s="3"/>
      <c r="E19" s="3"/>
      <c r="F19" s="3"/>
      <c r="G19" s="3"/>
      <c r="H19" s="3"/>
      <c r="I19" s="3"/>
      <c r="J19" s="3"/>
      <c r="K19" s="3"/>
      <c r="L19" s="3"/>
      <c r="M19" s="3"/>
      <c r="N19" s="3"/>
      <c r="O19" s="3"/>
      <c r="P19" s="3"/>
      <c r="Q19" s="3"/>
      <c r="R19" s="3"/>
      <c r="S19" s="3"/>
      <c r="T19" s="3"/>
      <c r="U19" s="3"/>
    </row>
    <row r="20" spans="1:21" x14ac:dyDescent="0.25">
      <c r="A20" s="2" t="s">
        <v>16</v>
      </c>
      <c r="B20" s="3"/>
      <c r="C20" s="3"/>
      <c r="D20" s="3"/>
      <c r="E20" s="3"/>
      <c r="F20" s="3"/>
      <c r="G20" s="3"/>
      <c r="H20" s="3"/>
      <c r="I20" s="3"/>
      <c r="J20" s="3"/>
      <c r="K20" s="3"/>
      <c r="L20" s="3"/>
      <c r="M20" s="3"/>
      <c r="N20" s="3"/>
      <c r="O20" s="3"/>
      <c r="P20" s="3"/>
      <c r="Q20" s="3"/>
      <c r="R20" s="3"/>
      <c r="S20" s="3"/>
      <c r="T20" s="3"/>
      <c r="U20" s="3"/>
    </row>
    <row r="21" spans="1:21" x14ac:dyDescent="0.25">
      <c r="A21" s="2" t="s">
        <v>17</v>
      </c>
      <c r="B21" s="3"/>
      <c r="C21" s="3"/>
      <c r="D21" s="3"/>
      <c r="E21" s="3"/>
      <c r="F21" s="3"/>
      <c r="G21" s="3"/>
      <c r="H21" s="3"/>
      <c r="I21" s="3"/>
      <c r="J21" s="3"/>
      <c r="K21" s="3"/>
      <c r="L21" s="3"/>
      <c r="M21" s="3"/>
      <c r="N21" s="3"/>
      <c r="O21" s="3"/>
      <c r="P21" s="3"/>
      <c r="Q21" s="3"/>
      <c r="R21" s="3"/>
      <c r="S21" s="3"/>
      <c r="T21" s="3"/>
      <c r="U21" s="3"/>
    </row>
    <row r="22" spans="1:21" x14ac:dyDescent="0.25">
      <c r="A22" s="2" t="s">
        <v>18</v>
      </c>
      <c r="B22" s="3"/>
      <c r="C22" s="3"/>
      <c r="D22" s="3"/>
      <c r="E22" s="3"/>
      <c r="F22" s="3"/>
      <c r="G22" s="3"/>
      <c r="H22" s="3"/>
      <c r="I22" s="3"/>
      <c r="J22" s="3"/>
      <c r="K22" s="3"/>
      <c r="L22" s="3"/>
      <c r="M22" s="3"/>
      <c r="N22" s="3"/>
      <c r="O22" s="3"/>
      <c r="P22" s="3"/>
      <c r="Q22" s="3"/>
      <c r="R22" s="3"/>
      <c r="S22" s="3"/>
      <c r="T22" s="3"/>
      <c r="U22" s="3"/>
    </row>
    <row r="23" spans="1:21" x14ac:dyDescent="0.25">
      <c r="A23" s="2" t="s">
        <v>19</v>
      </c>
      <c r="B23" s="3"/>
      <c r="C23" s="3"/>
      <c r="D23" s="3"/>
      <c r="E23" s="3"/>
      <c r="F23" s="3"/>
      <c r="G23" s="3"/>
      <c r="H23" s="3"/>
      <c r="I23" s="3"/>
      <c r="J23" s="3"/>
      <c r="K23" s="3"/>
      <c r="L23" s="3"/>
      <c r="M23" s="3"/>
      <c r="N23" s="3"/>
      <c r="O23" s="3"/>
      <c r="P23" s="3"/>
      <c r="Q23" s="3"/>
      <c r="R23" s="3"/>
      <c r="S23" s="3"/>
      <c r="T23" s="3"/>
      <c r="U23" s="3"/>
    </row>
    <row r="24" spans="1:21" ht="18.75" x14ac:dyDescent="0.25">
      <c r="A24" s="4" t="s">
        <v>20</v>
      </c>
      <c r="B24" s="3"/>
      <c r="C24" s="3"/>
      <c r="D24" s="3"/>
      <c r="E24" s="3"/>
      <c r="F24" s="3"/>
      <c r="G24" s="3"/>
      <c r="H24" s="3"/>
      <c r="I24" s="3"/>
      <c r="J24" s="3"/>
      <c r="K24" s="3"/>
      <c r="L24" s="3"/>
      <c r="M24" s="3"/>
      <c r="N24" s="3"/>
      <c r="O24" s="3"/>
      <c r="P24" s="3"/>
      <c r="Q24" s="3"/>
      <c r="R24" s="3"/>
      <c r="S24" s="3"/>
      <c r="T24" s="3"/>
      <c r="U24" s="3"/>
    </row>
    <row r="25" spans="1:21" x14ac:dyDescent="0.25">
      <c r="A25" s="2" t="s">
        <v>156</v>
      </c>
      <c r="B25" s="3"/>
      <c r="C25" s="3"/>
      <c r="D25" s="3"/>
      <c r="E25" s="3"/>
      <c r="F25" s="3"/>
      <c r="G25" s="3"/>
      <c r="H25" s="3"/>
      <c r="I25" s="3"/>
      <c r="J25" s="3"/>
      <c r="K25" s="3"/>
      <c r="L25" s="3"/>
      <c r="M25" s="3"/>
      <c r="N25" s="3"/>
      <c r="O25" s="3"/>
      <c r="P25" s="3"/>
      <c r="Q25" s="3"/>
      <c r="R25" s="3"/>
      <c r="S25" s="3"/>
      <c r="T25" s="3"/>
      <c r="U25" s="3"/>
    </row>
    <row r="26" spans="1:21" x14ac:dyDescent="0.25">
      <c r="A26" s="102" t="s">
        <v>157</v>
      </c>
      <c r="B26" s="3"/>
      <c r="C26" s="3"/>
      <c r="D26" s="3"/>
      <c r="E26" s="3"/>
      <c r="F26" s="3"/>
      <c r="G26" s="3"/>
      <c r="H26" s="3"/>
      <c r="I26" s="3"/>
      <c r="J26" s="3"/>
      <c r="K26" s="3"/>
      <c r="L26" s="3"/>
      <c r="M26" s="3"/>
      <c r="N26" s="3"/>
      <c r="O26" s="3"/>
      <c r="P26" s="3"/>
      <c r="Q26" s="3"/>
      <c r="R26" s="3"/>
      <c r="S26" s="3"/>
      <c r="T26" s="3"/>
      <c r="U26" s="3"/>
    </row>
    <row r="27" spans="1:21" x14ac:dyDescent="0.25">
      <c r="A27" s="2" t="s">
        <v>158</v>
      </c>
      <c r="B27" s="3"/>
      <c r="C27" s="3"/>
      <c r="D27" s="3"/>
      <c r="E27" s="3"/>
      <c r="F27" s="3"/>
      <c r="G27" s="3"/>
      <c r="H27" s="3"/>
      <c r="I27" s="3"/>
      <c r="J27" s="3"/>
      <c r="K27" s="3"/>
      <c r="L27" s="3"/>
      <c r="M27" s="3"/>
      <c r="N27" s="3"/>
      <c r="O27" s="3"/>
      <c r="P27" s="3"/>
      <c r="Q27" s="3"/>
      <c r="R27" s="3"/>
      <c r="S27" s="3"/>
      <c r="T27" s="3"/>
      <c r="U27" s="3"/>
    </row>
    <row r="28" spans="1:21" x14ac:dyDescent="0.25">
      <c r="A28" s="3" t="s">
        <v>159</v>
      </c>
      <c r="B28" s="3"/>
      <c r="C28" s="3"/>
      <c r="D28" s="3"/>
      <c r="E28" s="3"/>
      <c r="F28" s="3"/>
      <c r="G28" s="3"/>
      <c r="H28" s="3"/>
      <c r="I28" s="3"/>
      <c r="J28" s="3"/>
      <c r="K28" s="3"/>
      <c r="L28" s="3"/>
      <c r="M28" s="3"/>
      <c r="N28" s="3"/>
      <c r="O28" s="3"/>
      <c r="P28" s="3"/>
      <c r="Q28" s="3"/>
      <c r="R28" s="3"/>
      <c r="S28" s="3"/>
      <c r="T28" s="3"/>
      <c r="U28" s="3"/>
    </row>
    <row r="29" spans="1:21" x14ac:dyDescent="0.25">
      <c r="A29" s="3" t="s">
        <v>160</v>
      </c>
      <c r="B29" s="3"/>
      <c r="C29" s="3"/>
      <c r="D29" s="3"/>
      <c r="E29" s="3"/>
      <c r="F29" s="3"/>
      <c r="G29" s="3"/>
      <c r="H29" s="3"/>
      <c r="I29" s="3"/>
      <c r="J29" s="3"/>
      <c r="K29" s="3"/>
      <c r="L29" s="3"/>
      <c r="M29" s="3"/>
      <c r="N29" s="3"/>
      <c r="O29" s="3"/>
      <c r="P29" s="3"/>
      <c r="Q29" s="3"/>
      <c r="R29" s="3"/>
      <c r="S29" s="3"/>
      <c r="T29" s="3"/>
      <c r="U29" s="3"/>
    </row>
    <row r="30" spans="1:21" x14ac:dyDescent="0.25">
      <c r="A30" s="3" t="s">
        <v>161</v>
      </c>
      <c r="B30" s="3"/>
      <c r="C30" s="3"/>
      <c r="D30" s="3"/>
      <c r="E30" s="3"/>
      <c r="F30" s="3"/>
      <c r="G30" s="3"/>
      <c r="H30" s="3"/>
      <c r="I30" s="3"/>
      <c r="J30" s="3"/>
      <c r="K30" s="3"/>
      <c r="L30" s="3"/>
      <c r="M30" s="3"/>
      <c r="N30" s="3"/>
      <c r="O30" s="3"/>
      <c r="P30" s="3"/>
      <c r="Q30" s="3"/>
      <c r="R30" s="3"/>
      <c r="S30" s="3"/>
      <c r="T30" s="3"/>
      <c r="U30" s="3"/>
    </row>
    <row r="31" spans="1:21" x14ac:dyDescent="0.25">
      <c r="A31" s="3" t="s">
        <v>162</v>
      </c>
      <c r="B31" s="3"/>
      <c r="C31" s="3"/>
      <c r="D31" s="3"/>
      <c r="E31" s="3"/>
      <c r="F31" s="3"/>
      <c r="G31" s="3"/>
      <c r="H31" s="3"/>
      <c r="I31" s="3"/>
      <c r="J31" s="3"/>
      <c r="K31" s="3"/>
      <c r="L31" s="3"/>
      <c r="M31" s="3"/>
      <c r="N31" s="3"/>
      <c r="O31" s="3"/>
      <c r="P31" s="3"/>
      <c r="Q31" s="3"/>
      <c r="R31" s="3"/>
      <c r="S31" s="3"/>
      <c r="T31" s="3"/>
      <c r="U31" s="3"/>
    </row>
    <row r="32" spans="1:21" x14ac:dyDescent="0.25">
      <c r="A32" s="3" t="s">
        <v>163</v>
      </c>
      <c r="B32" s="3"/>
      <c r="C32" s="3"/>
      <c r="D32" s="3"/>
      <c r="E32" s="3"/>
      <c r="F32" s="3"/>
      <c r="G32" s="3"/>
      <c r="H32" s="3"/>
      <c r="I32" s="3"/>
      <c r="J32" s="3"/>
      <c r="K32" s="3"/>
      <c r="L32" s="3"/>
      <c r="M32" s="3"/>
      <c r="N32" s="3"/>
      <c r="O32" s="3"/>
      <c r="P32" s="3"/>
      <c r="Q32" s="3"/>
      <c r="R32" s="3"/>
      <c r="S32" s="3"/>
      <c r="T32" s="3"/>
      <c r="U32" s="3"/>
    </row>
    <row r="33" spans="1:21" x14ac:dyDescent="0.25">
      <c r="A33" s="3" t="s">
        <v>164</v>
      </c>
      <c r="B33" s="3"/>
      <c r="C33" s="3"/>
      <c r="D33" s="3"/>
      <c r="E33" s="3"/>
      <c r="F33" s="3"/>
      <c r="G33" s="3"/>
      <c r="H33" s="3"/>
      <c r="I33" s="3"/>
      <c r="J33" s="3"/>
      <c r="K33" s="3"/>
      <c r="L33" s="3"/>
      <c r="M33" s="3"/>
      <c r="N33" s="3"/>
      <c r="O33" s="3"/>
      <c r="P33" s="3"/>
      <c r="Q33" s="3"/>
      <c r="R33" s="3"/>
      <c r="S33" s="3"/>
      <c r="T33" s="3"/>
      <c r="U33" s="3"/>
    </row>
    <row r="34" spans="1:21" x14ac:dyDescent="0.25">
      <c r="A34" s="3" t="s">
        <v>165</v>
      </c>
      <c r="B34" s="3"/>
      <c r="C34" s="3"/>
      <c r="D34" s="3"/>
      <c r="E34" s="3"/>
      <c r="F34" s="3"/>
      <c r="G34" s="3"/>
      <c r="H34" s="3"/>
      <c r="I34" s="3"/>
      <c r="J34" s="3"/>
      <c r="K34" s="3"/>
      <c r="L34" s="3"/>
      <c r="M34" s="3"/>
      <c r="N34" s="3"/>
      <c r="O34" s="3"/>
      <c r="P34" s="3"/>
      <c r="Q34" s="3"/>
      <c r="R34" s="3"/>
      <c r="S34" s="3"/>
      <c r="T34" s="3"/>
      <c r="U34" s="3"/>
    </row>
    <row r="35" spans="1:21" x14ac:dyDescent="0.25">
      <c r="A35" s="3" t="s">
        <v>166</v>
      </c>
      <c r="B35" s="3"/>
      <c r="C35" s="3"/>
      <c r="D35" s="3"/>
      <c r="E35" s="3"/>
      <c r="F35" s="3"/>
      <c r="G35" s="3"/>
      <c r="H35" s="3"/>
      <c r="I35" s="3"/>
      <c r="J35" s="3"/>
      <c r="K35" s="3"/>
      <c r="L35" s="3"/>
      <c r="M35" s="3"/>
      <c r="N35" s="3"/>
      <c r="O35" s="3"/>
      <c r="P35" s="3"/>
      <c r="Q35" s="3"/>
      <c r="R35" s="3"/>
      <c r="S35" s="3"/>
      <c r="T35" s="3"/>
      <c r="U35" s="3"/>
    </row>
    <row r="36" spans="1:21" x14ac:dyDescent="0.25">
      <c r="A36" s="3" t="s">
        <v>167</v>
      </c>
      <c r="B36" s="3"/>
      <c r="C36" s="3"/>
      <c r="D36" s="3"/>
      <c r="E36" s="3"/>
      <c r="F36" s="3"/>
      <c r="G36" s="3"/>
      <c r="H36" s="3"/>
      <c r="I36" s="3"/>
      <c r="J36" s="3"/>
      <c r="K36" s="3"/>
      <c r="L36" s="3"/>
      <c r="M36" s="3"/>
      <c r="N36" s="3"/>
      <c r="O36" s="3"/>
      <c r="P36" s="3"/>
      <c r="Q36" s="3"/>
      <c r="R36" s="3"/>
      <c r="S36" s="3"/>
      <c r="T36" s="3"/>
      <c r="U36" s="3"/>
    </row>
    <row r="37" spans="1:21" x14ac:dyDescent="0.25">
      <c r="A37" s="3" t="s">
        <v>168</v>
      </c>
      <c r="B37" s="3"/>
      <c r="C37" s="3"/>
      <c r="D37" s="3"/>
      <c r="E37" s="3"/>
      <c r="F37" s="3"/>
      <c r="G37" s="3"/>
      <c r="H37" s="3"/>
      <c r="I37" s="3"/>
      <c r="J37" s="3"/>
      <c r="K37" s="3"/>
      <c r="L37" s="3"/>
      <c r="M37" s="3"/>
      <c r="N37" s="3"/>
      <c r="O37" s="3"/>
      <c r="P37" s="3"/>
      <c r="Q37" s="3"/>
      <c r="R37" s="3"/>
      <c r="S37" s="3"/>
      <c r="T37" s="3"/>
      <c r="U37" s="3"/>
    </row>
    <row r="38" spans="1:21" x14ac:dyDescent="0.25">
      <c r="A38" s="3" t="s">
        <v>169</v>
      </c>
      <c r="B38" s="3"/>
      <c r="C38" s="3"/>
      <c r="D38" s="3"/>
      <c r="E38" s="3"/>
      <c r="F38" s="3"/>
      <c r="G38" s="3"/>
      <c r="H38" s="3"/>
      <c r="I38" s="3"/>
      <c r="J38" s="3"/>
      <c r="K38" s="3"/>
      <c r="L38" s="3"/>
      <c r="M38" s="3"/>
      <c r="N38" s="3"/>
      <c r="O38" s="3"/>
      <c r="P38" s="3"/>
      <c r="Q38" s="3"/>
      <c r="R38" s="3"/>
      <c r="S38" s="3"/>
      <c r="T38" s="3"/>
      <c r="U38" s="3"/>
    </row>
    <row r="39" spans="1:21" x14ac:dyDescent="0.25">
      <c r="A39" s="3" t="s">
        <v>170</v>
      </c>
      <c r="B39" s="3"/>
      <c r="C39" s="3"/>
      <c r="D39" s="3"/>
      <c r="E39" s="3"/>
      <c r="F39" s="3"/>
      <c r="G39" s="3"/>
      <c r="H39" s="3"/>
      <c r="I39" s="3"/>
      <c r="J39" s="3"/>
      <c r="K39" s="3"/>
      <c r="L39" s="3"/>
      <c r="M39" s="3"/>
      <c r="N39" s="3"/>
      <c r="O39" s="3"/>
      <c r="P39" s="3"/>
      <c r="Q39" s="3"/>
      <c r="R39" s="3"/>
      <c r="S39" s="3"/>
      <c r="T39" s="3"/>
      <c r="U39" s="3"/>
    </row>
    <row r="40" spans="1:21" x14ac:dyDescent="0.25">
      <c r="A40" s="3" t="s">
        <v>171</v>
      </c>
      <c r="B40" s="3"/>
      <c r="C40" s="3"/>
      <c r="D40" s="3"/>
      <c r="E40" s="3"/>
      <c r="F40" s="3"/>
      <c r="G40" s="3"/>
      <c r="H40" s="3"/>
      <c r="I40" s="3"/>
      <c r="J40" s="3"/>
      <c r="K40" s="3"/>
      <c r="L40" s="3"/>
      <c r="M40" s="3"/>
      <c r="N40" s="3"/>
      <c r="O40" s="3"/>
      <c r="P40" s="3"/>
      <c r="Q40" s="3"/>
      <c r="R40" s="3"/>
      <c r="S40" s="3"/>
      <c r="T40" s="3"/>
      <c r="U40" s="3"/>
    </row>
    <row r="41" spans="1:21" x14ac:dyDescent="0.25">
      <c r="A41" s="3" t="s">
        <v>172</v>
      </c>
      <c r="B41" s="3"/>
      <c r="C41" s="3"/>
      <c r="D41" s="3"/>
      <c r="E41" s="3"/>
      <c r="F41" s="3"/>
      <c r="G41" s="3"/>
      <c r="H41" s="3"/>
      <c r="I41" s="3"/>
      <c r="J41" s="3"/>
      <c r="K41" s="3"/>
      <c r="L41" s="3"/>
      <c r="M41" s="3"/>
      <c r="N41" s="3"/>
      <c r="O41" s="3"/>
      <c r="P41" s="3"/>
      <c r="Q41" s="3"/>
      <c r="R41" s="3"/>
      <c r="S41" s="3"/>
      <c r="T41" s="3"/>
      <c r="U41" s="3"/>
    </row>
    <row r="42" spans="1:21" x14ac:dyDescent="0.25">
      <c r="A42" s="3" t="s">
        <v>173</v>
      </c>
      <c r="B42" s="3"/>
      <c r="C42" s="3"/>
      <c r="D42" s="3"/>
      <c r="E42" s="3"/>
      <c r="F42" s="3"/>
      <c r="G42" s="3"/>
      <c r="H42" s="3"/>
      <c r="I42" s="3"/>
      <c r="J42" s="3"/>
      <c r="K42" s="3"/>
      <c r="L42" s="3"/>
      <c r="M42" s="3"/>
      <c r="N42" s="3"/>
      <c r="O42" s="3"/>
      <c r="P42" s="3"/>
      <c r="Q42" s="3"/>
      <c r="R42" s="3"/>
      <c r="S42" s="3"/>
      <c r="T42" s="3"/>
      <c r="U42" s="3"/>
    </row>
    <row r="43" spans="1:21" x14ac:dyDescent="0.25">
      <c r="A43" s="3" t="s">
        <v>174</v>
      </c>
      <c r="B43" s="3"/>
      <c r="C43" s="3"/>
      <c r="D43" s="3"/>
      <c r="E43" s="3"/>
      <c r="F43" s="3"/>
      <c r="G43" s="3"/>
      <c r="H43" s="3"/>
      <c r="I43" s="3"/>
      <c r="J43" s="3"/>
      <c r="K43" s="3"/>
      <c r="L43" s="3"/>
      <c r="M43" s="3"/>
      <c r="N43" s="3"/>
      <c r="O43" s="3"/>
      <c r="P43" s="3"/>
      <c r="Q43" s="3"/>
      <c r="R43" s="3"/>
      <c r="S43" s="3"/>
      <c r="T43" s="3"/>
      <c r="U43" s="3"/>
    </row>
    <row r="44" spans="1:21" x14ac:dyDescent="0.25">
      <c r="A44" s="5" t="s">
        <v>21</v>
      </c>
      <c r="B44" s="3" t="s">
        <v>22</v>
      </c>
      <c r="C44" s="3"/>
      <c r="D44" s="3"/>
      <c r="E44" s="3"/>
      <c r="F44" s="3"/>
      <c r="G44" s="3"/>
      <c r="H44" s="3"/>
      <c r="I44" s="3"/>
      <c r="J44" s="3"/>
      <c r="K44" s="3"/>
      <c r="L44" s="3"/>
      <c r="M44" s="3"/>
      <c r="N44" s="3"/>
      <c r="O44" s="3"/>
      <c r="P44" s="3"/>
      <c r="Q44" s="3"/>
      <c r="R44" s="3"/>
      <c r="S44" s="3"/>
      <c r="T44" s="3"/>
      <c r="U44" s="3"/>
    </row>
    <row r="45" spans="1:21" x14ac:dyDescent="0.25">
      <c r="A45" s="5" t="s">
        <v>23</v>
      </c>
      <c r="B45" s="3" t="s">
        <v>24</v>
      </c>
      <c r="C45" s="3"/>
      <c r="D45" s="3"/>
      <c r="E45" s="3"/>
      <c r="F45" s="3"/>
      <c r="G45" s="3"/>
      <c r="H45" s="3"/>
      <c r="I45" s="3"/>
      <c r="J45" s="3"/>
      <c r="K45" s="3"/>
      <c r="L45" s="3"/>
      <c r="M45" s="3"/>
      <c r="N45" s="3"/>
      <c r="O45" s="3"/>
      <c r="P45" s="3"/>
      <c r="Q45" s="3"/>
      <c r="R45" s="3"/>
      <c r="S45" s="3"/>
      <c r="T45" s="3"/>
      <c r="U45" s="3"/>
    </row>
    <row r="46" spans="1:21" x14ac:dyDescent="0.25">
      <c r="A46" s="5" t="s">
        <v>25</v>
      </c>
      <c r="B46" s="3" t="s">
        <v>26</v>
      </c>
      <c r="C46" s="3"/>
      <c r="D46" s="3"/>
      <c r="E46" s="3"/>
      <c r="F46" s="3"/>
      <c r="G46" s="3"/>
      <c r="H46" s="3"/>
      <c r="I46" s="3"/>
      <c r="J46" s="3"/>
      <c r="K46" s="3"/>
      <c r="L46" s="3"/>
      <c r="M46" s="3"/>
      <c r="N46" s="3"/>
      <c r="O46" s="3"/>
      <c r="P46" s="3"/>
      <c r="Q46" s="3"/>
      <c r="R46" s="3"/>
      <c r="S46" s="3"/>
      <c r="T46" s="3"/>
      <c r="U46" s="3"/>
    </row>
    <row r="47" spans="1:21" ht="390" x14ac:dyDescent="0.25">
      <c r="A47" s="5" t="s">
        <v>27</v>
      </c>
      <c r="B47" s="58" t="s">
        <v>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5F45AA-8186-4A6D-9CB2-B856974E637F}">
  <sheetPr codeName="Sheet2"/>
  <dimension ref="A1:H21"/>
  <sheetViews>
    <sheetView workbookViewId="0">
      <selection activeCell="C8" sqref="C8"/>
    </sheetView>
  </sheetViews>
  <sheetFormatPr defaultRowHeight="15" x14ac:dyDescent="0.25"/>
  <cols>
    <col min="1" max="1" width="22" style="68" customWidth="1"/>
    <col min="2" max="2" width="26.7109375" style="68" customWidth="1"/>
    <col min="3" max="3" width="89.85546875" style="68" customWidth="1"/>
    <col min="4" max="4" width="13.28515625" style="68" customWidth="1"/>
    <col min="5" max="5" width="10.85546875" style="68" customWidth="1"/>
    <col min="6" max="6" width="12.28515625" style="68" customWidth="1"/>
    <col min="7" max="7" width="11.5703125" style="68" customWidth="1"/>
    <col min="8" max="8" width="12.28515625" style="68" customWidth="1"/>
    <col min="9" max="16384" width="9.140625" style="68"/>
  </cols>
  <sheetData>
    <row r="1" spans="1:8" ht="30" x14ac:dyDescent="0.25">
      <c r="A1" s="7" t="s">
        <v>29</v>
      </c>
      <c r="B1" s="7" t="s">
        <v>30</v>
      </c>
      <c r="C1" s="7" t="s">
        <v>31</v>
      </c>
      <c r="D1" s="7" t="s">
        <v>32</v>
      </c>
      <c r="E1" s="7" t="s">
        <v>33</v>
      </c>
      <c r="F1" s="7" t="s">
        <v>34</v>
      </c>
      <c r="G1" s="7" t="s">
        <v>35</v>
      </c>
      <c r="H1" s="7" t="s">
        <v>36</v>
      </c>
    </row>
    <row r="2" spans="1:8" x14ac:dyDescent="0.25">
      <c r="A2" s="29" t="s">
        <v>90</v>
      </c>
      <c r="B2" s="28" t="s">
        <v>37</v>
      </c>
      <c r="C2" s="31" t="s">
        <v>38</v>
      </c>
      <c r="D2" s="98" t="s">
        <v>151</v>
      </c>
      <c r="E2" s="29">
        <v>10</v>
      </c>
      <c r="F2" s="29"/>
      <c r="G2" s="29" t="s">
        <v>39</v>
      </c>
      <c r="H2" s="29" t="s">
        <v>40</v>
      </c>
    </row>
    <row r="3" spans="1:8" x14ac:dyDescent="0.25">
      <c r="A3" s="29" t="s">
        <v>90</v>
      </c>
      <c r="B3" s="28" t="s">
        <v>41</v>
      </c>
      <c r="C3" s="31" t="s">
        <v>41</v>
      </c>
      <c r="D3" s="31" t="s">
        <v>42</v>
      </c>
      <c r="E3" s="29">
        <v>4</v>
      </c>
      <c r="F3" s="29"/>
      <c r="G3" s="29" t="s">
        <v>39</v>
      </c>
      <c r="H3" s="29" t="s">
        <v>40</v>
      </c>
    </row>
    <row r="4" spans="1:8" x14ac:dyDescent="0.25">
      <c r="A4" s="29" t="s">
        <v>90</v>
      </c>
      <c r="B4" s="28" t="s">
        <v>25</v>
      </c>
      <c r="C4" s="31" t="s">
        <v>43</v>
      </c>
      <c r="D4" s="31" t="s">
        <v>44</v>
      </c>
      <c r="E4" s="29">
        <v>3</v>
      </c>
      <c r="F4" s="29" t="s">
        <v>45</v>
      </c>
      <c r="G4" s="29" t="s">
        <v>39</v>
      </c>
      <c r="H4" s="29" t="s">
        <v>40</v>
      </c>
    </row>
    <row r="5" spans="1:8" ht="28.5" x14ac:dyDescent="0.25">
      <c r="A5" s="29" t="s">
        <v>90</v>
      </c>
      <c r="B5" s="77" t="s">
        <v>99</v>
      </c>
      <c r="C5" s="31" t="s">
        <v>100</v>
      </c>
      <c r="D5" s="31" t="s">
        <v>101</v>
      </c>
      <c r="E5" s="29"/>
      <c r="F5" s="29"/>
      <c r="G5" s="29" t="s">
        <v>39</v>
      </c>
      <c r="H5" s="29" t="s">
        <v>40</v>
      </c>
    </row>
    <row r="6" spans="1:8" ht="270.75" x14ac:dyDescent="0.25">
      <c r="A6" s="29" t="s">
        <v>90</v>
      </c>
      <c r="B6" s="77" t="s">
        <v>96</v>
      </c>
      <c r="C6" s="31" t="s">
        <v>176</v>
      </c>
      <c r="D6" s="31" t="s">
        <v>44</v>
      </c>
      <c r="E6" s="29"/>
      <c r="F6" s="29"/>
      <c r="G6" s="29" t="s">
        <v>39</v>
      </c>
      <c r="H6" s="29" t="s">
        <v>40</v>
      </c>
    </row>
    <row r="7" spans="1:8" ht="28.5" x14ac:dyDescent="0.25">
      <c r="A7" s="29" t="s">
        <v>90</v>
      </c>
      <c r="B7" s="77" t="s">
        <v>87</v>
      </c>
      <c r="C7" s="31" t="s">
        <v>175</v>
      </c>
      <c r="D7" s="31" t="s">
        <v>47</v>
      </c>
      <c r="E7" s="29"/>
      <c r="F7" s="29"/>
      <c r="G7" s="29" t="s">
        <v>39</v>
      </c>
      <c r="H7" s="29" t="s">
        <v>46</v>
      </c>
    </row>
    <row r="8" spans="1:8" ht="28.5" x14ac:dyDescent="0.25">
      <c r="A8" s="29" t="s">
        <v>90</v>
      </c>
      <c r="B8" s="77" t="s">
        <v>114</v>
      </c>
      <c r="C8" s="34" t="s">
        <v>177</v>
      </c>
      <c r="D8" s="31" t="s">
        <v>84</v>
      </c>
      <c r="E8" s="29"/>
      <c r="F8" s="29"/>
      <c r="G8" s="29" t="s">
        <v>39</v>
      </c>
      <c r="H8" s="29" t="s">
        <v>46</v>
      </c>
    </row>
    <row r="9" spans="1:8" ht="28.5" x14ac:dyDescent="0.25">
      <c r="A9" s="29" t="s">
        <v>90</v>
      </c>
      <c r="B9" s="78" t="s">
        <v>103</v>
      </c>
      <c r="C9" s="31" t="s">
        <v>102</v>
      </c>
      <c r="D9" s="31" t="s">
        <v>44</v>
      </c>
      <c r="E9" s="29"/>
      <c r="F9" s="29"/>
      <c r="G9" s="29" t="s">
        <v>39</v>
      </c>
      <c r="H9" s="29" t="s">
        <v>46</v>
      </c>
    </row>
    <row r="10" spans="1:8" x14ac:dyDescent="0.25">
      <c r="A10" s="29" t="s">
        <v>90</v>
      </c>
      <c r="B10" s="79" t="s">
        <v>104</v>
      </c>
      <c r="C10" s="32" t="s">
        <v>85</v>
      </c>
      <c r="D10" s="31" t="s">
        <v>47</v>
      </c>
      <c r="E10" s="29"/>
      <c r="F10" s="29"/>
      <c r="G10" s="29" t="s">
        <v>39</v>
      </c>
      <c r="H10" s="29" t="s">
        <v>46</v>
      </c>
    </row>
    <row r="11" spans="1:8" x14ac:dyDescent="0.25">
      <c r="A11" s="29" t="s">
        <v>90</v>
      </c>
      <c r="B11" s="78" t="s">
        <v>105</v>
      </c>
      <c r="C11" s="32" t="s">
        <v>86</v>
      </c>
      <c r="D11" s="31" t="s">
        <v>47</v>
      </c>
      <c r="E11" s="29"/>
      <c r="F11" s="29"/>
      <c r="G11" s="29" t="s">
        <v>39</v>
      </c>
      <c r="H11" s="29" t="s">
        <v>46</v>
      </c>
    </row>
    <row r="12" spans="1:8" ht="28.5" x14ac:dyDescent="0.25">
      <c r="A12" s="29" t="s">
        <v>90</v>
      </c>
      <c r="B12" s="78" t="s">
        <v>106</v>
      </c>
      <c r="C12" s="31" t="s">
        <v>117</v>
      </c>
      <c r="D12" s="31" t="s">
        <v>47</v>
      </c>
      <c r="E12" s="29"/>
      <c r="F12" s="29"/>
      <c r="G12" s="29" t="s">
        <v>39</v>
      </c>
      <c r="H12" s="29" t="s">
        <v>46</v>
      </c>
    </row>
    <row r="13" spans="1:8" ht="16.5" x14ac:dyDescent="0.25">
      <c r="A13" s="29" t="s">
        <v>90</v>
      </c>
      <c r="B13" s="78" t="s">
        <v>107</v>
      </c>
      <c r="C13" s="31" t="s">
        <v>48</v>
      </c>
      <c r="D13" s="31" t="s">
        <v>47</v>
      </c>
      <c r="E13" s="29"/>
      <c r="F13" s="29"/>
      <c r="G13" s="29" t="s">
        <v>39</v>
      </c>
      <c r="H13" s="29" t="s">
        <v>46</v>
      </c>
    </row>
    <row r="14" spans="1:8" ht="16.5" x14ac:dyDescent="0.25">
      <c r="A14" s="29" t="s">
        <v>90</v>
      </c>
      <c r="B14" s="80" t="s">
        <v>108</v>
      </c>
      <c r="C14" s="31" t="s">
        <v>49</v>
      </c>
      <c r="D14" s="31" t="s">
        <v>47</v>
      </c>
      <c r="E14" s="29"/>
      <c r="F14" s="29"/>
      <c r="G14" s="29" t="s">
        <v>39</v>
      </c>
      <c r="H14" s="29" t="s">
        <v>46</v>
      </c>
    </row>
    <row r="15" spans="1:8" x14ac:dyDescent="0.25">
      <c r="A15" s="29" t="s">
        <v>90</v>
      </c>
      <c r="B15" s="80" t="s">
        <v>112</v>
      </c>
      <c r="C15" s="31" t="s">
        <v>113</v>
      </c>
      <c r="D15" s="31" t="s">
        <v>47</v>
      </c>
      <c r="E15" s="29"/>
      <c r="F15" s="29"/>
      <c r="G15" s="29" t="s">
        <v>39</v>
      </c>
      <c r="H15" s="29" t="s">
        <v>46</v>
      </c>
    </row>
    <row r="16" spans="1:8" x14ac:dyDescent="0.25">
      <c r="A16" s="29" t="s">
        <v>90</v>
      </c>
      <c r="B16" s="80" t="s">
        <v>109</v>
      </c>
      <c r="C16" s="28" t="s">
        <v>50</v>
      </c>
      <c r="D16" s="34" t="s">
        <v>47</v>
      </c>
      <c r="E16" s="33"/>
      <c r="F16" s="33"/>
      <c r="G16" s="29" t="s">
        <v>39</v>
      </c>
      <c r="H16" s="29" t="s">
        <v>46</v>
      </c>
    </row>
    <row r="17" spans="1:8" x14ac:dyDescent="0.25">
      <c r="A17" s="29" t="s">
        <v>90</v>
      </c>
      <c r="B17" s="81" t="s">
        <v>115</v>
      </c>
      <c r="C17" s="32" t="s">
        <v>51</v>
      </c>
      <c r="D17" s="34" t="s">
        <v>47</v>
      </c>
      <c r="E17" s="29"/>
      <c r="F17" s="29"/>
      <c r="G17" s="29" t="s">
        <v>39</v>
      </c>
      <c r="H17" s="29" t="s">
        <v>46</v>
      </c>
    </row>
    <row r="18" spans="1:8" x14ac:dyDescent="0.25">
      <c r="A18" s="29" t="s">
        <v>90</v>
      </c>
      <c r="B18" s="80" t="s">
        <v>110</v>
      </c>
      <c r="C18" s="32" t="s">
        <v>52</v>
      </c>
      <c r="D18" s="34" t="s">
        <v>47</v>
      </c>
      <c r="E18" s="29"/>
      <c r="F18" s="29"/>
      <c r="G18" s="29" t="s">
        <v>39</v>
      </c>
      <c r="H18" s="29" t="s">
        <v>46</v>
      </c>
    </row>
    <row r="19" spans="1:8" x14ac:dyDescent="0.25">
      <c r="A19" s="29" t="s">
        <v>90</v>
      </c>
      <c r="B19" s="80" t="s">
        <v>83</v>
      </c>
      <c r="C19" s="103" t="s">
        <v>116</v>
      </c>
      <c r="D19" s="34" t="s">
        <v>47</v>
      </c>
      <c r="E19" s="103"/>
      <c r="F19" s="103"/>
      <c r="G19" s="29" t="s">
        <v>39</v>
      </c>
      <c r="H19" s="29" t="s">
        <v>46</v>
      </c>
    </row>
    <row r="20" spans="1:8" x14ac:dyDescent="0.25">
      <c r="A20" s="29" t="s">
        <v>90</v>
      </c>
      <c r="B20" s="80" t="s">
        <v>53</v>
      </c>
      <c r="C20" s="32" t="s">
        <v>54</v>
      </c>
      <c r="D20" s="34" t="s">
        <v>47</v>
      </c>
      <c r="E20" s="103"/>
      <c r="F20" s="103"/>
      <c r="G20" s="29" t="s">
        <v>39</v>
      </c>
      <c r="H20" s="29" t="s">
        <v>46</v>
      </c>
    </row>
    <row r="21" spans="1:8" ht="28.5" x14ac:dyDescent="0.25">
      <c r="A21" s="29" t="s">
        <v>90</v>
      </c>
      <c r="B21" s="80" t="s">
        <v>111</v>
      </c>
      <c r="C21" s="31" t="s">
        <v>118</v>
      </c>
      <c r="D21" s="31" t="s">
        <v>47</v>
      </c>
      <c r="E21" s="29"/>
      <c r="F21" s="29"/>
      <c r="G21" s="29" t="s">
        <v>39</v>
      </c>
      <c r="H21" s="29" t="s">
        <v>46</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5EBFB-C3F6-482A-B2DB-EC8C281E75D3}">
  <sheetPr codeName="Sheet3"/>
  <dimension ref="A1:T430"/>
  <sheetViews>
    <sheetView zoomScaleNormal="100" workbookViewId="0">
      <pane ySplit="1" topLeftCell="A58" activePane="bottomLeft" state="frozen"/>
      <selection activeCell="G481" sqref="G481:J481"/>
      <selection pane="bottomLeft" activeCell="C74" sqref="C74"/>
    </sheetView>
  </sheetViews>
  <sheetFormatPr defaultRowHeight="15" x14ac:dyDescent="0.25"/>
  <cols>
    <col min="1" max="1" width="11.42578125" style="1" bestFit="1" customWidth="1"/>
    <col min="2" max="2" width="10.140625" style="1" bestFit="1" customWidth="1"/>
    <col min="3" max="3" width="9.42578125" style="1" bestFit="1" customWidth="1"/>
    <col min="4" max="6" width="9.42578125" style="27" customWidth="1"/>
    <col min="7" max="7" width="9.42578125" style="1" customWidth="1"/>
    <col min="8" max="8" width="9.140625" style="16"/>
    <col min="9" max="9" width="10.7109375" style="15" bestFit="1" customWidth="1"/>
    <col min="10" max="10" width="9.42578125" style="16" bestFit="1" customWidth="1"/>
    <col min="11" max="11" width="9.140625" style="16"/>
    <col min="12" max="12" width="9.140625" style="21"/>
    <col min="13" max="13" width="10.140625" style="25" bestFit="1" customWidth="1"/>
    <col min="14" max="14" width="10.140625" style="25" customWidth="1"/>
    <col min="15" max="15" width="9.140625" style="25"/>
    <col min="18" max="18" width="9.5703125" style="12" bestFit="1" customWidth="1"/>
    <col min="20" max="20" width="11.85546875" customWidth="1"/>
  </cols>
  <sheetData>
    <row r="1" spans="1:20" ht="75" x14ac:dyDescent="0.25">
      <c r="A1" s="8" t="s">
        <v>37</v>
      </c>
      <c r="B1" s="8" t="s">
        <v>41</v>
      </c>
      <c r="C1" s="8" t="s">
        <v>25</v>
      </c>
      <c r="D1" s="9" t="s">
        <v>99</v>
      </c>
      <c r="E1" s="9" t="s">
        <v>96</v>
      </c>
      <c r="F1" s="9" t="s">
        <v>87</v>
      </c>
      <c r="G1" s="9" t="s">
        <v>114</v>
      </c>
      <c r="H1" s="17" t="s">
        <v>103</v>
      </c>
      <c r="I1" s="18" t="s">
        <v>104</v>
      </c>
      <c r="J1" s="17" t="s">
        <v>105</v>
      </c>
      <c r="K1" s="17" t="s">
        <v>106</v>
      </c>
      <c r="L1" s="17" t="s">
        <v>107</v>
      </c>
      <c r="M1" s="19" t="s">
        <v>108</v>
      </c>
      <c r="N1" s="19" t="s">
        <v>112</v>
      </c>
      <c r="O1" s="19" t="s">
        <v>109</v>
      </c>
      <c r="P1" s="11" t="s">
        <v>115</v>
      </c>
      <c r="Q1" s="10" t="s">
        <v>110</v>
      </c>
      <c r="R1" s="10" t="s">
        <v>83</v>
      </c>
      <c r="S1" s="10" t="s">
        <v>53</v>
      </c>
      <c r="T1" s="10" t="s">
        <v>111</v>
      </c>
    </row>
    <row r="2" spans="1:20" x14ac:dyDescent="0.25">
      <c r="A2" s="13">
        <f>DATE(B2,1,C2)</f>
        <v>39618</v>
      </c>
      <c r="B2" s="14">
        <v>2008</v>
      </c>
      <c r="C2" s="14">
        <v>171</v>
      </c>
      <c r="D2" s="26" t="s">
        <v>98</v>
      </c>
      <c r="E2" s="26">
        <v>2</v>
      </c>
      <c r="F2" s="76">
        <f>2*(26/12)*0.3048*0.762</f>
        <v>1.0064496000000001</v>
      </c>
      <c r="G2" s="14" t="s">
        <v>55</v>
      </c>
      <c r="H2" s="16">
        <v>13</v>
      </c>
      <c r="I2" s="15">
        <v>3.5</v>
      </c>
      <c r="J2" s="16">
        <v>3</v>
      </c>
      <c r="K2" s="16">
        <v>362.46</v>
      </c>
      <c r="L2" s="21">
        <v>1.4</v>
      </c>
      <c r="M2" s="16">
        <v>1</v>
      </c>
      <c r="N2" s="21" t="e">
        <v>#N/A</v>
      </c>
      <c r="O2" s="21" t="e">
        <v>#N/A</v>
      </c>
      <c r="P2" s="74">
        <f t="shared" ref="P2:P33" si="0">I2*0.0254</f>
        <v>8.8899999999999993E-2</v>
      </c>
      <c r="Q2" s="74">
        <f t="shared" ref="Q2:Q33" si="1">J2*0.0254</f>
        <v>7.619999999999999E-2</v>
      </c>
      <c r="R2" s="75">
        <f t="shared" ref="R2:R33" si="2">(K2/10000)/(L2/1000)</f>
        <v>25.89</v>
      </c>
      <c r="S2" s="12">
        <f t="shared" ref="S2:S33" si="3">K2/(F2*10000)</f>
        <v>3.6013725873605587E-2</v>
      </c>
      <c r="T2" s="75">
        <f t="shared" ref="T2:T33" si="4">SUM(L2:M2)/F2</f>
        <v>2.3846201538556921</v>
      </c>
    </row>
    <row r="3" spans="1:20" x14ac:dyDescent="0.25">
      <c r="A3" s="13">
        <f t="shared" ref="A3:A9" si="5">DATE(B3,1,C3)</f>
        <v>39618</v>
      </c>
      <c r="B3" s="14">
        <v>2008</v>
      </c>
      <c r="C3" s="14">
        <v>171</v>
      </c>
      <c r="D3" s="26" t="s">
        <v>98</v>
      </c>
      <c r="E3" s="26">
        <v>3</v>
      </c>
      <c r="F3" s="76">
        <f t="shared" ref="F3:F66" si="6">2*(26/12)*0.3048*0.762</f>
        <v>1.0064496000000001</v>
      </c>
      <c r="G3" s="14" t="s">
        <v>56</v>
      </c>
      <c r="H3" s="16">
        <v>19</v>
      </c>
      <c r="I3" s="15">
        <v>3.33</v>
      </c>
      <c r="J3" s="16">
        <v>3.1</v>
      </c>
      <c r="K3" s="16">
        <v>351.75</v>
      </c>
      <c r="L3" s="21">
        <v>1.7</v>
      </c>
      <c r="M3" s="16">
        <v>1.6</v>
      </c>
      <c r="N3" s="21" t="e">
        <v>#N/A</v>
      </c>
      <c r="O3" s="21" t="e">
        <v>#N/A</v>
      </c>
      <c r="P3" s="74">
        <f t="shared" si="0"/>
        <v>8.4582000000000004E-2</v>
      </c>
      <c r="Q3" s="74">
        <f t="shared" si="1"/>
        <v>7.8740000000000004E-2</v>
      </c>
      <c r="R3" s="75">
        <f t="shared" si="2"/>
        <v>20.691176470588236</v>
      </c>
      <c r="S3" s="12">
        <f t="shared" si="3"/>
        <v>3.4949589129947486E-2</v>
      </c>
      <c r="T3" s="75">
        <f t="shared" si="4"/>
        <v>3.2788527115515764</v>
      </c>
    </row>
    <row r="4" spans="1:20" x14ac:dyDescent="0.25">
      <c r="A4" s="13">
        <f t="shared" si="5"/>
        <v>39618</v>
      </c>
      <c r="B4" s="14">
        <v>2008</v>
      </c>
      <c r="C4" s="14">
        <v>171</v>
      </c>
      <c r="D4" s="26" t="s">
        <v>98</v>
      </c>
      <c r="E4" s="26">
        <v>4</v>
      </c>
      <c r="F4" s="76">
        <f t="shared" si="6"/>
        <v>1.0064496000000001</v>
      </c>
      <c r="G4" s="14" t="s">
        <v>55</v>
      </c>
      <c r="H4" s="16">
        <v>17</v>
      </c>
      <c r="I4" s="15">
        <v>6</v>
      </c>
      <c r="J4" s="16">
        <v>3.5</v>
      </c>
      <c r="K4" s="16">
        <v>424.3</v>
      </c>
      <c r="L4" s="21">
        <v>1.2</v>
      </c>
      <c r="M4" s="16">
        <v>0.9</v>
      </c>
      <c r="N4" s="21" t="e">
        <v>#N/A</v>
      </c>
      <c r="O4" s="21" t="e">
        <v>#N/A</v>
      </c>
      <c r="P4" s="74">
        <f t="shared" si="0"/>
        <v>0.15239999999999998</v>
      </c>
      <c r="Q4" s="74">
        <f t="shared" si="1"/>
        <v>8.8899999999999993E-2</v>
      </c>
      <c r="R4" s="75">
        <f t="shared" si="2"/>
        <v>35.358333333333341</v>
      </c>
      <c r="S4" s="12">
        <f t="shared" si="3"/>
        <v>4.2158097136707089E-2</v>
      </c>
      <c r="T4" s="75">
        <f t="shared" si="4"/>
        <v>2.0865426346237306</v>
      </c>
    </row>
    <row r="5" spans="1:20" x14ac:dyDescent="0.25">
      <c r="A5" s="13">
        <f t="shared" si="5"/>
        <v>39618</v>
      </c>
      <c r="B5" s="14">
        <v>2008</v>
      </c>
      <c r="C5" s="14">
        <v>171</v>
      </c>
      <c r="D5" s="26" t="s">
        <v>57</v>
      </c>
      <c r="E5" s="26">
        <v>3</v>
      </c>
      <c r="F5" s="76">
        <f t="shared" si="6"/>
        <v>1.0064496000000001</v>
      </c>
      <c r="G5" s="14" t="s">
        <v>58</v>
      </c>
      <c r="H5" s="16">
        <v>18</v>
      </c>
      <c r="I5" s="15">
        <v>6</v>
      </c>
      <c r="J5" s="16">
        <v>3</v>
      </c>
      <c r="K5" s="21" t="e">
        <v>#N/A</v>
      </c>
      <c r="L5" s="21" t="e">
        <v>#N/A</v>
      </c>
      <c r="M5" s="21" t="e">
        <v>#N/A</v>
      </c>
      <c r="N5" s="21" t="e">
        <v>#N/A</v>
      </c>
      <c r="O5" s="21" t="e">
        <v>#N/A</v>
      </c>
      <c r="P5" s="74">
        <f t="shared" si="0"/>
        <v>0.15239999999999998</v>
      </c>
      <c r="Q5" s="74">
        <f t="shared" si="1"/>
        <v>7.619999999999999E-2</v>
      </c>
      <c r="R5" s="75" t="e">
        <f t="shared" si="2"/>
        <v>#N/A</v>
      </c>
      <c r="S5" s="12" t="e">
        <f t="shared" si="3"/>
        <v>#N/A</v>
      </c>
      <c r="T5" s="75" t="e">
        <f t="shared" si="4"/>
        <v>#N/A</v>
      </c>
    </row>
    <row r="6" spans="1:20" x14ac:dyDescent="0.25">
      <c r="A6" s="13">
        <f t="shared" si="5"/>
        <v>39618</v>
      </c>
      <c r="B6" s="14">
        <v>2008</v>
      </c>
      <c r="C6" s="14">
        <v>171</v>
      </c>
      <c r="D6" s="26" t="s">
        <v>97</v>
      </c>
      <c r="E6" s="26">
        <v>7</v>
      </c>
      <c r="F6" s="76">
        <f t="shared" si="6"/>
        <v>1.0064496000000001</v>
      </c>
      <c r="G6" s="14" t="s">
        <v>55</v>
      </c>
      <c r="H6" s="16">
        <v>19</v>
      </c>
      <c r="I6" s="15">
        <v>4</v>
      </c>
      <c r="J6" s="16">
        <v>3.1</v>
      </c>
      <c r="K6" s="16">
        <v>350.5</v>
      </c>
      <c r="L6" s="21">
        <v>1</v>
      </c>
      <c r="M6" s="16">
        <v>1.7</v>
      </c>
      <c r="N6" s="21" t="e">
        <v>#N/A</v>
      </c>
      <c r="O6" s="21" t="e">
        <v>#N/A</v>
      </c>
      <c r="P6" s="74">
        <f t="shared" si="0"/>
        <v>0.1016</v>
      </c>
      <c r="Q6" s="74">
        <f t="shared" si="1"/>
        <v>7.8740000000000004E-2</v>
      </c>
      <c r="R6" s="75">
        <f t="shared" si="2"/>
        <v>35.049999999999997</v>
      </c>
      <c r="S6" s="12">
        <f t="shared" si="3"/>
        <v>3.4825390163600839E-2</v>
      </c>
      <c r="T6" s="75">
        <f t="shared" si="4"/>
        <v>2.6826976730876537</v>
      </c>
    </row>
    <row r="7" spans="1:20" x14ac:dyDescent="0.25">
      <c r="A7" s="13">
        <f t="shared" si="5"/>
        <v>39618</v>
      </c>
      <c r="B7" s="14">
        <v>2008</v>
      </c>
      <c r="C7" s="14">
        <v>171</v>
      </c>
      <c r="D7" s="26" t="s">
        <v>97</v>
      </c>
      <c r="E7" s="26">
        <v>8</v>
      </c>
      <c r="F7" s="76">
        <f t="shared" si="6"/>
        <v>1.0064496000000001</v>
      </c>
      <c r="G7" s="14" t="s">
        <v>55</v>
      </c>
      <c r="H7" s="16">
        <v>19</v>
      </c>
      <c r="I7" s="15">
        <v>5</v>
      </c>
      <c r="J7" s="16">
        <v>3.5</v>
      </c>
      <c r="K7" s="16">
        <v>437.61</v>
      </c>
      <c r="L7" s="21">
        <v>2</v>
      </c>
      <c r="M7" s="16">
        <v>1.2</v>
      </c>
      <c r="N7" s="21" t="e">
        <v>#N/A</v>
      </c>
      <c r="O7" s="21" t="e">
        <v>#N/A</v>
      </c>
      <c r="P7" s="74">
        <f t="shared" si="0"/>
        <v>0.127</v>
      </c>
      <c r="Q7" s="74">
        <f t="shared" si="1"/>
        <v>8.8899999999999993E-2</v>
      </c>
      <c r="R7" s="75">
        <f t="shared" si="2"/>
        <v>21.880500000000001</v>
      </c>
      <c r="S7" s="12">
        <f t="shared" si="3"/>
        <v>4.3480567730366224E-2</v>
      </c>
      <c r="T7" s="75">
        <f t="shared" si="4"/>
        <v>3.1794935384742566</v>
      </c>
    </row>
    <row r="8" spans="1:20" x14ac:dyDescent="0.25">
      <c r="A8" s="13">
        <f t="shared" si="5"/>
        <v>39618</v>
      </c>
      <c r="B8" s="14">
        <v>2008</v>
      </c>
      <c r="C8" s="14">
        <v>171</v>
      </c>
      <c r="D8" s="26" t="s">
        <v>97</v>
      </c>
      <c r="E8" s="26">
        <v>9</v>
      </c>
      <c r="F8" s="76">
        <f t="shared" si="6"/>
        <v>1.0064496000000001</v>
      </c>
      <c r="G8" s="14" t="s">
        <v>55</v>
      </c>
      <c r="H8" s="16">
        <v>16</v>
      </c>
      <c r="I8" s="15">
        <v>4</v>
      </c>
      <c r="J8" s="16">
        <v>3.5</v>
      </c>
      <c r="K8" s="16">
        <v>380.75</v>
      </c>
      <c r="L8" s="21">
        <v>1.6</v>
      </c>
      <c r="M8" s="16">
        <v>2.5</v>
      </c>
      <c r="N8" s="21" t="e">
        <v>#N/A</v>
      </c>
      <c r="O8" s="21" t="e">
        <v>#N/A</v>
      </c>
      <c r="P8" s="74">
        <f t="shared" si="0"/>
        <v>0.1016</v>
      </c>
      <c r="Q8" s="74">
        <f t="shared" si="1"/>
        <v>8.8899999999999993E-2</v>
      </c>
      <c r="R8" s="75">
        <f t="shared" si="2"/>
        <v>23.796874999999996</v>
      </c>
      <c r="S8" s="12">
        <f t="shared" si="3"/>
        <v>3.7831005149189779E-2</v>
      </c>
      <c r="T8" s="75">
        <f t="shared" si="4"/>
        <v>4.0737260961701409</v>
      </c>
    </row>
    <row r="9" spans="1:20" x14ac:dyDescent="0.25">
      <c r="A9" s="13">
        <f t="shared" si="5"/>
        <v>39618</v>
      </c>
      <c r="B9" s="14">
        <v>2008</v>
      </c>
      <c r="C9" s="14">
        <v>171</v>
      </c>
      <c r="D9" s="26" t="s">
        <v>59</v>
      </c>
      <c r="E9" s="26">
        <v>8</v>
      </c>
      <c r="F9" s="76">
        <f t="shared" si="6"/>
        <v>1.0064496000000001</v>
      </c>
      <c r="G9" s="14" t="s">
        <v>58</v>
      </c>
      <c r="H9" s="16">
        <v>22</v>
      </c>
      <c r="I9" s="15">
        <v>6</v>
      </c>
      <c r="J9" s="16">
        <v>4.7</v>
      </c>
      <c r="K9" s="21" t="e">
        <v>#N/A</v>
      </c>
      <c r="L9" s="21" t="e">
        <v>#N/A</v>
      </c>
      <c r="M9" s="21" t="e">
        <v>#N/A</v>
      </c>
      <c r="N9" s="21" t="e">
        <v>#N/A</v>
      </c>
      <c r="O9" s="21" t="e">
        <v>#N/A</v>
      </c>
      <c r="P9" s="74">
        <f t="shared" si="0"/>
        <v>0.15239999999999998</v>
      </c>
      <c r="Q9" s="74">
        <f t="shared" si="1"/>
        <v>0.11938</v>
      </c>
      <c r="R9" s="75" t="e">
        <f t="shared" si="2"/>
        <v>#N/A</v>
      </c>
      <c r="S9" s="12" t="e">
        <f t="shared" si="3"/>
        <v>#N/A</v>
      </c>
      <c r="T9" s="75" t="e">
        <f t="shared" si="4"/>
        <v>#N/A</v>
      </c>
    </row>
    <row r="10" spans="1:20" x14ac:dyDescent="0.25">
      <c r="A10" s="13">
        <f t="shared" ref="A10" si="7">DATE(B10,1,C10)</f>
        <v>39629</v>
      </c>
      <c r="B10" s="14">
        <v>2008</v>
      </c>
      <c r="C10" s="14">
        <v>182</v>
      </c>
      <c r="D10" s="26" t="s">
        <v>98</v>
      </c>
      <c r="E10" s="26">
        <v>2</v>
      </c>
      <c r="F10" s="76">
        <f t="shared" si="6"/>
        <v>1.0064496000000001</v>
      </c>
      <c r="G10" s="14" t="s">
        <v>60</v>
      </c>
      <c r="H10" s="16">
        <v>19</v>
      </c>
      <c r="I10" s="15">
        <v>6</v>
      </c>
      <c r="J10" s="16">
        <v>5</v>
      </c>
      <c r="K10" s="16">
        <v>645.98</v>
      </c>
      <c r="L10" s="21">
        <v>8.1</v>
      </c>
      <c r="M10" s="16">
        <v>3.3</v>
      </c>
      <c r="N10" s="21" t="e">
        <v>#N/A</v>
      </c>
      <c r="O10" s="21" t="e">
        <v>#N/A</v>
      </c>
      <c r="P10" s="74">
        <f t="shared" si="0"/>
        <v>0.15239999999999998</v>
      </c>
      <c r="Q10" s="74">
        <f t="shared" si="1"/>
        <v>0.127</v>
      </c>
      <c r="R10" s="75">
        <f t="shared" si="2"/>
        <v>7.9750617283950627</v>
      </c>
      <c r="S10" s="12">
        <f t="shared" si="3"/>
        <v>6.4184038624487502E-2</v>
      </c>
      <c r="T10" s="75">
        <f t="shared" si="4"/>
        <v>11.326945730814536</v>
      </c>
    </row>
    <row r="11" spans="1:20" x14ac:dyDescent="0.25">
      <c r="A11" s="13">
        <f t="shared" ref="A11:A17" si="8">DATE(B11,1,C11)</f>
        <v>39629</v>
      </c>
      <c r="B11" s="14">
        <v>2008</v>
      </c>
      <c r="C11" s="14">
        <v>182</v>
      </c>
      <c r="D11" s="26" t="s">
        <v>98</v>
      </c>
      <c r="E11" s="26">
        <v>3</v>
      </c>
      <c r="F11" s="76">
        <f t="shared" si="6"/>
        <v>1.0064496000000001</v>
      </c>
      <c r="G11" s="14" t="s">
        <v>61</v>
      </c>
      <c r="H11" s="16">
        <v>16</v>
      </c>
      <c r="I11" s="15">
        <v>8</v>
      </c>
      <c r="J11" s="16">
        <v>5</v>
      </c>
      <c r="K11" s="16">
        <v>952.54</v>
      </c>
      <c r="L11" s="21">
        <v>6.7</v>
      </c>
      <c r="M11" s="16">
        <v>1.9</v>
      </c>
      <c r="N11" s="21" t="e">
        <v>#N/A</v>
      </c>
      <c r="O11" s="21" t="e">
        <v>#N/A</v>
      </c>
      <c r="P11" s="74">
        <f t="shared" si="0"/>
        <v>0.20319999999999999</v>
      </c>
      <c r="Q11" s="74">
        <f t="shared" si="1"/>
        <v>0.127</v>
      </c>
      <c r="R11" s="75">
        <f t="shared" si="2"/>
        <v>14.217014925373132</v>
      </c>
      <c r="S11" s="12">
        <f t="shared" si="3"/>
        <v>9.4643586723070869E-2</v>
      </c>
      <c r="T11" s="75">
        <f t="shared" si="4"/>
        <v>8.5448888846495628</v>
      </c>
    </row>
    <row r="12" spans="1:20" x14ac:dyDescent="0.25">
      <c r="A12" s="13">
        <f t="shared" si="8"/>
        <v>39629</v>
      </c>
      <c r="B12" s="14">
        <v>2008</v>
      </c>
      <c r="C12" s="14">
        <v>182</v>
      </c>
      <c r="D12" s="26" t="s">
        <v>98</v>
      </c>
      <c r="E12" s="26">
        <v>4</v>
      </c>
      <c r="F12" s="76">
        <f t="shared" si="6"/>
        <v>1.0064496000000001</v>
      </c>
      <c r="G12" s="14" t="s">
        <v>62</v>
      </c>
      <c r="H12" s="16">
        <v>14</v>
      </c>
      <c r="I12" s="15">
        <v>8</v>
      </c>
      <c r="J12" s="16">
        <v>4.3</v>
      </c>
      <c r="K12" s="16">
        <v>1122.74</v>
      </c>
      <c r="L12" s="21">
        <v>10.4</v>
      </c>
      <c r="M12" s="16">
        <v>4.5</v>
      </c>
      <c r="N12" s="21" t="e">
        <v>#N/A</v>
      </c>
      <c r="O12" s="21" t="e">
        <v>#N/A</v>
      </c>
      <c r="P12" s="74">
        <f t="shared" si="0"/>
        <v>0.20319999999999999</v>
      </c>
      <c r="Q12" s="74">
        <f t="shared" si="1"/>
        <v>0.10922</v>
      </c>
      <c r="R12" s="75">
        <f t="shared" si="2"/>
        <v>10.795576923076924</v>
      </c>
      <c r="S12" s="12">
        <f t="shared" si="3"/>
        <v>0.11155451798083083</v>
      </c>
      <c r="T12" s="75">
        <f t="shared" si="4"/>
        <v>14.804516788520756</v>
      </c>
    </row>
    <row r="13" spans="1:20" x14ac:dyDescent="0.25">
      <c r="A13" s="13">
        <f t="shared" si="8"/>
        <v>39629</v>
      </c>
      <c r="B13" s="14">
        <v>2008</v>
      </c>
      <c r="C13" s="14">
        <v>182</v>
      </c>
      <c r="D13" s="26" t="s">
        <v>57</v>
      </c>
      <c r="E13" s="26">
        <v>3</v>
      </c>
      <c r="F13" s="76">
        <f t="shared" si="6"/>
        <v>1.0064496000000001</v>
      </c>
      <c r="G13" s="14" t="s">
        <v>62</v>
      </c>
      <c r="H13" s="16">
        <v>17</v>
      </c>
      <c r="I13" s="15">
        <v>10</v>
      </c>
      <c r="J13" s="16">
        <v>7.8</v>
      </c>
      <c r="K13" s="21" t="e">
        <v>#N/A</v>
      </c>
      <c r="L13" s="21" t="e">
        <v>#N/A</v>
      </c>
      <c r="M13" s="21" t="e">
        <v>#N/A</v>
      </c>
      <c r="N13" s="21" t="e">
        <v>#N/A</v>
      </c>
      <c r="O13" s="21" t="e">
        <v>#N/A</v>
      </c>
      <c r="P13" s="74">
        <f t="shared" si="0"/>
        <v>0.254</v>
      </c>
      <c r="Q13" s="74">
        <f t="shared" si="1"/>
        <v>0.19811999999999999</v>
      </c>
      <c r="R13" s="75" t="e">
        <f t="shared" si="2"/>
        <v>#N/A</v>
      </c>
      <c r="S13" s="12" t="e">
        <f t="shared" si="3"/>
        <v>#N/A</v>
      </c>
      <c r="T13" s="75" t="e">
        <f t="shared" si="4"/>
        <v>#N/A</v>
      </c>
    </row>
    <row r="14" spans="1:20" x14ac:dyDescent="0.25">
      <c r="A14" s="13">
        <f t="shared" si="8"/>
        <v>39629</v>
      </c>
      <c r="B14" s="14">
        <v>2008</v>
      </c>
      <c r="C14" s="14">
        <v>182</v>
      </c>
      <c r="D14" s="26" t="s">
        <v>97</v>
      </c>
      <c r="E14" s="26">
        <v>7</v>
      </c>
      <c r="F14" s="76">
        <f t="shared" si="6"/>
        <v>1.0064496000000001</v>
      </c>
      <c r="G14" s="14" t="s">
        <v>61</v>
      </c>
      <c r="H14" s="16">
        <v>19</v>
      </c>
      <c r="I14" s="15">
        <v>9</v>
      </c>
      <c r="J14" s="16">
        <v>6</v>
      </c>
      <c r="K14" s="16">
        <v>752.2</v>
      </c>
      <c r="L14" s="21">
        <v>8.4</v>
      </c>
      <c r="M14" s="16">
        <v>3.1</v>
      </c>
      <c r="N14" s="21" t="e">
        <v>#N/A</v>
      </c>
      <c r="O14" s="21" t="e">
        <v>#N/A</v>
      </c>
      <c r="P14" s="74">
        <f t="shared" si="0"/>
        <v>0.2286</v>
      </c>
      <c r="Q14" s="74">
        <f t="shared" si="1"/>
        <v>0.15239999999999998</v>
      </c>
      <c r="R14" s="75">
        <f t="shared" si="2"/>
        <v>8.954761904761904</v>
      </c>
      <c r="S14" s="12">
        <f t="shared" si="3"/>
        <v>7.4737969988760491E-2</v>
      </c>
      <c r="T14" s="75">
        <f t="shared" si="4"/>
        <v>11.426304903891859</v>
      </c>
    </row>
    <row r="15" spans="1:20" x14ac:dyDescent="0.25">
      <c r="A15" s="13">
        <f t="shared" si="8"/>
        <v>39629</v>
      </c>
      <c r="B15" s="14">
        <v>2008</v>
      </c>
      <c r="C15" s="14">
        <v>182</v>
      </c>
      <c r="D15" s="26" t="s">
        <v>97</v>
      </c>
      <c r="E15" s="26">
        <v>8</v>
      </c>
      <c r="F15" s="76">
        <f t="shared" si="6"/>
        <v>1.0064496000000001</v>
      </c>
      <c r="G15" s="14" t="s">
        <v>63</v>
      </c>
      <c r="H15" s="22">
        <v>18</v>
      </c>
      <c r="I15" s="23">
        <v>9</v>
      </c>
      <c r="J15" s="22">
        <v>5</v>
      </c>
      <c r="K15" s="16">
        <v>1276.4000000000001</v>
      </c>
      <c r="L15" s="21">
        <v>12.6</v>
      </c>
      <c r="M15" s="16">
        <v>6.6</v>
      </c>
      <c r="N15" s="21" t="e">
        <v>#N/A</v>
      </c>
      <c r="O15" s="21" t="e">
        <v>#N/A</v>
      </c>
      <c r="P15" s="74">
        <f t="shared" si="0"/>
        <v>0.2286</v>
      </c>
      <c r="Q15" s="74">
        <f t="shared" si="1"/>
        <v>0.127</v>
      </c>
      <c r="R15" s="75">
        <f t="shared" si="2"/>
        <v>10.13015873015873</v>
      </c>
      <c r="S15" s="12">
        <f t="shared" si="3"/>
        <v>0.12682204851589191</v>
      </c>
      <c r="T15" s="75">
        <f t="shared" si="4"/>
        <v>19.076961230845537</v>
      </c>
    </row>
    <row r="16" spans="1:20" x14ac:dyDescent="0.25">
      <c r="A16" s="13">
        <f t="shared" si="8"/>
        <v>39629</v>
      </c>
      <c r="B16" s="14">
        <v>2008</v>
      </c>
      <c r="C16" s="14">
        <v>182</v>
      </c>
      <c r="D16" s="26" t="s">
        <v>97</v>
      </c>
      <c r="E16" s="26">
        <v>9</v>
      </c>
      <c r="F16" s="76">
        <f t="shared" si="6"/>
        <v>1.0064496000000001</v>
      </c>
      <c r="G16" s="14" t="s">
        <v>61</v>
      </c>
      <c r="H16" s="22">
        <v>15</v>
      </c>
      <c r="I16" s="23">
        <v>7</v>
      </c>
      <c r="J16" s="22">
        <v>5</v>
      </c>
      <c r="K16" s="22">
        <v>918.99</v>
      </c>
      <c r="L16" s="21">
        <v>7.3</v>
      </c>
      <c r="M16" s="16">
        <v>4</v>
      </c>
      <c r="N16" s="21" t="e">
        <v>#N/A</v>
      </c>
      <c r="O16" s="21" t="e">
        <v>#N/A</v>
      </c>
      <c r="P16" s="74">
        <f t="shared" si="0"/>
        <v>0.17779999999999999</v>
      </c>
      <c r="Q16" s="74">
        <f t="shared" si="1"/>
        <v>0.127</v>
      </c>
      <c r="R16" s="75">
        <f t="shared" si="2"/>
        <v>12.588904109589039</v>
      </c>
      <c r="S16" s="12">
        <f t="shared" si="3"/>
        <v>9.1310086466326768E-2</v>
      </c>
      <c r="T16" s="75">
        <f t="shared" si="4"/>
        <v>11.227586557737219</v>
      </c>
    </row>
    <row r="17" spans="1:20" x14ac:dyDescent="0.25">
      <c r="A17" s="13">
        <f t="shared" si="8"/>
        <v>39629</v>
      </c>
      <c r="B17" s="14">
        <v>2008</v>
      </c>
      <c r="C17" s="14">
        <v>182</v>
      </c>
      <c r="D17" s="26" t="s">
        <v>59</v>
      </c>
      <c r="E17" s="26">
        <v>8</v>
      </c>
      <c r="F17" s="76">
        <f t="shared" si="6"/>
        <v>1.0064496000000001</v>
      </c>
      <c r="G17" s="14" t="s">
        <v>63</v>
      </c>
      <c r="H17" s="22">
        <v>18</v>
      </c>
      <c r="I17" s="23">
        <v>6</v>
      </c>
      <c r="J17" s="22">
        <v>6</v>
      </c>
      <c r="K17" s="21" t="e">
        <v>#N/A</v>
      </c>
      <c r="L17" s="21" t="e">
        <v>#N/A</v>
      </c>
      <c r="M17" s="21" t="e">
        <v>#N/A</v>
      </c>
      <c r="N17" s="21" t="e">
        <v>#N/A</v>
      </c>
      <c r="O17" s="21" t="e">
        <v>#N/A</v>
      </c>
      <c r="P17" s="74">
        <f t="shared" si="0"/>
        <v>0.15239999999999998</v>
      </c>
      <c r="Q17" s="74">
        <f t="shared" si="1"/>
        <v>0.15239999999999998</v>
      </c>
      <c r="R17" s="75" t="e">
        <f t="shared" si="2"/>
        <v>#N/A</v>
      </c>
      <c r="S17" s="12" t="e">
        <f t="shared" si="3"/>
        <v>#N/A</v>
      </c>
      <c r="T17" s="75" t="e">
        <f t="shared" si="4"/>
        <v>#N/A</v>
      </c>
    </row>
    <row r="18" spans="1:20" x14ac:dyDescent="0.25">
      <c r="A18" s="13">
        <f t="shared" ref="A18" si="9">DATE(B18,1,C18)</f>
        <v>39647</v>
      </c>
      <c r="B18" s="14">
        <v>2008</v>
      </c>
      <c r="C18" s="14">
        <v>200</v>
      </c>
      <c r="D18" s="26" t="s">
        <v>98</v>
      </c>
      <c r="E18" s="26">
        <v>2</v>
      </c>
      <c r="F18" s="76">
        <f t="shared" si="6"/>
        <v>1.0064496000000001</v>
      </c>
      <c r="G18" s="14" t="s">
        <v>64</v>
      </c>
      <c r="H18" s="22">
        <v>14</v>
      </c>
      <c r="I18" s="23">
        <v>14</v>
      </c>
      <c r="J18" s="22">
        <v>9.8000000000000007</v>
      </c>
      <c r="K18" s="16">
        <v>2557.16</v>
      </c>
      <c r="L18" s="21">
        <v>49.5</v>
      </c>
      <c r="M18" s="16">
        <v>33.5</v>
      </c>
      <c r="N18" s="21" t="e">
        <v>#N/A</v>
      </c>
      <c r="O18" s="21" t="e">
        <v>#N/A</v>
      </c>
      <c r="P18" s="74">
        <f t="shared" si="0"/>
        <v>0.35559999999999997</v>
      </c>
      <c r="Q18" s="74">
        <f t="shared" si="1"/>
        <v>0.24892</v>
      </c>
      <c r="R18" s="75">
        <f t="shared" si="2"/>
        <v>5.1659797979797979</v>
      </c>
      <c r="S18" s="12">
        <f t="shared" si="3"/>
        <v>0.25407730302640086</v>
      </c>
      <c r="T18" s="75">
        <f t="shared" si="4"/>
        <v>82.468113654176022</v>
      </c>
    </row>
    <row r="19" spans="1:20" x14ac:dyDescent="0.25">
      <c r="A19" s="13">
        <f t="shared" ref="A19:A25" si="10">DATE(B19,1,C19)</f>
        <v>39647</v>
      </c>
      <c r="B19" s="14">
        <v>2008</v>
      </c>
      <c r="C19" s="14">
        <v>200</v>
      </c>
      <c r="D19" s="26" t="s">
        <v>98</v>
      </c>
      <c r="E19" s="26">
        <v>3</v>
      </c>
      <c r="F19" s="76">
        <f t="shared" si="6"/>
        <v>1.0064496000000001</v>
      </c>
      <c r="G19" s="14" t="s">
        <v>64</v>
      </c>
      <c r="H19" s="22">
        <v>15</v>
      </c>
      <c r="I19" s="23">
        <v>16</v>
      </c>
      <c r="J19" s="22">
        <v>12</v>
      </c>
      <c r="K19" s="22">
        <v>4236.07</v>
      </c>
      <c r="L19" s="21">
        <v>33.5</v>
      </c>
      <c r="M19" s="16">
        <v>28.3</v>
      </c>
      <c r="N19" s="21" t="e">
        <v>#N/A</v>
      </c>
      <c r="O19" s="21" t="e">
        <v>#N/A</v>
      </c>
      <c r="P19" s="74">
        <f t="shared" si="0"/>
        <v>0.40639999999999998</v>
      </c>
      <c r="Q19" s="74">
        <f t="shared" si="1"/>
        <v>0.30479999999999996</v>
      </c>
      <c r="R19" s="75">
        <f t="shared" si="2"/>
        <v>12.644985074626863</v>
      </c>
      <c r="S19" s="12">
        <f t="shared" si="3"/>
        <v>0.42089241229764501</v>
      </c>
      <c r="T19" s="75">
        <f t="shared" si="4"/>
        <v>61.403968961784074</v>
      </c>
    </row>
    <row r="20" spans="1:20" x14ac:dyDescent="0.25">
      <c r="A20" s="13">
        <f t="shared" si="10"/>
        <v>39647</v>
      </c>
      <c r="B20" s="14">
        <v>2008</v>
      </c>
      <c r="C20" s="14">
        <v>200</v>
      </c>
      <c r="D20" s="26" t="s">
        <v>98</v>
      </c>
      <c r="E20" s="26">
        <v>4</v>
      </c>
      <c r="F20" s="76">
        <f t="shared" si="6"/>
        <v>1.0064496000000001</v>
      </c>
      <c r="G20" s="14" t="s">
        <v>64</v>
      </c>
      <c r="H20" s="22">
        <v>16</v>
      </c>
      <c r="I20" s="23">
        <v>17</v>
      </c>
      <c r="J20" s="22">
        <v>13</v>
      </c>
      <c r="K20" s="16">
        <v>6082.27</v>
      </c>
      <c r="L20" s="21">
        <v>50.8</v>
      </c>
      <c r="M20" s="16">
        <v>31</v>
      </c>
      <c r="N20" s="21" t="e">
        <v>#N/A</v>
      </c>
      <c r="O20" s="21" t="e">
        <v>#N/A</v>
      </c>
      <c r="P20" s="74">
        <f t="shared" si="0"/>
        <v>0.43179999999999996</v>
      </c>
      <c r="Q20" s="74">
        <f t="shared" si="1"/>
        <v>0.33019999999999999</v>
      </c>
      <c r="R20" s="75">
        <f t="shared" si="2"/>
        <v>11.972972440944885</v>
      </c>
      <c r="S20" s="12">
        <f t="shared" si="3"/>
        <v>0.60432931763299425</v>
      </c>
      <c r="T20" s="75">
        <f t="shared" si="4"/>
        <v>81.275803577248169</v>
      </c>
    </row>
    <row r="21" spans="1:20" x14ac:dyDescent="0.25">
      <c r="A21" s="13">
        <f t="shared" si="10"/>
        <v>39647</v>
      </c>
      <c r="B21" s="14">
        <v>2008</v>
      </c>
      <c r="C21" s="14">
        <v>200</v>
      </c>
      <c r="D21" s="26" t="s">
        <v>57</v>
      </c>
      <c r="E21" s="26">
        <v>3</v>
      </c>
      <c r="F21" s="76">
        <f t="shared" si="6"/>
        <v>1.0064496000000001</v>
      </c>
      <c r="G21" s="14" t="s">
        <v>64</v>
      </c>
      <c r="H21" s="22">
        <v>18</v>
      </c>
      <c r="I21" s="23">
        <v>20</v>
      </c>
      <c r="J21" s="22">
        <v>13.4</v>
      </c>
      <c r="K21" s="21" t="e">
        <v>#N/A</v>
      </c>
      <c r="L21" s="21" t="e">
        <v>#N/A</v>
      </c>
      <c r="M21" s="21" t="e">
        <v>#N/A</v>
      </c>
      <c r="N21" s="21" t="e">
        <v>#N/A</v>
      </c>
      <c r="O21" s="21" t="e">
        <v>#N/A</v>
      </c>
      <c r="P21" s="74">
        <f t="shared" si="0"/>
        <v>0.50800000000000001</v>
      </c>
      <c r="Q21" s="74">
        <f t="shared" si="1"/>
        <v>0.34036</v>
      </c>
      <c r="R21" s="75" t="e">
        <f t="shared" si="2"/>
        <v>#N/A</v>
      </c>
      <c r="S21" s="12" t="e">
        <f t="shared" si="3"/>
        <v>#N/A</v>
      </c>
      <c r="T21" s="75" t="e">
        <f t="shared" si="4"/>
        <v>#N/A</v>
      </c>
    </row>
    <row r="22" spans="1:20" x14ac:dyDescent="0.25">
      <c r="A22" s="13">
        <f t="shared" si="10"/>
        <v>39647</v>
      </c>
      <c r="B22" s="14">
        <v>2008</v>
      </c>
      <c r="C22" s="14">
        <v>200</v>
      </c>
      <c r="D22" s="26" t="s">
        <v>97</v>
      </c>
      <c r="E22" s="26">
        <v>7</v>
      </c>
      <c r="F22" s="76">
        <f t="shared" si="6"/>
        <v>1.0064496000000001</v>
      </c>
      <c r="G22" s="14" t="s">
        <v>64</v>
      </c>
      <c r="H22" s="22">
        <v>18</v>
      </c>
      <c r="I22" s="23">
        <v>18</v>
      </c>
      <c r="J22" s="22">
        <v>12.2</v>
      </c>
      <c r="K22" s="16">
        <v>6910.68</v>
      </c>
      <c r="L22" s="21">
        <v>58.6</v>
      </c>
      <c r="M22" s="16">
        <v>37.6</v>
      </c>
      <c r="N22" s="21" t="e">
        <v>#N/A</v>
      </c>
      <c r="O22" s="21" t="e">
        <v>#N/A</v>
      </c>
      <c r="P22" s="74">
        <f t="shared" si="0"/>
        <v>0.4572</v>
      </c>
      <c r="Q22" s="74">
        <f t="shared" si="1"/>
        <v>0.30987999999999999</v>
      </c>
      <c r="R22" s="75">
        <f t="shared" si="2"/>
        <v>11.792969283276451</v>
      </c>
      <c r="S22" s="12">
        <f t="shared" si="3"/>
        <v>0.68663945020197725</v>
      </c>
      <c r="T22" s="75">
        <f t="shared" si="4"/>
        <v>95.583524500382325</v>
      </c>
    </row>
    <row r="23" spans="1:20" x14ac:dyDescent="0.25">
      <c r="A23" s="13">
        <f t="shared" si="10"/>
        <v>39647</v>
      </c>
      <c r="B23" s="14">
        <v>2008</v>
      </c>
      <c r="C23" s="14">
        <v>200</v>
      </c>
      <c r="D23" s="26" t="s">
        <v>97</v>
      </c>
      <c r="E23" s="26">
        <v>8</v>
      </c>
      <c r="F23" s="76">
        <f t="shared" si="6"/>
        <v>1.0064496000000001</v>
      </c>
      <c r="G23" s="14" t="s">
        <v>64</v>
      </c>
      <c r="H23" s="22">
        <v>15</v>
      </c>
      <c r="I23" s="23">
        <v>18</v>
      </c>
      <c r="J23" s="22">
        <v>12.2</v>
      </c>
      <c r="K23" s="16">
        <v>5940.05</v>
      </c>
      <c r="L23" s="21">
        <v>45.9</v>
      </c>
      <c r="M23" s="16">
        <v>25.4</v>
      </c>
      <c r="N23" s="21" t="e">
        <v>#N/A</v>
      </c>
      <c r="O23" s="21" t="e">
        <v>#N/A</v>
      </c>
      <c r="P23" s="74">
        <f t="shared" si="0"/>
        <v>0.4572</v>
      </c>
      <c r="Q23" s="74">
        <f t="shared" si="1"/>
        <v>0.30987999999999999</v>
      </c>
      <c r="R23" s="75">
        <f t="shared" si="2"/>
        <v>12.941285403050109</v>
      </c>
      <c r="S23" s="12">
        <f t="shared" si="3"/>
        <v>0.59019845603793764</v>
      </c>
      <c r="T23" s="75">
        <f t="shared" si="4"/>
        <v>70.843090404129526</v>
      </c>
    </row>
    <row r="24" spans="1:20" x14ac:dyDescent="0.25">
      <c r="A24" s="13">
        <f t="shared" si="10"/>
        <v>39647</v>
      </c>
      <c r="B24" s="14">
        <v>2008</v>
      </c>
      <c r="C24" s="14">
        <v>200</v>
      </c>
      <c r="D24" s="26" t="s">
        <v>97</v>
      </c>
      <c r="E24" s="26">
        <v>9</v>
      </c>
      <c r="F24" s="76">
        <f t="shared" si="6"/>
        <v>1.0064496000000001</v>
      </c>
      <c r="G24" s="14" t="s">
        <v>64</v>
      </c>
      <c r="H24" s="22">
        <v>21</v>
      </c>
      <c r="I24" s="23">
        <v>17</v>
      </c>
      <c r="J24" s="22">
        <v>12.6</v>
      </c>
      <c r="K24" s="16">
        <v>7446.04</v>
      </c>
      <c r="L24" s="21">
        <v>61.2</v>
      </c>
      <c r="M24" s="16">
        <v>42.5</v>
      </c>
      <c r="N24" s="21" t="e">
        <v>#N/A</v>
      </c>
      <c r="O24" s="21" t="e">
        <v>#N/A</v>
      </c>
      <c r="P24" s="74">
        <f t="shared" si="0"/>
        <v>0.43179999999999996</v>
      </c>
      <c r="Q24" s="74">
        <f t="shared" si="1"/>
        <v>0.32003999999999999</v>
      </c>
      <c r="R24" s="75">
        <f t="shared" si="2"/>
        <v>12.166732026143791</v>
      </c>
      <c r="S24" s="12">
        <f t="shared" si="3"/>
        <v>0.73983237710065153</v>
      </c>
      <c r="T24" s="75">
        <f t="shared" si="4"/>
        <v>103.03546248118137</v>
      </c>
    </row>
    <row r="25" spans="1:20" x14ac:dyDescent="0.25">
      <c r="A25" s="13">
        <f t="shared" si="10"/>
        <v>39647</v>
      </c>
      <c r="B25" s="14">
        <v>2008</v>
      </c>
      <c r="C25" s="14">
        <v>200</v>
      </c>
      <c r="D25" s="26" t="s">
        <v>59</v>
      </c>
      <c r="E25" s="26">
        <v>8</v>
      </c>
      <c r="F25" s="76">
        <f t="shared" si="6"/>
        <v>1.0064496000000001</v>
      </c>
      <c r="G25" s="14" t="s">
        <v>64</v>
      </c>
      <c r="H25" s="22">
        <v>18</v>
      </c>
      <c r="I25" s="23">
        <v>20</v>
      </c>
      <c r="J25" s="22">
        <v>13.4</v>
      </c>
      <c r="K25" s="21" t="e">
        <v>#N/A</v>
      </c>
      <c r="L25" s="21" t="e">
        <v>#N/A</v>
      </c>
      <c r="M25" s="21" t="e">
        <v>#N/A</v>
      </c>
      <c r="N25" s="21" t="e">
        <v>#N/A</v>
      </c>
      <c r="O25" s="21" t="e">
        <v>#N/A</v>
      </c>
      <c r="P25" s="74">
        <f t="shared" si="0"/>
        <v>0.50800000000000001</v>
      </c>
      <c r="Q25" s="74">
        <f t="shared" si="1"/>
        <v>0.34036</v>
      </c>
      <c r="R25" s="75" t="e">
        <f t="shared" si="2"/>
        <v>#N/A</v>
      </c>
      <c r="S25" s="12" t="e">
        <f t="shared" si="3"/>
        <v>#N/A</v>
      </c>
      <c r="T25" s="75" t="e">
        <f t="shared" si="4"/>
        <v>#N/A</v>
      </c>
    </row>
    <row r="26" spans="1:20" x14ac:dyDescent="0.25">
      <c r="A26" s="13">
        <f t="shared" ref="A26" si="11">DATE(B26,1,C26)</f>
        <v>39657</v>
      </c>
      <c r="B26" s="14">
        <v>2008</v>
      </c>
      <c r="C26" s="14">
        <v>210</v>
      </c>
      <c r="D26" s="26" t="s">
        <v>98</v>
      </c>
      <c r="E26" s="26">
        <v>2</v>
      </c>
      <c r="F26" s="76">
        <f t="shared" si="6"/>
        <v>1.0064496000000001</v>
      </c>
      <c r="G26" s="14" t="s">
        <v>65</v>
      </c>
      <c r="H26" s="22">
        <v>16</v>
      </c>
      <c r="I26" s="23">
        <v>23</v>
      </c>
      <c r="J26" s="22">
        <v>14</v>
      </c>
      <c r="K26" s="16">
        <v>13516.81</v>
      </c>
      <c r="L26" s="21">
        <v>100.8</v>
      </c>
      <c r="M26" s="16">
        <v>101.4</v>
      </c>
      <c r="N26" s="21" t="e">
        <v>#N/A</v>
      </c>
      <c r="O26" s="21" t="e">
        <v>#N/A</v>
      </c>
      <c r="P26" s="74">
        <f t="shared" si="0"/>
        <v>0.58419999999999994</v>
      </c>
      <c r="Q26" s="74">
        <f t="shared" si="1"/>
        <v>0.35559999999999997</v>
      </c>
      <c r="R26" s="75">
        <f t="shared" si="2"/>
        <v>13.40953373015873</v>
      </c>
      <c r="S26" s="12">
        <f t="shared" si="3"/>
        <v>1.3430190642432565</v>
      </c>
      <c r="T26" s="75">
        <f t="shared" si="4"/>
        <v>200.90424796234205</v>
      </c>
    </row>
    <row r="27" spans="1:20" x14ac:dyDescent="0.25">
      <c r="A27" s="13">
        <f t="shared" ref="A27:A33" si="12">DATE(B27,1,C27)</f>
        <v>39657</v>
      </c>
      <c r="B27" s="14">
        <v>2008</v>
      </c>
      <c r="C27" s="14">
        <v>210</v>
      </c>
      <c r="D27" s="26" t="s">
        <v>98</v>
      </c>
      <c r="E27" s="26">
        <v>3</v>
      </c>
      <c r="F27" s="76">
        <f t="shared" si="6"/>
        <v>1.0064496000000001</v>
      </c>
      <c r="G27" s="14" t="s">
        <v>65</v>
      </c>
      <c r="H27" s="16">
        <v>16</v>
      </c>
      <c r="I27" s="15">
        <v>26</v>
      </c>
      <c r="J27" s="16">
        <v>15</v>
      </c>
      <c r="K27" s="16">
        <v>12811.87</v>
      </c>
      <c r="L27" s="21">
        <v>96.6</v>
      </c>
      <c r="M27" s="16">
        <v>97.2</v>
      </c>
      <c r="N27" s="21" t="e">
        <v>#N/A</v>
      </c>
      <c r="O27" s="21" t="e">
        <v>#N/A</v>
      </c>
      <c r="P27" s="74">
        <f t="shared" si="0"/>
        <v>0.66039999999999999</v>
      </c>
      <c r="Q27" s="74">
        <f t="shared" si="1"/>
        <v>0.38100000000000001</v>
      </c>
      <c r="R27" s="75">
        <f t="shared" si="2"/>
        <v>13.262805383022776</v>
      </c>
      <c r="S27" s="12">
        <f t="shared" si="3"/>
        <v>1.2729768087741302</v>
      </c>
      <c r="T27" s="75">
        <f t="shared" si="4"/>
        <v>192.55807742384715</v>
      </c>
    </row>
    <row r="28" spans="1:20" x14ac:dyDescent="0.25">
      <c r="A28" s="13">
        <f t="shared" si="12"/>
        <v>39657</v>
      </c>
      <c r="B28" s="14">
        <v>2008</v>
      </c>
      <c r="C28" s="14">
        <v>210</v>
      </c>
      <c r="D28" s="26" t="s">
        <v>98</v>
      </c>
      <c r="E28" s="26">
        <v>4</v>
      </c>
      <c r="F28" s="76">
        <f t="shared" si="6"/>
        <v>1.0064496000000001</v>
      </c>
      <c r="G28" s="14" t="s">
        <v>65</v>
      </c>
      <c r="H28" s="16">
        <v>13</v>
      </c>
      <c r="I28" s="15">
        <v>25</v>
      </c>
      <c r="J28" s="16">
        <v>22</v>
      </c>
      <c r="K28" s="16">
        <v>11729.23</v>
      </c>
      <c r="L28" s="21">
        <v>83.8</v>
      </c>
      <c r="M28" s="16">
        <v>87.9</v>
      </c>
      <c r="N28" s="21" t="e">
        <v>#N/A</v>
      </c>
      <c r="O28" s="21" t="e">
        <v>#N/A</v>
      </c>
      <c r="P28" s="74">
        <f t="shared" si="0"/>
        <v>0.63500000000000001</v>
      </c>
      <c r="Q28" s="74">
        <f t="shared" si="1"/>
        <v>0.55879999999999996</v>
      </c>
      <c r="R28" s="75">
        <f t="shared" si="2"/>
        <v>13.996694510739855</v>
      </c>
      <c r="S28" s="12">
        <f t="shared" si="3"/>
        <v>1.1654065936336999</v>
      </c>
      <c r="T28" s="75">
        <f t="shared" si="4"/>
        <v>170.59970017375929</v>
      </c>
    </row>
    <row r="29" spans="1:20" x14ac:dyDescent="0.25">
      <c r="A29" s="13">
        <f t="shared" si="12"/>
        <v>39657</v>
      </c>
      <c r="B29" s="14">
        <v>2008</v>
      </c>
      <c r="C29" s="14">
        <v>210</v>
      </c>
      <c r="D29" s="26" t="s">
        <v>57</v>
      </c>
      <c r="E29" s="26">
        <v>3</v>
      </c>
      <c r="F29" s="76">
        <f t="shared" si="6"/>
        <v>1.0064496000000001</v>
      </c>
      <c r="G29" s="14" t="s">
        <v>65</v>
      </c>
      <c r="H29" s="16">
        <v>18</v>
      </c>
      <c r="I29" s="15">
        <v>32</v>
      </c>
      <c r="J29" s="16">
        <v>25</v>
      </c>
      <c r="K29" s="21" t="e">
        <v>#N/A</v>
      </c>
      <c r="L29" s="21" t="e">
        <v>#N/A</v>
      </c>
      <c r="M29" s="21" t="e">
        <v>#N/A</v>
      </c>
      <c r="N29" s="21" t="e">
        <v>#N/A</v>
      </c>
      <c r="O29" s="21" t="e">
        <v>#N/A</v>
      </c>
      <c r="P29" s="74">
        <f t="shared" si="0"/>
        <v>0.81279999999999997</v>
      </c>
      <c r="Q29" s="74">
        <f t="shared" si="1"/>
        <v>0.63500000000000001</v>
      </c>
      <c r="R29" s="75" t="e">
        <f t="shared" si="2"/>
        <v>#N/A</v>
      </c>
      <c r="S29" s="12" t="e">
        <f t="shared" si="3"/>
        <v>#N/A</v>
      </c>
      <c r="T29" s="75" t="e">
        <f t="shared" si="4"/>
        <v>#N/A</v>
      </c>
    </row>
    <row r="30" spans="1:20" x14ac:dyDescent="0.25">
      <c r="A30" s="13">
        <f t="shared" si="12"/>
        <v>39657</v>
      </c>
      <c r="B30" s="14">
        <v>2008</v>
      </c>
      <c r="C30" s="14">
        <v>210</v>
      </c>
      <c r="D30" s="26" t="s">
        <v>97</v>
      </c>
      <c r="E30" s="26">
        <v>7</v>
      </c>
      <c r="F30" s="76">
        <f t="shared" si="6"/>
        <v>1.0064496000000001</v>
      </c>
      <c r="G30" s="14" t="s">
        <v>65</v>
      </c>
      <c r="H30" s="16">
        <v>14</v>
      </c>
      <c r="I30" s="15">
        <v>26</v>
      </c>
      <c r="J30" s="16">
        <v>22</v>
      </c>
      <c r="K30" s="16">
        <v>11951.46</v>
      </c>
      <c r="L30" s="21">
        <v>76.099999999999994</v>
      </c>
      <c r="M30" s="16">
        <v>72</v>
      </c>
      <c r="N30" s="21" t="e">
        <v>#N/A</v>
      </c>
      <c r="O30" s="21" t="e">
        <v>#N/A</v>
      </c>
      <c r="P30" s="74">
        <f t="shared" si="0"/>
        <v>0.66039999999999999</v>
      </c>
      <c r="Q30" s="74">
        <f t="shared" si="1"/>
        <v>0.55879999999999996</v>
      </c>
      <c r="R30" s="75">
        <f t="shared" si="2"/>
        <v>15.704940867279893</v>
      </c>
      <c r="S30" s="12">
        <f t="shared" si="3"/>
        <v>1.1874871826666729</v>
      </c>
      <c r="T30" s="75">
        <f t="shared" si="4"/>
        <v>147.15093532751166</v>
      </c>
    </row>
    <row r="31" spans="1:20" x14ac:dyDescent="0.25">
      <c r="A31" s="13">
        <f t="shared" si="12"/>
        <v>39657</v>
      </c>
      <c r="B31" s="14">
        <v>2008</v>
      </c>
      <c r="C31" s="14">
        <v>210</v>
      </c>
      <c r="D31" s="26" t="s">
        <v>97</v>
      </c>
      <c r="E31" s="26">
        <v>8</v>
      </c>
      <c r="F31" s="76">
        <f t="shared" si="6"/>
        <v>1.0064496000000001</v>
      </c>
      <c r="G31" s="14" t="s">
        <v>65</v>
      </c>
      <c r="H31" s="16">
        <v>16</v>
      </c>
      <c r="I31" s="15">
        <v>27</v>
      </c>
      <c r="J31" s="16">
        <v>17</v>
      </c>
      <c r="K31" s="16">
        <v>13043.83</v>
      </c>
      <c r="L31" s="21">
        <v>92.8</v>
      </c>
      <c r="M31" s="16">
        <v>78.5</v>
      </c>
      <c r="N31" s="21" t="e">
        <v>#N/A</v>
      </c>
      <c r="O31" s="21" t="e">
        <v>#N/A</v>
      </c>
      <c r="P31" s="74">
        <f t="shared" si="0"/>
        <v>0.68579999999999997</v>
      </c>
      <c r="Q31" s="74">
        <f t="shared" si="1"/>
        <v>0.43179999999999996</v>
      </c>
      <c r="R31" s="75">
        <f t="shared" si="2"/>
        <v>14.05585129310345</v>
      </c>
      <c r="S31" s="12">
        <f t="shared" si="3"/>
        <v>1.2960241625611455</v>
      </c>
      <c r="T31" s="75">
        <f t="shared" si="4"/>
        <v>170.20226348145005</v>
      </c>
    </row>
    <row r="32" spans="1:20" x14ac:dyDescent="0.25">
      <c r="A32" s="13">
        <f t="shared" si="12"/>
        <v>39657</v>
      </c>
      <c r="B32" s="14">
        <v>2008</v>
      </c>
      <c r="C32" s="14">
        <v>210</v>
      </c>
      <c r="D32" s="26" t="s">
        <v>97</v>
      </c>
      <c r="E32" s="26">
        <v>9</v>
      </c>
      <c r="F32" s="76">
        <f t="shared" si="6"/>
        <v>1.0064496000000001</v>
      </c>
      <c r="G32" s="14" t="s">
        <v>65</v>
      </c>
      <c r="H32" s="16">
        <v>20</v>
      </c>
      <c r="I32" s="15">
        <v>25</v>
      </c>
      <c r="J32" s="16">
        <v>21</v>
      </c>
      <c r="K32" s="16">
        <v>15587.47</v>
      </c>
      <c r="L32" s="21">
        <v>105</v>
      </c>
      <c r="M32" s="16">
        <v>98.1</v>
      </c>
      <c r="N32" s="21" t="e">
        <v>#N/A</v>
      </c>
      <c r="O32" s="21" t="e">
        <v>#N/A</v>
      </c>
      <c r="P32" s="74">
        <f t="shared" si="0"/>
        <v>0.63500000000000001</v>
      </c>
      <c r="Q32" s="74">
        <f t="shared" si="1"/>
        <v>0.53339999999999999</v>
      </c>
      <c r="R32" s="75">
        <f t="shared" si="2"/>
        <v>14.845209523809523</v>
      </c>
      <c r="S32" s="12">
        <f t="shared" si="3"/>
        <v>1.548758129567541</v>
      </c>
      <c r="T32" s="75">
        <f t="shared" si="4"/>
        <v>201.79848052003794</v>
      </c>
    </row>
    <row r="33" spans="1:20" x14ac:dyDescent="0.25">
      <c r="A33" s="13">
        <f t="shared" si="12"/>
        <v>39657</v>
      </c>
      <c r="B33" s="14">
        <v>2008</v>
      </c>
      <c r="C33" s="14">
        <v>210</v>
      </c>
      <c r="D33" s="26" t="s">
        <v>59</v>
      </c>
      <c r="E33" s="26">
        <v>8</v>
      </c>
      <c r="F33" s="76">
        <f t="shared" si="6"/>
        <v>1.0064496000000001</v>
      </c>
      <c r="G33" s="14" t="s">
        <v>65</v>
      </c>
      <c r="H33" s="16">
        <v>17</v>
      </c>
      <c r="I33" s="15">
        <v>27</v>
      </c>
      <c r="J33" s="16">
        <v>20</v>
      </c>
      <c r="K33" s="21" t="e">
        <v>#N/A</v>
      </c>
      <c r="L33" s="21" t="e">
        <v>#N/A</v>
      </c>
      <c r="M33" s="21" t="e">
        <v>#N/A</v>
      </c>
      <c r="N33" s="21" t="e">
        <v>#N/A</v>
      </c>
      <c r="O33" s="21" t="e">
        <v>#N/A</v>
      </c>
      <c r="P33" s="74">
        <f t="shared" si="0"/>
        <v>0.68579999999999997</v>
      </c>
      <c r="Q33" s="74">
        <f t="shared" si="1"/>
        <v>0.50800000000000001</v>
      </c>
      <c r="R33" s="75" t="e">
        <f t="shared" si="2"/>
        <v>#N/A</v>
      </c>
      <c r="S33" s="12" t="e">
        <f t="shared" si="3"/>
        <v>#N/A</v>
      </c>
      <c r="T33" s="75" t="e">
        <f t="shared" si="4"/>
        <v>#N/A</v>
      </c>
    </row>
    <row r="34" spans="1:20" x14ac:dyDescent="0.25">
      <c r="A34" s="13">
        <f t="shared" ref="A34" si="13">DATE(B34,1,C34)</f>
        <v>39667</v>
      </c>
      <c r="B34" s="14">
        <v>2008</v>
      </c>
      <c r="C34" s="14">
        <v>220</v>
      </c>
      <c r="D34" s="26" t="s">
        <v>98</v>
      </c>
      <c r="E34" s="26">
        <v>2</v>
      </c>
      <c r="F34" s="76">
        <f t="shared" si="6"/>
        <v>1.0064496000000001</v>
      </c>
      <c r="G34" s="14" t="s">
        <v>66</v>
      </c>
      <c r="H34" s="16">
        <v>23</v>
      </c>
      <c r="I34" s="15">
        <v>25</v>
      </c>
      <c r="J34" s="16">
        <v>16</v>
      </c>
      <c r="K34" s="16">
        <v>31169.99</v>
      </c>
      <c r="L34" s="21">
        <v>223.4</v>
      </c>
      <c r="M34" s="16">
        <v>248.9</v>
      </c>
      <c r="N34" s="74">
        <v>1.5</v>
      </c>
      <c r="O34" s="16">
        <v>3</v>
      </c>
      <c r="P34" s="74">
        <f t="shared" ref="P34:P65" si="14">I34*0.0254</f>
        <v>0.63500000000000001</v>
      </c>
      <c r="Q34" s="74">
        <f t="shared" ref="Q34:Q65" si="15">J34*0.0254</f>
        <v>0.40639999999999998</v>
      </c>
      <c r="R34" s="75">
        <f t="shared" ref="R34:R65" si="16">(K34/10000)/(L34/1000)</f>
        <v>13.952547000895256</v>
      </c>
      <c r="S34" s="12">
        <f t="shared" ref="S34:S65" si="17">K34/(F34*10000)</f>
        <v>3.0970244312283497</v>
      </c>
      <c r="T34" s="75">
        <f>SUM(L34:N34)/F34</f>
        <v>470.7637620403446</v>
      </c>
    </row>
    <row r="35" spans="1:20" x14ac:dyDescent="0.25">
      <c r="A35" s="13">
        <f t="shared" ref="A35:A41" si="18">DATE(B35,1,C35)</f>
        <v>39667</v>
      </c>
      <c r="B35" s="14">
        <v>2008</v>
      </c>
      <c r="C35" s="14">
        <v>220</v>
      </c>
      <c r="D35" s="26" t="s">
        <v>98</v>
      </c>
      <c r="E35" s="26">
        <v>3</v>
      </c>
      <c r="F35" s="76">
        <f t="shared" si="6"/>
        <v>1.0064496000000001</v>
      </c>
      <c r="G35" s="14" t="s">
        <v>66</v>
      </c>
      <c r="H35" s="16">
        <v>23</v>
      </c>
      <c r="I35" s="15">
        <v>26.5</v>
      </c>
      <c r="J35" s="16">
        <v>17</v>
      </c>
      <c r="K35" s="16">
        <v>29504.41</v>
      </c>
      <c r="L35" s="21">
        <v>230.1</v>
      </c>
      <c r="M35" s="16">
        <v>264.10000000000002</v>
      </c>
      <c r="N35" s="74">
        <v>2.1</v>
      </c>
      <c r="O35" s="16">
        <v>5</v>
      </c>
      <c r="P35" s="74">
        <f t="shared" si="14"/>
        <v>0.67309999999999992</v>
      </c>
      <c r="Q35" s="74">
        <f t="shared" si="15"/>
        <v>0.43179999999999996</v>
      </c>
      <c r="R35" s="75">
        <f t="shared" si="16"/>
        <v>12.822429378531075</v>
      </c>
      <c r="S35" s="12">
        <f t="shared" si="17"/>
        <v>2.931533779734226</v>
      </c>
      <c r="T35" s="75">
        <f>SUM(L35:N35)/F35</f>
        <v>493.11957598274176</v>
      </c>
    </row>
    <row r="36" spans="1:20" x14ac:dyDescent="0.25">
      <c r="A36" s="13">
        <f t="shared" si="18"/>
        <v>39667</v>
      </c>
      <c r="B36" s="14">
        <v>2008</v>
      </c>
      <c r="C36" s="14">
        <v>220</v>
      </c>
      <c r="D36" s="26" t="s">
        <v>98</v>
      </c>
      <c r="E36" s="26">
        <v>4</v>
      </c>
      <c r="F36" s="76">
        <f t="shared" si="6"/>
        <v>1.0064496000000001</v>
      </c>
      <c r="G36" s="14" t="s">
        <v>66</v>
      </c>
      <c r="H36" s="16">
        <v>17</v>
      </c>
      <c r="I36" s="15">
        <v>29</v>
      </c>
      <c r="J36" s="16">
        <v>19</v>
      </c>
      <c r="K36" s="16">
        <v>27298.41</v>
      </c>
      <c r="L36" s="21">
        <v>205.3</v>
      </c>
      <c r="M36" s="16">
        <v>258</v>
      </c>
      <c r="N36" s="74">
        <v>1.5</v>
      </c>
      <c r="O36" s="16">
        <v>4</v>
      </c>
      <c r="P36" s="74">
        <f t="shared" si="14"/>
        <v>0.73659999999999992</v>
      </c>
      <c r="Q36" s="74">
        <f t="shared" si="15"/>
        <v>0.48259999999999997</v>
      </c>
      <c r="R36" s="75">
        <f t="shared" si="16"/>
        <v>13.296838772528007</v>
      </c>
      <c r="S36" s="12">
        <f t="shared" si="17"/>
        <v>2.712347443925657</v>
      </c>
      <c r="T36" s="75">
        <f>SUM(L36:N36)/F36</f>
        <v>461.82143646338574</v>
      </c>
    </row>
    <row r="37" spans="1:20" x14ac:dyDescent="0.25">
      <c r="A37" s="13">
        <f t="shared" si="18"/>
        <v>39667</v>
      </c>
      <c r="B37" s="14">
        <v>2008</v>
      </c>
      <c r="C37" s="14">
        <v>220</v>
      </c>
      <c r="D37" s="26" t="s">
        <v>57</v>
      </c>
      <c r="E37" s="26">
        <v>3</v>
      </c>
      <c r="F37" s="76">
        <f t="shared" si="6"/>
        <v>1.0064496000000001</v>
      </c>
      <c r="G37" s="14" t="s">
        <v>66</v>
      </c>
      <c r="H37" s="16">
        <v>19</v>
      </c>
      <c r="I37" s="15">
        <v>36</v>
      </c>
      <c r="J37" s="16">
        <v>30</v>
      </c>
      <c r="K37" s="21" t="e">
        <v>#N/A</v>
      </c>
      <c r="L37" s="21" t="e">
        <v>#N/A</v>
      </c>
      <c r="M37" s="21" t="e">
        <v>#N/A</v>
      </c>
      <c r="N37" s="74"/>
      <c r="O37" s="21" t="e">
        <v>#N/A</v>
      </c>
      <c r="P37" s="74">
        <f t="shared" si="14"/>
        <v>0.91439999999999999</v>
      </c>
      <c r="Q37" s="74">
        <f t="shared" si="15"/>
        <v>0.76200000000000001</v>
      </c>
      <c r="R37" s="75" t="e">
        <f t="shared" si="16"/>
        <v>#N/A</v>
      </c>
      <c r="S37" s="12" t="e">
        <f t="shared" si="17"/>
        <v>#N/A</v>
      </c>
      <c r="T37" s="75" t="e">
        <f>SUM(L37:M37)/F37</f>
        <v>#N/A</v>
      </c>
    </row>
    <row r="38" spans="1:20" x14ac:dyDescent="0.25">
      <c r="A38" s="13">
        <f t="shared" si="18"/>
        <v>39667</v>
      </c>
      <c r="B38" s="14">
        <v>2008</v>
      </c>
      <c r="C38" s="14">
        <v>220</v>
      </c>
      <c r="D38" s="26" t="s">
        <v>97</v>
      </c>
      <c r="E38" s="26">
        <v>7</v>
      </c>
      <c r="F38" s="76">
        <f t="shared" si="6"/>
        <v>1.0064496000000001</v>
      </c>
      <c r="G38" s="14" t="s">
        <v>66</v>
      </c>
      <c r="H38" s="21">
        <v>30</v>
      </c>
      <c r="I38" s="15">
        <v>28</v>
      </c>
      <c r="J38" s="15">
        <v>23</v>
      </c>
      <c r="K38" s="15">
        <v>37463.39</v>
      </c>
      <c r="L38" s="21">
        <v>257.7</v>
      </c>
      <c r="M38" s="16">
        <v>319.89999999999998</v>
      </c>
      <c r="N38" s="74">
        <v>1.7</v>
      </c>
      <c r="O38" s="20">
        <v>3</v>
      </c>
      <c r="P38" s="74">
        <f t="shared" si="14"/>
        <v>0.71119999999999994</v>
      </c>
      <c r="Q38" s="74">
        <f t="shared" si="15"/>
        <v>0.58419999999999994</v>
      </c>
      <c r="R38" s="75">
        <f t="shared" si="16"/>
        <v>14.537597982149787</v>
      </c>
      <c r="S38" s="12">
        <f t="shared" si="17"/>
        <v>3.722331451073158</v>
      </c>
      <c r="T38" s="75">
        <f>SUM(L38:N38)/F38</f>
        <v>575.58768963691762</v>
      </c>
    </row>
    <row r="39" spans="1:20" x14ac:dyDescent="0.25">
      <c r="A39" s="13">
        <f t="shared" si="18"/>
        <v>39667</v>
      </c>
      <c r="B39" s="14">
        <v>2008</v>
      </c>
      <c r="C39" s="14">
        <v>220</v>
      </c>
      <c r="D39" s="26" t="s">
        <v>97</v>
      </c>
      <c r="E39" s="26">
        <v>8</v>
      </c>
      <c r="F39" s="76">
        <f t="shared" si="6"/>
        <v>1.0064496000000001</v>
      </c>
      <c r="G39" s="14" t="s">
        <v>66</v>
      </c>
      <c r="H39" s="21">
        <v>25</v>
      </c>
      <c r="I39" s="15">
        <v>31</v>
      </c>
      <c r="J39" s="15">
        <v>25</v>
      </c>
      <c r="K39" s="16">
        <v>33036.94</v>
      </c>
      <c r="L39" s="21">
        <v>219.1</v>
      </c>
      <c r="M39" s="16">
        <v>285.8</v>
      </c>
      <c r="N39" s="74">
        <v>2.8</v>
      </c>
      <c r="O39" s="16">
        <v>5</v>
      </c>
      <c r="P39" s="74">
        <f t="shared" si="14"/>
        <v>0.78739999999999999</v>
      </c>
      <c r="Q39" s="74">
        <f t="shared" si="15"/>
        <v>0.63500000000000001</v>
      </c>
      <c r="R39" s="75">
        <f t="shared" si="16"/>
        <v>15.078475581926062</v>
      </c>
      <c r="S39" s="12">
        <f t="shared" si="17"/>
        <v>3.2825230394050529</v>
      </c>
      <c r="T39" s="75">
        <f>SUM(L39:N39)/F39</f>
        <v>504.44652171355619</v>
      </c>
    </row>
    <row r="40" spans="1:20" x14ac:dyDescent="0.25">
      <c r="A40" s="13">
        <f t="shared" si="18"/>
        <v>39667</v>
      </c>
      <c r="B40" s="14">
        <v>2008</v>
      </c>
      <c r="C40" s="14">
        <v>220</v>
      </c>
      <c r="D40" s="26" t="s">
        <v>97</v>
      </c>
      <c r="E40" s="26">
        <v>9</v>
      </c>
      <c r="F40" s="76">
        <f t="shared" si="6"/>
        <v>1.0064496000000001</v>
      </c>
      <c r="G40" s="14" t="s">
        <v>66</v>
      </c>
      <c r="H40" s="21">
        <v>25</v>
      </c>
      <c r="I40" s="15">
        <v>30</v>
      </c>
      <c r="J40" s="15">
        <v>17</v>
      </c>
      <c r="K40" s="16">
        <v>34007.51</v>
      </c>
      <c r="L40" s="21">
        <v>238</v>
      </c>
      <c r="M40" s="16">
        <v>323.2</v>
      </c>
      <c r="N40" s="74">
        <v>2.2000000000000002</v>
      </c>
      <c r="O40" s="16">
        <v>4</v>
      </c>
      <c r="P40" s="74">
        <f t="shared" si="14"/>
        <v>0.76200000000000001</v>
      </c>
      <c r="Q40" s="74">
        <f t="shared" si="15"/>
        <v>0.43179999999999996</v>
      </c>
      <c r="R40" s="75">
        <f t="shared" si="16"/>
        <v>14.288869747899161</v>
      </c>
      <c r="S40" s="12">
        <f t="shared" si="17"/>
        <v>3.3789580720187078</v>
      </c>
      <c r="T40" s="75">
        <f>SUM(L40:N40)/F40</f>
        <v>559.78958111762381</v>
      </c>
    </row>
    <row r="41" spans="1:20" x14ac:dyDescent="0.25">
      <c r="A41" s="13">
        <f t="shared" si="18"/>
        <v>39667</v>
      </c>
      <c r="B41" s="14">
        <v>2008</v>
      </c>
      <c r="C41" s="14">
        <v>220</v>
      </c>
      <c r="D41" s="26" t="s">
        <v>59</v>
      </c>
      <c r="E41" s="26">
        <v>8</v>
      </c>
      <c r="F41" s="76">
        <f t="shared" si="6"/>
        <v>1.0064496000000001</v>
      </c>
      <c r="G41" s="14" t="s">
        <v>67</v>
      </c>
      <c r="H41" s="21">
        <v>18</v>
      </c>
      <c r="I41" s="15">
        <v>37</v>
      </c>
      <c r="J41" s="15">
        <v>24</v>
      </c>
      <c r="K41" s="21" t="e">
        <v>#N/A</v>
      </c>
      <c r="L41" s="21" t="e">
        <v>#N/A</v>
      </c>
      <c r="M41" s="21" t="e">
        <v>#N/A</v>
      </c>
      <c r="N41" s="74"/>
      <c r="O41" s="21" t="e">
        <v>#N/A</v>
      </c>
      <c r="P41" s="74">
        <f t="shared" si="14"/>
        <v>0.93979999999999997</v>
      </c>
      <c r="Q41" s="74">
        <f t="shared" si="15"/>
        <v>0.60959999999999992</v>
      </c>
      <c r="R41" s="75" t="e">
        <f t="shared" si="16"/>
        <v>#N/A</v>
      </c>
      <c r="S41" s="12" t="e">
        <f t="shared" si="17"/>
        <v>#N/A</v>
      </c>
      <c r="T41" s="75" t="e">
        <f>SUM(L41:M41)/F41</f>
        <v>#N/A</v>
      </c>
    </row>
    <row r="42" spans="1:20" x14ac:dyDescent="0.25">
      <c r="A42" s="13">
        <f t="shared" ref="A42" si="19">DATE(B42,1,C42)</f>
        <v>39685</v>
      </c>
      <c r="B42" s="14">
        <v>2008</v>
      </c>
      <c r="C42" s="14">
        <v>238</v>
      </c>
      <c r="D42" s="26" t="s">
        <v>98</v>
      </c>
      <c r="E42" s="26">
        <v>2</v>
      </c>
      <c r="F42" s="76">
        <f t="shared" si="6"/>
        <v>1.0064496000000001</v>
      </c>
      <c r="G42" s="14" t="s">
        <v>68</v>
      </c>
      <c r="H42" s="21">
        <v>12</v>
      </c>
      <c r="I42" s="15">
        <v>36</v>
      </c>
      <c r="J42" s="15">
        <v>26</v>
      </c>
      <c r="K42" s="16">
        <v>28938.45</v>
      </c>
      <c r="L42" s="21">
        <v>219</v>
      </c>
      <c r="M42" s="16">
        <v>292.2</v>
      </c>
      <c r="N42" s="74">
        <v>51.7</v>
      </c>
      <c r="O42" s="16">
        <v>17</v>
      </c>
      <c r="P42" s="74">
        <f t="shared" si="14"/>
        <v>0.91439999999999999</v>
      </c>
      <c r="Q42" s="74">
        <f t="shared" si="15"/>
        <v>0.66039999999999999</v>
      </c>
      <c r="R42" s="75">
        <f t="shared" si="16"/>
        <v>13.213904109589041</v>
      </c>
      <c r="S42" s="12">
        <f t="shared" si="17"/>
        <v>2.8753004621393856</v>
      </c>
      <c r="T42" s="75">
        <f>SUM(L42:N42)/F42</f>
        <v>559.29278525223708</v>
      </c>
    </row>
    <row r="43" spans="1:20" x14ac:dyDescent="0.25">
      <c r="A43" s="13">
        <f t="shared" ref="A43:A49" si="20">DATE(B43,1,C43)</f>
        <v>39685</v>
      </c>
      <c r="B43" s="14">
        <v>2008</v>
      </c>
      <c r="C43" s="14">
        <v>238</v>
      </c>
      <c r="D43" s="26" t="s">
        <v>98</v>
      </c>
      <c r="E43" s="26">
        <v>3</v>
      </c>
      <c r="F43" s="76">
        <f t="shared" si="6"/>
        <v>1.0064496000000001</v>
      </c>
      <c r="G43" s="14" t="s">
        <v>68</v>
      </c>
      <c r="H43" s="21">
        <v>13</v>
      </c>
      <c r="I43" s="15">
        <v>34</v>
      </c>
      <c r="J43" s="15">
        <v>26</v>
      </c>
      <c r="K43" s="16">
        <v>25348.9</v>
      </c>
      <c r="L43" s="21">
        <v>185.9</v>
      </c>
      <c r="M43" s="16">
        <v>272.89999999999998</v>
      </c>
      <c r="N43" s="74">
        <v>29.6</v>
      </c>
      <c r="O43" s="16">
        <v>18</v>
      </c>
      <c r="P43" s="74">
        <f t="shared" si="14"/>
        <v>0.86359999999999992</v>
      </c>
      <c r="Q43" s="74">
        <f t="shared" si="15"/>
        <v>0.66039999999999999</v>
      </c>
      <c r="R43" s="75">
        <f t="shared" si="16"/>
        <v>13.635771920387306</v>
      </c>
      <c r="S43" s="12">
        <f t="shared" si="17"/>
        <v>2.51864574241969</v>
      </c>
      <c r="T43" s="75">
        <f>SUM(L43:N43)/F43</f>
        <v>485.27020130963336</v>
      </c>
    </row>
    <row r="44" spans="1:20" x14ac:dyDescent="0.25">
      <c r="A44" s="13">
        <f t="shared" si="20"/>
        <v>39685</v>
      </c>
      <c r="B44" s="14">
        <v>2008</v>
      </c>
      <c r="C44" s="14">
        <v>238</v>
      </c>
      <c r="D44" s="26" t="s">
        <v>98</v>
      </c>
      <c r="E44" s="26">
        <v>4</v>
      </c>
      <c r="F44" s="76">
        <f t="shared" si="6"/>
        <v>1.0064496000000001</v>
      </c>
      <c r="G44" s="14" t="s">
        <v>68</v>
      </c>
      <c r="H44" s="21">
        <v>18</v>
      </c>
      <c r="I44" s="15">
        <v>37</v>
      </c>
      <c r="J44" s="15">
        <v>30</v>
      </c>
      <c r="K44" s="16">
        <v>34354.400000000001</v>
      </c>
      <c r="L44" s="21">
        <v>283.7</v>
      </c>
      <c r="M44" s="16">
        <v>379</v>
      </c>
      <c r="N44" s="74">
        <v>48.9</v>
      </c>
      <c r="O44" s="16">
        <v>18</v>
      </c>
      <c r="P44" s="74">
        <f t="shared" si="14"/>
        <v>0.93979999999999997</v>
      </c>
      <c r="Q44" s="74">
        <f t="shared" si="15"/>
        <v>0.76200000000000001</v>
      </c>
      <c r="R44" s="75">
        <f t="shared" si="16"/>
        <v>12.109411350017625</v>
      </c>
      <c r="S44" s="12">
        <f t="shared" si="17"/>
        <v>3.4134247755674996</v>
      </c>
      <c r="T44" s="75">
        <f>SUM(L44:N44)/F44</f>
        <v>707.0398756182127</v>
      </c>
    </row>
    <row r="45" spans="1:20" x14ac:dyDescent="0.25">
      <c r="A45" s="13">
        <f t="shared" si="20"/>
        <v>39685</v>
      </c>
      <c r="B45" s="14">
        <v>2008</v>
      </c>
      <c r="C45" s="14">
        <v>238</v>
      </c>
      <c r="D45" s="26" t="s">
        <v>57</v>
      </c>
      <c r="E45" s="26">
        <v>3</v>
      </c>
      <c r="F45" s="76">
        <f t="shared" si="6"/>
        <v>1.0064496000000001</v>
      </c>
      <c r="G45" s="14" t="s">
        <v>69</v>
      </c>
      <c r="H45" s="21">
        <v>19</v>
      </c>
      <c r="I45" s="15">
        <v>36</v>
      </c>
      <c r="J45" s="15">
        <v>36</v>
      </c>
      <c r="K45" s="21" t="e">
        <v>#N/A</v>
      </c>
      <c r="L45" s="21" t="e">
        <v>#N/A</v>
      </c>
      <c r="M45" s="21" t="e">
        <v>#N/A</v>
      </c>
      <c r="N45" s="74"/>
      <c r="O45" s="21" t="e">
        <v>#N/A</v>
      </c>
      <c r="P45" s="74">
        <f t="shared" si="14"/>
        <v>0.91439999999999999</v>
      </c>
      <c r="Q45" s="74">
        <f t="shared" si="15"/>
        <v>0.91439999999999999</v>
      </c>
      <c r="R45" s="75" t="e">
        <f t="shared" si="16"/>
        <v>#N/A</v>
      </c>
      <c r="S45" s="12" t="e">
        <f t="shared" si="17"/>
        <v>#N/A</v>
      </c>
      <c r="T45" s="75" t="e">
        <f>SUM(L45:M45)/F45</f>
        <v>#N/A</v>
      </c>
    </row>
    <row r="46" spans="1:20" x14ac:dyDescent="0.25">
      <c r="A46" s="13">
        <f t="shared" si="20"/>
        <v>39685</v>
      </c>
      <c r="B46" s="14">
        <v>2008</v>
      </c>
      <c r="C46" s="14">
        <v>238</v>
      </c>
      <c r="D46" s="26" t="s">
        <v>97</v>
      </c>
      <c r="E46" s="26">
        <v>7</v>
      </c>
      <c r="F46" s="76">
        <f t="shared" si="6"/>
        <v>1.0064496000000001</v>
      </c>
      <c r="G46" s="14" t="s">
        <v>68</v>
      </c>
      <c r="H46" s="21">
        <v>13</v>
      </c>
      <c r="I46" s="15">
        <v>38</v>
      </c>
      <c r="J46" s="15">
        <v>34</v>
      </c>
      <c r="K46" s="16">
        <v>38615.589999999997</v>
      </c>
      <c r="L46" s="21">
        <v>231.7</v>
      </c>
      <c r="M46" s="16">
        <v>341.7</v>
      </c>
      <c r="N46" s="74">
        <v>18.7</v>
      </c>
      <c r="O46" s="16">
        <v>22</v>
      </c>
      <c r="P46" s="74">
        <f t="shared" si="14"/>
        <v>0.96519999999999995</v>
      </c>
      <c r="Q46" s="74">
        <f t="shared" si="15"/>
        <v>0.86359999999999992</v>
      </c>
      <c r="R46" s="75">
        <f t="shared" si="16"/>
        <v>16.666201985325852</v>
      </c>
      <c r="S46" s="12">
        <f t="shared" si="17"/>
        <v>3.8368130902928463</v>
      </c>
      <c r="T46" s="75">
        <f>SUM(L46:N46)/F46</f>
        <v>588.30566379081472</v>
      </c>
    </row>
    <row r="47" spans="1:20" x14ac:dyDescent="0.25">
      <c r="A47" s="13">
        <f t="shared" si="20"/>
        <v>39685</v>
      </c>
      <c r="B47" s="14">
        <v>2008</v>
      </c>
      <c r="C47" s="14">
        <v>238</v>
      </c>
      <c r="D47" s="26" t="s">
        <v>97</v>
      </c>
      <c r="E47" s="26">
        <v>8</v>
      </c>
      <c r="F47" s="76">
        <f t="shared" si="6"/>
        <v>1.0064496000000001</v>
      </c>
      <c r="G47" s="14" t="s">
        <v>68</v>
      </c>
      <c r="H47" s="21">
        <v>21</v>
      </c>
      <c r="I47" s="15">
        <v>38</v>
      </c>
      <c r="J47" s="15">
        <v>30</v>
      </c>
      <c r="K47" s="15">
        <v>40286.5</v>
      </c>
      <c r="L47" s="21">
        <v>262.60000000000002</v>
      </c>
      <c r="M47" s="16">
        <v>379.6</v>
      </c>
      <c r="N47" s="74">
        <v>39.200000000000003</v>
      </c>
      <c r="O47" s="24">
        <v>27</v>
      </c>
      <c r="P47" s="74">
        <f t="shared" si="14"/>
        <v>0.96519999999999995</v>
      </c>
      <c r="Q47" s="74">
        <f t="shared" si="15"/>
        <v>0.76200000000000001</v>
      </c>
      <c r="R47" s="75">
        <f t="shared" si="16"/>
        <v>15.341393754760091</v>
      </c>
      <c r="S47" s="12">
        <f t="shared" si="17"/>
        <v>4.0028333261794726</v>
      </c>
      <c r="T47" s="75">
        <f>SUM(L47:N47)/F47</f>
        <v>677.03340534886206</v>
      </c>
    </row>
    <row r="48" spans="1:20" x14ac:dyDescent="0.25">
      <c r="A48" s="13">
        <f t="shared" si="20"/>
        <v>39685</v>
      </c>
      <c r="B48" s="14">
        <v>2008</v>
      </c>
      <c r="C48" s="14">
        <v>238</v>
      </c>
      <c r="D48" s="26" t="s">
        <v>97</v>
      </c>
      <c r="E48" s="26">
        <v>9</v>
      </c>
      <c r="F48" s="76">
        <f t="shared" si="6"/>
        <v>1.0064496000000001</v>
      </c>
      <c r="G48" s="14" t="s">
        <v>68</v>
      </c>
      <c r="H48" s="21">
        <v>15</v>
      </c>
      <c r="I48" s="15">
        <v>36</v>
      </c>
      <c r="J48" s="15">
        <v>34</v>
      </c>
      <c r="K48" s="16">
        <v>34452.49</v>
      </c>
      <c r="L48" s="21">
        <v>230.4</v>
      </c>
      <c r="M48" s="16">
        <v>315.5</v>
      </c>
      <c r="N48" s="74">
        <v>35.6</v>
      </c>
      <c r="O48" s="16">
        <v>25</v>
      </c>
      <c r="P48" s="74">
        <f t="shared" si="14"/>
        <v>0.91439999999999999</v>
      </c>
      <c r="Q48" s="74">
        <f t="shared" si="15"/>
        <v>0.86359999999999992</v>
      </c>
      <c r="R48" s="75">
        <f t="shared" si="16"/>
        <v>14.953337673611111</v>
      </c>
      <c r="S48" s="12">
        <f t="shared" si="17"/>
        <v>3.4231709168546538</v>
      </c>
      <c r="T48" s="75">
        <f>SUM(L48:N48)/F48</f>
        <v>577.77359144461877</v>
      </c>
    </row>
    <row r="49" spans="1:20" x14ac:dyDescent="0.25">
      <c r="A49" s="13">
        <f t="shared" si="20"/>
        <v>39685</v>
      </c>
      <c r="B49" s="14">
        <v>2008</v>
      </c>
      <c r="C49" s="14">
        <v>238</v>
      </c>
      <c r="D49" s="26" t="s">
        <v>59</v>
      </c>
      <c r="E49" s="26">
        <v>8</v>
      </c>
      <c r="F49" s="76">
        <f t="shared" si="6"/>
        <v>1.0064496000000001</v>
      </c>
      <c r="G49" s="14" t="s">
        <v>69</v>
      </c>
      <c r="H49" s="21">
        <v>18</v>
      </c>
      <c r="I49" s="15">
        <v>38</v>
      </c>
      <c r="J49" s="15">
        <v>34</v>
      </c>
      <c r="K49" s="21" t="e">
        <v>#N/A</v>
      </c>
      <c r="L49" s="21" t="e">
        <v>#N/A</v>
      </c>
      <c r="M49" s="21" t="e">
        <v>#N/A</v>
      </c>
      <c r="N49" s="74"/>
      <c r="O49" s="21" t="e">
        <v>#N/A</v>
      </c>
      <c r="P49" s="74">
        <f t="shared" si="14"/>
        <v>0.96519999999999995</v>
      </c>
      <c r="Q49" s="74">
        <f t="shared" si="15"/>
        <v>0.86359999999999992</v>
      </c>
      <c r="R49" s="75" t="e">
        <f t="shared" si="16"/>
        <v>#N/A</v>
      </c>
      <c r="S49" s="12" t="e">
        <f t="shared" si="17"/>
        <v>#N/A</v>
      </c>
      <c r="T49" s="75" t="e">
        <f>SUM(L49:M49)/F49</f>
        <v>#N/A</v>
      </c>
    </row>
    <row r="50" spans="1:20" x14ac:dyDescent="0.25">
      <c r="A50" s="13">
        <f t="shared" ref="A50" si="21">DATE(B50,1,C50)</f>
        <v>39710</v>
      </c>
      <c r="B50" s="14">
        <v>2008</v>
      </c>
      <c r="C50" s="14">
        <v>263</v>
      </c>
      <c r="D50" s="26" t="s">
        <v>98</v>
      </c>
      <c r="E50" s="26">
        <v>2</v>
      </c>
      <c r="F50" s="76">
        <f t="shared" si="6"/>
        <v>1.0064496000000001</v>
      </c>
      <c r="G50" s="14" t="s">
        <v>70</v>
      </c>
      <c r="H50" s="21">
        <v>7</v>
      </c>
      <c r="I50" s="15">
        <v>39</v>
      </c>
      <c r="J50" s="15">
        <v>24</v>
      </c>
      <c r="K50" s="15">
        <v>24200.79</v>
      </c>
      <c r="L50" s="21">
        <v>275.5</v>
      </c>
      <c r="M50" s="16">
        <v>566.5</v>
      </c>
      <c r="N50" s="74">
        <v>186.1</v>
      </c>
      <c r="O50" s="24">
        <v>38</v>
      </c>
      <c r="P50" s="74">
        <f t="shared" si="14"/>
        <v>0.99059999999999993</v>
      </c>
      <c r="Q50" s="74">
        <f t="shared" si="15"/>
        <v>0.60959999999999992</v>
      </c>
      <c r="R50" s="75">
        <f t="shared" si="16"/>
        <v>8.7843157894736823</v>
      </c>
      <c r="S50" s="12">
        <f t="shared" si="17"/>
        <v>2.4045704822178875</v>
      </c>
      <c r="T50" s="75">
        <f>SUM(L50:N50)/F50</f>
        <v>1021.511658407932</v>
      </c>
    </row>
    <row r="51" spans="1:20" x14ac:dyDescent="0.25">
      <c r="A51" s="13">
        <f t="shared" ref="A51:A57" si="22">DATE(B51,1,C51)</f>
        <v>39710</v>
      </c>
      <c r="B51" s="14">
        <v>2008</v>
      </c>
      <c r="C51" s="14">
        <v>263</v>
      </c>
      <c r="D51" s="26" t="s">
        <v>98</v>
      </c>
      <c r="E51" s="26">
        <v>3</v>
      </c>
      <c r="F51" s="76">
        <f t="shared" si="6"/>
        <v>1.0064496000000001</v>
      </c>
      <c r="G51" s="14" t="s">
        <v>70</v>
      </c>
      <c r="H51" s="21">
        <v>11</v>
      </c>
      <c r="I51" s="15">
        <v>42</v>
      </c>
      <c r="J51" s="15">
        <v>30</v>
      </c>
      <c r="K51" s="16">
        <v>18583.580000000002</v>
      </c>
      <c r="L51" s="21">
        <v>225.3</v>
      </c>
      <c r="M51" s="16">
        <v>673</v>
      </c>
      <c r="N51" s="74">
        <v>176.8</v>
      </c>
      <c r="O51" s="16">
        <v>88</v>
      </c>
      <c r="P51" s="74">
        <f t="shared" si="14"/>
        <v>1.0668</v>
      </c>
      <c r="Q51" s="74">
        <f t="shared" si="15"/>
        <v>0.76200000000000001</v>
      </c>
      <c r="R51" s="75">
        <f t="shared" si="16"/>
        <v>8.2483710608078127</v>
      </c>
      <c r="S51" s="12">
        <f t="shared" si="17"/>
        <v>1.8464491416162319</v>
      </c>
      <c r="T51" s="75">
        <f>SUM(L51:N51)/F51</f>
        <v>1068.2104697542727</v>
      </c>
    </row>
    <row r="52" spans="1:20" x14ac:dyDescent="0.25">
      <c r="A52" s="13">
        <f t="shared" si="22"/>
        <v>39710</v>
      </c>
      <c r="B52" s="14">
        <v>2008</v>
      </c>
      <c r="C52" s="14">
        <v>263</v>
      </c>
      <c r="D52" s="26" t="s">
        <v>98</v>
      </c>
      <c r="E52" s="26">
        <v>4</v>
      </c>
      <c r="F52" s="76">
        <f t="shared" si="6"/>
        <v>1.0064496000000001</v>
      </c>
      <c r="G52" s="14" t="s">
        <v>70</v>
      </c>
      <c r="H52" s="21">
        <v>11</v>
      </c>
      <c r="I52" s="15">
        <v>45</v>
      </c>
      <c r="J52" s="15">
        <v>32</v>
      </c>
      <c r="K52" s="16">
        <v>20526.16</v>
      </c>
      <c r="L52" s="21">
        <v>256.60000000000002</v>
      </c>
      <c r="M52" s="16">
        <v>630.20000000000005</v>
      </c>
      <c r="N52" s="74">
        <v>174.3</v>
      </c>
      <c r="O52" s="16">
        <v>93</v>
      </c>
      <c r="P52" s="74">
        <f t="shared" si="14"/>
        <v>1.143</v>
      </c>
      <c r="Q52" s="74">
        <f t="shared" si="15"/>
        <v>0.81279999999999997</v>
      </c>
      <c r="R52" s="75">
        <f t="shared" si="16"/>
        <v>7.9992829306313311</v>
      </c>
      <c r="S52" s="12">
        <f t="shared" si="17"/>
        <v>2.0394622840527732</v>
      </c>
      <c r="T52" s="75">
        <f>SUM(L52:N52)/F52</f>
        <v>1054.3001855234481</v>
      </c>
    </row>
    <row r="53" spans="1:20" x14ac:dyDescent="0.25">
      <c r="A53" s="13">
        <f t="shared" si="22"/>
        <v>39710</v>
      </c>
      <c r="B53" s="14">
        <v>2008</v>
      </c>
      <c r="C53" s="14">
        <v>263</v>
      </c>
      <c r="D53" s="26" t="s">
        <v>57</v>
      </c>
      <c r="E53" s="26">
        <v>3</v>
      </c>
      <c r="F53" s="76">
        <f t="shared" si="6"/>
        <v>1.0064496000000001</v>
      </c>
      <c r="G53" s="14" t="s">
        <v>70</v>
      </c>
      <c r="H53" s="21">
        <v>19</v>
      </c>
      <c r="I53" s="15">
        <v>39</v>
      </c>
      <c r="J53" s="15">
        <v>46</v>
      </c>
      <c r="K53" s="21" t="e">
        <v>#N/A</v>
      </c>
      <c r="L53" s="21" t="e">
        <v>#N/A</v>
      </c>
      <c r="M53" s="21" t="e">
        <v>#N/A</v>
      </c>
      <c r="N53" s="74"/>
      <c r="O53" s="21" t="e">
        <v>#N/A</v>
      </c>
      <c r="P53" s="74">
        <f t="shared" si="14"/>
        <v>0.99059999999999993</v>
      </c>
      <c r="Q53" s="74">
        <f t="shared" si="15"/>
        <v>1.1683999999999999</v>
      </c>
      <c r="R53" s="75" t="e">
        <f t="shared" si="16"/>
        <v>#N/A</v>
      </c>
      <c r="S53" s="12" t="e">
        <f t="shared" si="17"/>
        <v>#N/A</v>
      </c>
      <c r="T53" s="75" t="e">
        <f>SUM(L53:M53)/F53</f>
        <v>#N/A</v>
      </c>
    </row>
    <row r="54" spans="1:20" x14ac:dyDescent="0.25">
      <c r="A54" s="13">
        <f t="shared" si="22"/>
        <v>39710</v>
      </c>
      <c r="B54" s="14">
        <v>2008</v>
      </c>
      <c r="C54" s="14">
        <v>263</v>
      </c>
      <c r="D54" s="26" t="s">
        <v>97</v>
      </c>
      <c r="E54" s="26">
        <v>7</v>
      </c>
      <c r="F54" s="76">
        <f t="shared" si="6"/>
        <v>1.0064496000000001</v>
      </c>
      <c r="G54" s="14" t="s">
        <v>70</v>
      </c>
      <c r="H54" s="21">
        <v>10</v>
      </c>
      <c r="I54" s="15">
        <v>46</v>
      </c>
      <c r="J54" s="15">
        <v>35</v>
      </c>
      <c r="K54" s="16">
        <v>34203.230000000003</v>
      </c>
      <c r="L54" s="21">
        <v>299</v>
      </c>
      <c r="M54" s="16">
        <v>635.79999999999995</v>
      </c>
      <c r="N54" s="74">
        <v>333.6</v>
      </c>
      <c r="O54" s="16">
        <v>144</v>
      </c>
      <c r="P54" s="74">
        <f t="shared" si="14"/>
        <v>1.1683999999999999</v>
      </c>
      <c r="Q54" s="74">
        <f t="shared" si="15"/>
        <v>0.88900000000000001</v>
      </c>
      <c r="R54" s="75">
        <f t="shared" si="16"/>
        <v>11.439207357859534</v>
      </c>
      <c r="S54" s="12">
        <f t="shared" si="17"/>
        <v>3.3984046493734015</v>
      </c>
      <c r="T54" s="75">
        <f>SUM(L54:N54)/F54</f>
        <v>1260.2717513127334</v>
      </c>
    </row>
    <row r="55" spans="1:20" x14ac:dyDescent="0.25">
      <c r="A55" s="13">
        <f t="shared" si="22"/>
        <v>39710</v>
      </c>
      <c r="B55" s="14">
        <v>2008</v>
      </c>
      <c r="C55" s="14">
        <v>263</v>
      </c>
      <c r="D55" s="26" t="s">
        <v>97</v>
      </c>
      <c r="E55" s="26">
        <v>8</v>
      </c>
      <c r="F55" s="76">
        <f t="shared" si="6"/>
        <v>1.0064496000000001</v>
      </c>
      <c r="G55" s="14" t="s">
        <v>70</v>
      </c>
      <c r="H55" s="21">
        <v>17</v>
      </c>
      <c r="I55" s="15">
        <v>42</v>
      </c>
      <c r="J55" s="15">
        <v>32</v>
      </c>
      <c r="K55" s="16">
        <v>29964.93</v>
      </c>
      <c r="L55" s="21">
        <v>272.8</v>
      </c>
      <c r="M55" s="16">
        <v>628.20000000000005</v>
      </c>
      <c r="N55" s="74">
        <v>234.4</v>
      </c>
      <c r="O55" s="16">
        <v>125</v>
      </c>
      <c r="P55" s="74">
        <f t="shared" si="14"/>
        <v>1.0668</v>
      </c>
      <c r="Q55" s="74">
        <f t="shared" si="15"/>
        <v>0.81279999999999997</v>
      </c>
      <c r="R55" s="75">
        <f t="shared" si="16"/>
        <v>10.984211876832845</v>
      </c>
      <c r="S55" s="12">
        <f t="shared" si="17"/>
        <v>2.9772906661197935</v>
      </c>
      <c r="T55" s="75">
        <f>SUM(L55:N55)/F55</f>
        <v>1128.1240511198971</v>
      </c>
    </row>
    <row r="56" spans="1:20" ht="13.5" customHeight="1" x14ac:dyDescent="0.25">
      <c r="A56" s="13">
        <f t="shared" si="22"/>
        <v>39710</v>
      </c>
      <c r="B56" s="14">
        <v>2008</v>
      </c>
      <c r="C56" s="14">
        <v>263</v>
      </c>
      <c r="D56" s="26" t="s">
        <v>97</v>
      </c>
      <c r="E56" s="26">
        <v>9</v>
      </c>
      <c r="F56" s="76">
        <f t="shared" si="6"/>
        <v>1.0064496000000001</v>
      </c>
      <c r="G56" s="14" t="s">
        <v>70</v>
      </c>
      <c r="H56" s="16">
        <v>15</v>
      </c>
      <c r="I56" s="15">
        <v>46</v>
      </c>
      <c r="J56" s="16">
        <v>33</v>
      </c>
      <c r="K56" s="16">
        <v>27895.33</v>
      </c>
      <c r="L56" s="21">
        <v>264</v>
      </c>
      <c r="M56" s="16">
        <v>663.5</v>
      </c>
      <c r="N56" s="74">
        <v>179.2</v>
      </c>
      <c r="O56" s="21">
        <v>119</v>
      </c>
      <c r="P56" s="74">
        <f t="shared" si="14"/>
        <v>1.1683999999999999</v>
      </c>
      <c r="Q56" s="74">
        <f t="shared" si="15"/>
        <v>0.83819999999999995</v>
      </c>
      <c r="R56" s="75">
        <f t="shared" si="16"/>
        <v>10.566412878787878</v>
      </c>
      <c r="S56" s="12">
        <f t="shared" si="17"/>
        <v>2.771656921518971</v>
      </c>
      <c r="T56" s="75">
        <f>SUM(L56:N56)/F56</f>
        <v>1099.6079684467061</v>
      </c>
    </row>
    <row r="57" spans="1:20" x14ac:dyDescent="0.25">
      <c r="A57" s="13">
        <f t="shared" si="22"/>
        <v>39710</v>
      </c>
      <c r="B57" s="14">
        <v>2008</v>
      </c>
      <c r="C57" s="14">
        <v>263</v>
      </c>
      <c r="D57" s="26" t="s">
        <v>59</v>
      </c>
      <c r="E57" s="26">
        <v>8</v>
      </c>
      <c r="F57" s="76">
        <f t="shared" si="6"/>
        <v>1.0064496000000001</v>
      </c>
      <c r="G57" s="14" t="s">
        <v>70</v>
      </c>
      <c r="H57" s="16">
        <v>18</v>
      </c>
      <c r="I57" s="15">
        <v>38</v>
      </c>
      <c r="J57" s="16">
        <v>34</v>
      </c>
      <c r="K57" s="21" t="e">
        <v>#N/A</v>
      </c>
      <c r="L57" s="21" t="e">
        <v>#N/A</v>
      </c>
      <c r="M57" s="21" t="e">
        <v>#N/A</v>
      </c>
      <c r="N57" s="74"/>
      <c r="O57" s="21" t="e">
        <v>#N/A</v>
      </c>
      <c r="P57" s="74">
        <f t="shared" si="14"/>
        <v>0.96519999999999995</v>
      </c>
      <c r="Q57" s="74">
        <f t="shared" si="15"/>
        <v>0.86359999999999992</v>
      </c>
      <c r="R57" s="75" t="e">
        <f t="shared" si="16"/>
        <v>#N/A</v>
      </c>
      <c r="S57" s="12" t="e">
        <f t="shared" si="17"/>
        <v>#N/A</v>
      </c>
      <c r="T57" s="75" t="e">
        <f>SUM(L57:M57)/F57</f>
        <v>#N/A</v>
      </c>
    </row>
    <row r="58" spans="1:20" x14ac:dyDescent="0.25">
      <c r="A58" s="13">
        <f t="shared" ref="A58" si="23">DATE(B58,1,C58)</f>
        <v>39730</v>
      </c>
      <c r="B58" s="14">
        <v>2008</v>
      </c>
      <c r="C58" s="14">
        <v>283</v>
      </c>
      <c r="D58" s="26" t="s">
        <v>98</v>
      </c>
      <c r="E58" s="26">
        <v>2</v>
      </c>
      <c r="F58" s="76">
        <f t="shared" si="6"/>
        <v>1.0064496000000001</v>
      </c>
      <c r="G58" s="14" t="s">
        <v>70</v>
      </c>
      <c r="H58" s="16">
        <v>14</v>
      </c>
      <c r="I58" s="15">
        <v>39</v>
      </c>
      <c r="J58" s="16">
        <v>30</v>
      </c>
      <c r="K58" s="16">
        <v>7457.62</v>
      </c>
      <c r="L58" s="21">
        <v>85.4</v>
      </c>
      <c r="M58" s="16">
        <v>470.1</v>
      </c>
      <c r="N58" s="74">
        <v>328.6</v>
      </c>
      <c r="O58" s="16">
        <v>93</v>
      </c>
      <c r="P58" s="74">
        <f t="shared" si="14"/>
        <v>0.99059999999999993</v>
      </c>
      <c r="Q58" s="74">
        <f t="shared" si="15"/>
        <v>0.76200000000000001</v>
      </c>
      <c r="R58" s="75">
        <f t="shared" si="16"/>
        <v>8.7325761124121772</v>
      </c>
      <c r="S58" s="12">
        <f t="shared" si="17"/>
        <v>0.74098295632488698</v>
      </c>
      <c r="T58" s="75">
        <f>SUM(L58:N58)/F58</f>
        <v>878.43444917659065</v>
      </c>
    </row>
    <row r="59" spans="1:20" x14ac:dyDescent="0.25">
      <c r="A59" s="13">
        <f t="shared" ref="A59:A65" si="24">DATE(B59,1,C59)</f>
        <v>39730</v>
      </c>
      <c r="B59" s="14">
        <v>2008</v>
      </c>
      <c r="C59" s="14">
        <v>283</v>
      </c>
      <c r="D59" s="26" t="s">
        <v>98</v>
      </c>
      <c r="E59" s="26">
        <v>3</v>
      </c>
      <c r="F59" s="76">
        <f t="shared" si="6"/>
        <v>1.0064496000000001</v>
      </c>
      <c r="G59" s="14" t="s">
        <v>70</v>
      </c>
      <c r="H59" s="16">
        <v>15</v>
      </c>
      <c r="I59" s="15">
        <v>42</v>
      </c>
      <c r="J59" s="16">
        <v>32</v>
      </c>
      <c r="K59" s="16">
        <v>6734.58</v>
      </c>
      <c r="L59" s="21">
        <v>74.400000000000006</v>
      </c>
      <c r="M59" s="16">
        <v>512.20000000000005</v>
      </c>
      <c r="N59" s="74">
        <v>347.2</v>
      </c>
      <c r="O59" s="21">
        <v>110</v>
      </c>
      <c r="P59" s="74">
        <f t="shared" si="14"/>
        <v>1.0668</v>
      </c>
      <c r="Q59" s="74">
        <f t="shared" si="15"/>
        <v>0.81279999999999997</v>
      </c>
      <c r="R59" s="75">
        <f t="shared" si="16"/>
        <v>9.0518548387096764</v>
      </c>
      <c r="S59" s="12">
        <f t="shared" si="17"/>
        <v>0.66914229982306106</v>
      </c>
      <c r="T59" s="75">
        <f>SUM(L59:N59)/F59</f>
        <v>927.81595819601887</v>
      </c>
    </row>
    <row r="60" spans="1:20" x14ac:dyDescent="0.25">
      <c r="A60" s="13">
        <f t="shared" si="24"/>
        <v>39730</v>
      </c>
      <c r="B60" s="14">
        <v>2008</v>
      </c>
      <c r="C60" s="14">
        <v>283</v>
      </c>
      <c r="D60" s="26" t="s">
        <v>98</v>
      </c>
      <c r="E60" s="26">
        <v>4</v>
      </c>
      <c r="F60" s="76">
        <f t="shared" si="6"/>
        <v>1.0064496000000001</v>
      </c>
      <c r="G60" s="14" t="s">
        <v>70</v>
      </c>
      <c r="H60" s="16">
        <v>14</v>
      </c>
      <c r="I60" s="15">
        <v>40</v>
      </c>
      <c r="J60" s="16">
        <v>32</v>
      </c>
      <c r="K60" s="16">
        <v>7384.28</v>
      </c>
      <c r="L60" s="21">
        <v>89.1</v>
      </c>
      <c r="M60" s="16">
        <v>496.3</v>
      </c>
      <c r="N60" s="74">
        <v>312.39999999999998</v>
      </c>
      <c r="O60" s="16">
        <v>86</v>
      </c>
      <c r="P60" s="74">
        <f t="shared" si="14"/>
        <v>1.016</v>
      </c>
      <c r="Q60" s="74">
        <f t="shared" si="15"/>
        <v>0.81279999999999997</v>
      </c>
      <c r="R60" s="75">
        <f t="shared" si="16"/>
        <v>8.2876318742985404</v>
      </c>
      <c r="S60" s="12">
        <f t="shared" si="17"/>
        <v>0.73369595457139625</v>
      </c>
      <c r="T60" s="75">
        <f>SUM(L60:N60)/F60</f>
        <v>892.04665588818352</v>
      </c>
    </row>
    <row r="61" spans="1:20" x14ac:dyDescent="0.25">
      <c r="A61" s="13">
        <f t="shared" si="24"/>
        <v>39730</v>
      </c>
      <c r="B61" s="14">
        <v>2008</v>
      </c>
      <c r="C61" s="14">
        <v>283</v>
      </c>
      <c r="D61" s="26" t="s">
        <v>57</v>
      </c>
      <c r="E61" s="26">
        <v>3</v>
      </c>
      <c r="F61" s="76">
        <f t="shared" si="6"/>
        <v>1.0064496000000001</v>
      </c>
      <c r="G61" s="14" t="s">
        <v>70</v>
      </c>
      <c r="H61" s="16">
        <v>18</v>
      </c>
      <c r="I61" s="15">
        <v>40</v>
      </c>
      <c r="J61" s="16">
        <v>34</v>
      </c>
      <c r="K61" s="21" t="e">
        <v>#N/A</v>
      </c>
      <c r="L61" s="21" t="e">
        <v>#N/A</v>
      </c>
      <c r="M61" s="21" t="e">
        <v>#N/A</v>
      </c>
      <c r="N61" s="74"/>
      <c r="O61" s="21" t="e">
        <v>#N/A</v>
      </c>
      <c r="P61" s="74">
        <f t="shared" si="14"/>
        <v>1.016</v>
      </c>
      <c r="Q61" s="74">
        <f t="shared" si="15"/>
        <v>0.86359999999999992</v>
      </c>
      <c r="R61" s="75" t="e">
        <f t="shared" si="16"/>
        <v>#N/A</v>
      </c>
      <c r="S61" s="12" t="e">
        <f t="shared" si="17"/>
        <v>#N/A</v>
      </c>
      <c r="T61" s="75" t="e">
        <f>SUM(L61:M61)/F61</f>
        <v>#N/A</v>
      </c>
    </row>
    <row r="62" spans="1:20" x14ac:dyDescent="0.25">
      <c r="A62" s="13">
        <f t="shared" si="24"/>
        <v>39730</v>
      </c>
      <c r="B62" s="14">
        <v>2008</v>
      </c>
      <c r="C62" s="14">
        <v>283</v>
      </c>
      <c r="D62" s="26" t="s">
        <v>97</v>
      </c>
      <c r="E62" s="26">
        <v>7</v>
      </c>
      <c r="F62" s="76">
        <f t="shared" si="6"/>
        <v>1.0064496000000001</v>
      </c>
      <c r="G62" s="14" t="s">
        <v>70</v>
      </c>
      <c r="H62" s="16">
        <v>15</v>
      </c>
      <c r="I62" s="15">
        <v>30</v>
      </c>
      <c r="J62" s="16">
        <v>30</v>
      </c>
      <c r="K62" s="16">
        <v>4033.02</v>
      </c>
      <c r="L62" s="21">
        <v>47.5</v>
      </c>
      <c r="M62" s="16">
        <v>418.7</v>
      </c>
      <c r="N62" s="74">
        <v>390.5</v>
      </c>
      <c r="O62" s="16">
        <v>100</v>
      </c>
      <c r="P62" s="74">
        <f t="shared" si="14"/>
        <v>0.76200000000000001</v>
      </c>
      <c r="Q62" s="74">
        <f t="shared" si="15"/>
        <v>0.76200000000000001</v>
      </c>
      <c r="R62" s="75">
        <f t="shared" si="16"/>
        <v>8.4905684210526307</v>
      </c>
      <c r="S62" s="12">
        <f t="shared" si="17"/>
        <v>0.40071753220429512</v>
      </c>
      <c r="T62" s="75">
        <f>SUM(L62:N62)/F62</f>
        <v>851.2100357534049</v>
      </c>
    </row>
    <row r="63" spans="1:20" x14ac:dyDescent="0.25">
      <c r="A63" s="13">
        <f t="shared" si="24"/>
        <v>39730</v>
      </c>
      <c r="B63" s="14">
        <v>2008</v>
      </c>
      <c r="C63" s="14">
        <v>283</v>
      </c>
      <c r="D63" s="26" t="s">
        <v>97</v>
      </c>
      <c r="E63" s="26">
        <v>8</v>
      </c>
      <c r="F63" s="76">
        <f t="shared" si="6"/>
        <v>1.0064496000000001</v>
      </c>
      <c r="G63" s="14" t="s">
        <v>70</v>
      </c>
      <c r="H63" s="16">
        <v>15</v>
      </c>
      <c r="I63" s="15">
        <v>36</v>
      </c>
      <c r="J63" s="16">
        <v>32</v>
      </c>
      <c r="K63" s="16">
        <v>4466.0200000000004</v>
      </c>
      <c r="L63" s="21">
        <v>50.2</v>
      </c>
      <c r="M63" s="16">
        <v>525.1</v>
      </c>
      <c r="N63" s="74">
        <v>293.39999999999998</v>
      </c>
      <c r="O63" s="16">
        <v>85</v>
      </c>
      <c r="P63" s="74">
        <f t="shared" si="14"/>
        <v>0.91439999999999999</v>
      </c>
      <c r="Q63" s="74">
        <f t="shared" si="15"/>
        <v>0.81279999999999997</v>
      </c>
      <c r="R63" s="75">
        <f t="shared" si="16"/>
        <v>8.8964541832669326</v>
      </c>
      <c r="S63" s="12">
        <f t="shared" si="17"/>
        <v>0.44374005414677498</v>
      </c>
      <c r="T63" s="75">
        <f>SUM(L63:N63)/F63</f>
        <v>863.13313652268334</v>
      </c>
    </row>
    <row r="64" spans="1:20" x14ac:dyDescent="0.25">
      <c r="A64" s="13">
        <f t="shared" si="24"/>
        <v>39730</v>
      </c>
      <c r="B64" s="14">
        <v>2008</v>
      </c>
      <c r="C64" s="14">
        <v>283</v>
      </c>
      <c r="D64" s="26" t="s">
        <v>97</v>
      </c>
      <c r="E64" s="26">
        <v>9</v>
      </c>
      <c r="F64" s="76">
        <f t="shared" si="6"/>
        <v>1.0064496000000001</v>
      </c>
      <c r="G64" s="14" t="s">
        <v>70</v>
      </c>
      <c r="H64" s="16">
        <v>14</v>
      </c>
      <c r="I64" s="15">
        <v>40</v>
      </c>
      <c r="J64" s="16">
        <v>32</v>
      </c>
      <c r="K64" s="16">
        <v>6699.45</v>
      </c>
      <c r="L64" s="21">
        <v>88.8</v>
      </c>
      <c r="M64" s="16">
        <v>535.1</v>
      </c>
      <c r="N64" s="74">
        <v>337.3</v>
      </c>
      <c r="O64" s="16">
        <v>74</v>
      </c>
      <c r="P64" s="74">
        <f t="shared" si="14"/>
        <v>1.016</v>
      </c>
      <c r="Q64" s="74">
        <f t="shared" si="15"/>
        <v>0.81279999999999997</v>
      </c>
      <c r="R64" s="75">
        <f t="shared" si="16"/>
        <v>7.5444256756756758</v>
      </c>
      <c r="S64" s="12">
        <f t="shared" si="17"/>
        <v>0.66565181207285484</v>
      </c>
      <c r="T64" s="75">
        <f>SUM(L64:N64)/F64</f>
        <v>955.04037161920473</v>
      </c>
    </row>
    <row r="65" spans="1:20" x14ac:dyDescent="0.25">
      <c r="A65" s="13">
        <f t="shared" si="24"/>
        <v>39730</v>
      </c>
      <c r="B65" s="14">
        <v>2008</v>
      </c>
      <c r="C65" s="14">
        <v>283</v>
      </c>
      <c r="D65" s="26" t="s">
        <v>59</v>
      </c>
      <c r="E65" s="26">
        <v>8</v>
      </c>
      <c r="F65" s="76">
        <f t="shared" si="6"/>
        <v>1.0064496000000001</v>
      </c>
      <c r="G65" s="14" t="s">
        <v>70</v>
      </c>
      <c r="H65" s="16">
        <v>18</v>
      </c>
      <c r="I65" s="15">
        <v>40</v>
      </c>
      <c r="J65" s="16">
        <v>34</v>
      </c>
      <c r="K65" s="21" t="e">
        <v>#N/A</v>
      </c>
      <c r="L65" s="21" t="e">
        <v>#N/A</v>
      </c>
      <c r="M65" s="21" t="e">
        <v>#N/A</v>
      </c>
      <c r="N65" s="74"/>
      <c r="O65" s="21" t="e">
        <v>#N/A</v>
      </c>
      <c r="P65" s="74">
        <f t="shared" si="14"/>
        <v>1.016</v>
      </c>
      <c r="Q65" s="74">
        <f t="shared" si="15"/>
        <v>0.86359999999999992</v>
      </c>
      <c r="R65" s="75" t="e">
        <f t="shared" si="16"/>
        <v>#N/A</v>
      </c>
      <c r="S65" s="12" t="e">
        <f t="shared" si="17"/>
        <v>#N/A</v>
      </c>
      <c r="T65" s="75" t="e">
        <f>SUM(L65:M65)/F65</f>
        <v>#N/A</v>
      </c>
    </row>
    <row r="66" spans="1:20" x14ac:dyDescent="0.25">
      <c r="A66" s="13">
        <f t="shared" ref="A66" si="25">DATE(B66,1,C66)</f>
        <v>39751</v>
      </c>
      <c r="B66" s="14">
        <v>2008</v>
      </c>
      <c r="C66" s="14">
        <v>304</v>
      </c>
      <c r="D66" s="26" t="s">
        <v>98</v>
      </c>
      <c r="E66" s="26">
        <v>2</v>
      </c>
      <c r="F66" s="76">
        <f t="shared" si="6"/>
        <v>1.0064496000000001</v>
      </c>
      <c r="G66" s="14" t="s">
        <v>70</v>
      </c>
      <c r="H66" s="16">
        <v>11</v>
      </c>
      <c r="I66" s="15">
        <v>37</v>
      </c>
      <c r="J66" s="16">
        <v>21</v>
      </c>
      <c r="K66" s="21" t="e">
        <v>#N/A</v>
      </c>
      <c r="L66" s="21" t="e">
        <v>#N/A</v>
      </c>
      <c r="M66" s="21">
        <v>546.6</v>
      </c>
      <c r="N66" s="74">
        <v>443</v>
      </c>
      <c r="O66" s="16">
        <v>111</v>
      </c>
      <c r="P66" s="74">
        <f t="shared" ref="P66:P73" si="26">I66*0.0254</f>
        <v>0.93979999999999997</v>
      </c>
      <c r="Q66" s="74">
        <f t="shared" ref="Q66:Q73" si="27">J66*0.0254</f>
        <v>0.53339999999999999</v>
      </c>
      <c r="R66" s="75" t="e">
        <f t="shared" ref="R66:R73" si="28">(K66/10000)/(L66/1000)</f>
        <v>#N/A</v>
      </c>
      <c r="S66" s="12" t="e">
        <f t="shared" ref="S66:S73" si="29">K66/(F66*10000)</f>
        <v>#N/A</v>
      </c>
      <c r="T66" s="75">
        <f>SUM(M66:N66)/F66</f>
        <v>983.25837677316372</v>
      </c>
    </row>
    <row r="67" spans="1:20" x14ac:dyDescent="0.25">
      <c r="A67" s="13">
        <f t="shared" ref="A67:A73" si="30">DATE(B67,1,C67)</f>
        <v>39751</v>
      </c>
      <c r="B67" s="14">
        <v>2008</v>
      </c>
      <c r="C67" s="14">
        <v>304</v>
      </c>
      <c r="D67" s="26" t="s">
        <v>98</v>
      </c>
      <c r="E67" s="26">
        <v>3</v>
      </c>
      <c r="F67" s="76">
        <f t="shared" ref="F67:F73" si="31">2*(26/12)*0.3048*0.762</f>
        <v>1.0064496000000001</v>
      </c>
      <c r="G67" s="14" t="s">
        <v>70</v>
      </c>
      <c r="H67" s="16">
        <v>11</v>
      </c>
      <c r="I67" s="15">
        <v>37</v>
      </c>
      <c r="J67" s="16">
        <v>22</v>
      </c>
      <c r="K67" s="21" t="e">
        <v>#N/A</v>
      </c>
      <c r="L67" s="21" t="e">
        <v>#N/A</v>
      </c>
      <c r="M67" s="21">
        <v>487.9</v>
      </c>
      <c r="N67" s="74">
        <v>379.8</v>
      </c>
      <c r="O67" s="16">
        <v>75</v>
      </c>
      <c r="P67" s="74">
        <f t="shared" si="26"/>
        <v>0.93979999999999997</v>
      </c>
      <c r="Q67" s="74">
        <f t="shared" si="27"/>
        <v>0.55879999999999996</v>
      </c>
      <c r="R67" s="75" t="e">
        <f t="shared" si="28"/>
        <v>#N/A</v>
      </c>
      <c r="S67" s="12" t="e">
        <f t="shared" si="29"/>
        <v>#N/A</v>
      </c>
      <c r="T67" s="75">
        <f>SUM(M67:N67)/F67</f>
        <v>862.13954479191011</v>
      </c>
    </row>
    <row r="68" spans="1:20" x14ac:dyDescent="0.25">
      <c r="A68" s="13">
        <f t="shared" si="30"/>
        <v>39751</v>
      </c>
      <c r="B68" s="14">
        <v>2008</v>
      </c>
      <c r="C68" s="14">
        <v>304</v>
      </c>
      <c r="D68" s="26" t="s">
        <v>98</v>
      </c>
      <c r="E68" s="26">
        <v>4</v>
      </c>
      <c r="F68" s="76">
        <f t="shared" si="31"/>
        <v>1.0064496000000001</v>
      </c>
      <c r="G68" s="14" t="s">
        <v>70</v>
      </c>
      <c r="H68" s="16">
        <v>17</v>
      </c>
      <c r="I68" s="15">
        <v>39</v>
      </c>
      <c r="J68" s="16">
        <v>18</v>
      </c>
      <c r="K68" s="21" t="e">
        <v>#N/A</v>
      </c>
      <c r="L68" s="21" t="e">
        <v>#N/A</v>
      </c>
      <c r="M68" s="21">
        <v>644.70000000000005</v>
      </c>
      <c r="N68" s="74">
        <v>518.20000000000005</v>
      </c>
      <c r="O68" s="21">
        <v>113</v>
      </c>
      <c r="P68" s="74">
        <f t="shared" si="26"/>
        <v>0.99059999999999993</v>
      </c>
      <c r="Q68" s="74">
        <f t="shared" si="27"/>
        <v>0.4572</v>
      </c>
      <c r="R68" s="75" t="e">
        <f t="shared" si="28"/>
        <v>#N/A</v>
      </c>
      <c r="S68" s="12" t="e">
        <f t="shared" si="29"/>
        <v>#N/A</v>
      </c>
      <c r="T68" s="75">
        <f>SUM(M68:N68)/F68</f>
        <v>1155.4478237161602</v>
      </c>
    </row>
    <row r="69" spans="1:20" x14ac:dyDescent="0.25">
      <c r="A69" s="13">
        <f t="shared" si="30"/>
        <v>39751</v>
      </c>
      <c r="B69" s="14">
        <v>2008</v>
      </c>
      <c r="C69" s="14">
        <v>304</v>
      </c>
      <c r="D69" s="26" t="s">
        <v>57</v>
      </c>
      <c r="E69" s="26">
        <v>3</v>
      </c>
      <c r="F69" s="76">
        <f t="shared" si="31"/>
        <v>1.0064496000000001</v>
      </c>
      <c r="G69" s="14" t="s">
        <v>70</v>
      </c>
      <c r="H69" s="16">
        <v>16</v>
      </c>
      <c r="I69" s="15">
        <v>39</v>
      </c>
      <c r="J69" s="16">
        <v>19</v>
      </c>
      <c r="K69" s="21" t="e">
        <v>#N/A</v>
      </c>
      <c r="L69" s="21" t="e">
        <v>#N/A</v>
      </c>
      <c r="M69" s="21" t="e">
        <v>#N/A</v>
      </c>
      <c r="N69" s="74"/>
      <c r="O69" s="21" t="e">
        <v>#N/A</v>
      </c>
      <c r="P69" s="74">
        <f t="shared" si="26"/>
        <v>0.99059999999999993</v>
      </c>
      <c r="Q69" s="74">
        <f t="shared" si="27"/>
        <v>0.48259999999999997</v>
      </c>
      <c r="R69" s="75" t="e">
        <f t="shared" si="28"/>
        <v>#N/A</v>
      </c>
      <c r="S69" s="12" t="e">
        <f t="shared" si="29"/>
        <v>#N/A</v>
      </c>
      <c r="T69" s="75" t="e">
        <f>SUM(L69:M69)/F69</f>
        <v>#N/A</v>
      </c>
    </row>
    <row r="70" spans="1:20" x14ac:dyDescent="0.25">
      <c r="A70" s="13">
        <f t="shared" si="30"/>
        <v>39751</v>
      </c>
      <c r="B70" s="14">
        <v>2008</v>
      </c>
      <c r="C70" s="14">
        <v>304</v>
      </c>
      <c r="D70" s="26" t="s">
        <v>97</v>
      </c>
      <c r="E70" s="26">
        <v>7</v>
      </c>
      <c r="F70" s="76">
        <f t="shared" si="31"/>
        <v>1.0064496000000001</v>
      </c>
      <c r="G70" s="14" t="s">
        <v>70</v>
      </c>
      <c r="H70" s="16">
        <v>15</v>
      </c>
      <c r="I70" s="15">
        <v>37</v>
      </c>
      <c r="J70" s="16">
        <v>25</v>
      </c>
      <c r="K70" s="21" t="e">
        <v>#N/A</v>
      </c>
      <c r="L70" s="21" t="e">
        <v>#N/A</v>
      </c>
      <c r="M70" s="21">
        <v>644.70000000000005</v>
      </c>
      <c r="N70" s="74">
        <v>328.7</v>
      </c>
      <c r="O70" s="16">
        <v>83</v>
      </c>
      <c r="P70" s="74">
        <f t="shared" si="26"/>
        <v>0.93979999999999997</v>
      </c>
      <c r="Q70" s="74">
        <f t="shared" si="27"/>
        <v>0.63500000000000001</v>
      </c>
      <c r="R70" s="75" t="e">
        <f t="shared" si="28"/>
        <v>#N/A</v>
      </c>
      <c r="S70" s="12" t="e">
        <f t="shared" si="29"/>
        <v>#N/A</v>
      </c>
      <c r="T70" s="75">
        <f>SUM(M70:N70)/F70</f>
        <v>967.16219073463787</v>
      </c>
    </row>
    <row r="71" spans="1:20" x14ac:dyDescent="0.25">
      <c r="A71" s="13">
        <f t="shared" si="30"/>
        <v>39751</v>
      </c>
      <c r="B71" s="14">
        <v>2008</v>
      </c>
      <c r="C71" s="14">
        <v>304</v>
      </c>
      <c r="D71" s="26" t="s">
        <v>97</v>
      </c>
      <c r="E71" s="26">
        <v>8</v>
      </c>
      <c r="F71" s="76">
        <f t="shared" si="31"/>
        <v>1.0064496000000001</v>
      </c>
      <c r="G71" s="14" t="s">
        <v>70</v>
      </c>
      <c r="H71" s="16">
        <v>17</v>
      </c>
      <c r="I71" s="15">
        <v>38</v>
      </c>
      <c r="J71" s="16">
        <v>25</v>
      </c>
      <c r="K71" s="21" t="e">
        <v>#N/A</v>
      </c>
      <c r="L71" s="21" t="e">
        <v>#N/A</v>
      </c>
      <c r="M71" s="21">
        <v>567.20000000000005</v>
      </c>
      <c r="N71" s="74">
        <v>460</v>
      </c>
      <c r="O71" s="16">
        <v>97</v>
      </c>
      <c r="P71" s="74">
        <f t="shared" si="26"/>
        <v>0.96519999999999995</v>
      </c>
      <c r="Q71" s="74">
        <f t="shared" si="27"/>
        <v>0.63500000000000001</v>
      </c>
      <c r="R71" s="75" t="e">
        <f t="shared" si="28"/>
        <v>#N/A</v>
      </c>
      <c r="S71" s="12" t="e">
        <f t="shared" si="29"/>
        <v>#N/A</v>
      </c>
      <c r="T71" s="75">
        <f>SUM(M71:N71)/F71</f>
        <v>1020.6174258502363</v>
      </c>
    </row>
    <row r="72" spans="1:20" x14ac:dyDescent="0.25">
      <c r="A72" s="13">
        <f t="shared" si="30"/>
        <v>39751</v>
      </c>
      <c r="B72" s="14">
        <v>2008</v>
      </c>
      <c r="C72" s="14">
        <v>304</v>
      </c>
      <c r="D72" s="26" t="s">
        <v>97</v>
      </c>
      <c r="E72" s="26">
        <v>9</v>
      </c>
      <c r="F72" s="76">
        <f t="shared" si="31"/>
        <v>1.0064496000000001</v>
      </c>
      <c r="G72" s="14" t="s">
        <v>70</v>
      </c>
      <c r="H72" s="16">
        <v>16</v>
      </c>
      <c r="I72" s="15">
        <v>35</v>
      </c>
      <c r="J72" s="16">
        <v>22</v>
      </c>
      <c r="K72" s="21" t="e">
        <v>#N/A</v>
      </c>
      <c r="L72" s="21" t="e">
        <v>#N/A</v>
      </c>
      <c r="M72" s="21">
        <v>475.6</v>
      </c>
      <c r="N72" s="74">
        <v>378.2</v>
      </c>
      <c r="O72" s="16">
        <v>86</v>
      </c>
      <c r="P72" s="74">
        <f t="shared" si="26"/>
        <v>0.88900000000000001</v>
      </c>
      <c r="Q72" s="74">
        <f t="shared" si="27"/>
        <v>0.55879999999999996</v>
      </c>
      <c r="R72" s="75" t="e">
        <f t="shared" si="28"/>
        <v>#N/A</v>
      </c>
      <c r="S72" s="12" t="e">
        <f t="shared" si="29"/>
        <v>#N/A</v>
      </c>
      <c r="T72" s="75">
        <f>SUM(M72:N72)/F72</f>
        <v>848.32861973416243</v>
      </c>
    </row>
    <row r="73" spans="1:20" x14ac:dyDescent="0.25">
      <c r="A73" s="13">
        <f t="shared" si="30"/>
        <v>39751</v>
      </c>
      <c r="B73" s="14">
        <v>2008</v>
      </c>
      <c r="C73" s="14">
        <v>304</v>
      </c>
      <c r="D73" s="26" t="s">
        <v>59</v>
      </c>
      <c r="E73" s="26">
        <v>8</v>
      </c>
      <c r="F73" s="76">
        <f t="shared" si="31"/>
        <v>1.0064496000000001</v>
      </c>
      <c r="G73" s="14" t="s">
        <v>70</v>
      </c>
      <c r="H73" s="16">
        <v>16</v>
      </c>
      <c r="I73" s="15">
        <v>39</v>
      </c>
      <c r="J73" s="16">
        <v>25</v>
      </c>
      <c r="K73" s="21" t="e">
        <v>#N/A</v>
      </c>
      <c r="L73" s="21" t="e">
        <v>#N/A</v>
      </c>
      <c r="M73" s="21" t="e">
        <v>#N/A</v>
      </c>
      <c r="N73" s="74"/>
      <c r="O73" s="21" t="e">
        <v>#N/A</v>
      </c>
      <c r="P73" s="74">
        <f t="shared" si="26"/>
        <v>0.99059999999999993</v>
      </c>
      <c r="Q73" s="74">
        <f t="shared" si="27"/>
        <v>0.63500000000000001</v>
      </c>
      <c r="R73" s="75" t="e">
        <f t="shared" si="28"/>
        <v>#N/A</v>
      </c>
      <c r="S73" s="12" t="e">
        <f t="shared" si="29"/>
        <v>#N/A</v>
      </c>
      <c r="T73" s="75" t="e">
        <f>SUM(L73:M73)/F73</f>
        <v>#N/A</v>
      </c>
    </row>
    <row r="74" spans="1:20" x14ac:dyDescent="0.25">
      <c r="A74" s="13"/>
      <c r="B74" s="14"/>
      <c r="C74" s="14"/>
      <c r="D74" s="26"/>
      <c r="E74" s="26"/>
      <c r="F74" s="26"/>
      <c r="G74" s="14"/>
      <c r="M74" s="16"/>
      <c r="N74" s="16"/>
      <c r="O74" s="16"/>
    </row>
    <row r="75" spans="1:20" x14ac:dyDescent="0.25">
      <c r="A75" s="13"/>
      <c r="B75" s="14"/>
      <c r="C75" s="14"/>
      <c r="D75" s="26"/>
      <c r="E75" s="26"/>
      <c r="F75" s="26"/>
      <c r="G75" s="14"/>
      <c r="M75" s="16"/>
      <c r="N75" s="16"/>
      <c r="O75" s="16"/>
    </row>
    <row r="76" spans="1:20" x14ac:dyDescent="0.25">
      <c r="A76" s="13"/>
      <c r="B76" s="14"/>
      <c r="C76" s="14"/>
      <c r="D76" s="26"/>
      <c r="E76" s="26"/>
      <c r="F76" s="26"/>
      <c r="G76" s="14"/>
      <c r="M76" s="16"/>
      <c r="N76" s="16"/>
      <c r="O76" s="21"/>
    </row>
    <row r="77" spans="1:20" x14ac:dyDescent="0.25">
      <c r="A77" s="13"/>
      <c r="B77" s="14"/>
      <c r="C77" s="14"/>
      <c r="D77" s="26"/>
      <c r="E77" s="26"/>
      <c r="F77" s="26"/>
      <c r="G77" s="14"/>
      <c r="M77" s="16"/>
      <c r="N77" s="16"/>
      <c r="O77" s="16"/>
    </row>
    <row r="78" spans="1:20" x14ac:dyDescent="0.25">
      <c r="A78" s="13"/>
      <c r="B78" s="14"/>
      <c r="C78" s="14"/>
      <c r="D78" s="26"/>
      <c r="E78" s="26"/>
      <c r="F78" s="26"/>
      <c r="G78" s="14"/>
      <c r="M78" s="16"/>
      <c r="N78" s="16"/>
      <c r="O78" s="16"/>
    </row>
    <row r="79" spans="1:20" x14ac:dyDescent="0.25">
      <c r="A79" s="13"/>
      <c r="B79" s="14"/>
      <c r="C79" s="14"/>
      <c r="D79" s="26"/>
      <c r="E79" s="26"/>
      <c r="F79" s="26"/>
      <c r="G79" s="14"/>
      <c r="M79" s="16"/>
      <c r="N79" s="16"/>
      <c r="O79" s="16"/>
    </row>
    <row r="80" spans="1:20" x14ac:dyDescent="0.25">
      <c r="A80" s="13"/>
      <c r="B80" s="14"/>
      <c r="C80" s="14"/>
      <c r="D80" s="26"/>
      <c r="E80" s="26"/>
      <c r="F80" s="26"/>
      <c r="G80" s="14"/>
      <c r="M80" s="16"/>
      <c r="N80" s="16"/>
      <c r="O80" s="16"/>
    </row>
    <row r="81" spans="1:15" x14ac:dyDescent="0.25">
      <c r="A81" s="13"/>
      <c r="B81" s="14"/>
      <c r="C81" s="14"/>
      <c r="D81" s="26"/>
      <c r="E81" s="26"/>
      <c r="F81" s="26"/>
      <c r="G81" s="14"/>
      <c r="M81" s="16"/>
      <c r="N81" s="16"/>
      <c r="O81" s="21"/>
    </row>
    <row r="82" spans="1:15" x14ac:dyDescent="0.25">
      <c r="A82" s="13"/>
      <c r="B82" s="14"/>
      <c r="C82" s="14"/>
      <c r="D82" s="26"/>
      <c r="E82" s="26"/>
      <c r="F82" s="26"/>
      <c r="G82" s="14"/>
      <c r="M82" s="16"/>
      <c r="N82" s="16"/>
      <c r="O82" s="16"/>
    </row>
    <row r="83" spans="1:15" x14ac:dyDescent="0.25">
      <c r="A83" s="13"/>
      <c r="B83" s="14"/>
      <c r="C83" s="14"/>
      <c r="D83" s="26"/>
      <c r="E83" s="26"/>
      <c r="F83" s="26"/>
      <c r="G83" s="14"/>
      <c r="M83" s="16"/>
      <c r="N83" s="16"/>
      <c r="O83" s="16"/>
    </row>
    <row r="84" spans="1:15" x14ac:dyDescent="0.25">
      <c r="A84" s="13"/>
      <c r="B84" s="14"/>
      <c r="C84" s="14"/>
      <c r="D84" s="26"/>
      <c r="E84" s="26"/>
      <c r="F84" s="26"/>
      <c r="G84" s="14"/>
      <c r="M84" s="16"/>
      <c r="N84" s="16"/>
      <c r="O84" s="16"/>
    </row>
    <row r="85" spans="1:15" x14ac:dyDescent="0.25">
      <c r="A85" s="13"/>
      <c r="B85" s="14"/>
      <c r="C85" s="14"/>
      <c r="D85" s="26"/>
      <c r="E85" s="26"/>
      <c r="F85" s="26"/>
      <c r="G85" s="14"/>
      <c r="M85" s="16"/>
      <c r="N85" s="16"/>
      <c r="O85" s="16"/>
    </row>
    <row r="86" spans="1:15" x14ac:dyDescent="0.25">
      <c r="A86" s="13"/>
      <c r="B86" s="14"/>
      <c r="C86" s="14"/>
      <c r="D86" s="26"/>
      <c r="E86" s="26"/>
      <c r="F86" s="26"/>
      <c r="G86" s="14"/>
      <c r="M86" s="16"/>
      <c r="N86" s="16"/>
      <c r="O86" s="21"/>
    </row>
    <row r="87" spans="1:15" x14ac:dyDescent="0.25">
      <c r="A87" s="13"/>
      <c r="B87" s="14"/>
      <c r="C87" s="14"/>
      <c r="D87" s="26"/>
      <c r="E87" s="26"/>
      <c r="F87" s="26"/>
      <c r="G87" s="14"/>
      <c r="M87" s="16"/>
      <c r="N87" s="16"/>
      <c r="O87" s="16"/>
    </row>
    <row r="88" spans="1:15" x14ac:dyDescent="0.25">
      <c r="A88" s="13"/>
      <c r="B88" s="14"/>
      <c r="C88" s="14"/>
      <c r="D88" s="26"/>
      <c r="E88" s="26"/>
      <c r="F88" s="26"/>
      <c r="G88" s="14"/>
      <c r="M88" s="16"/>
      <c r="N88" s="16"/>
      <c r="O88" s="16"/>
    </row>
    <row r="89" spans="1:15" x14ac:dyDescent="0.25">
      <c r="A89" s="13"/>
      <c r="B89" s="14"/>
      <c r="C89" s="14"/>
      <c r="D89" s="26"/>
      <c r="E89" s="26"/>
      <c r="F89" s="26"/>
      <c r="G89" s="14"/>
      <c r="M89" s="16"/>
      <c r="N89" s="16"/>
      <c r="O89" s="16"/>
    </row>
    <row r="90" spans="1:15" x14ac:dyDescent="0.25">
      <c r="A90" s="13"/>
      <c r="B90" s="14"/>
      <c r="C90" s="14"/>
      <c r="D90" s="26"/>
      <c r="E90" s="26"/>
      <c r="F90" s="26"/>
      <c r="G90" s="14"/>
      <c r="M90" s="16"/>
      <c r="N90" s="16"/>
      <c r="O90" s="16"/>
    </row>
    <row r="91" spans="1:15" x14ac:dyDescent="0.25">
      <c r="A91" s="13"/>
      <c r="B91" s="14"/>
      <c r="C91" s="14"/>
      <c r="D91" s="26"/>
      <c r="E91" s="26"/>
      <c r="F91" s="26"/>
      <c r="G91" s="14"/>
      <c r="M91" s="16"/>
      <c r="N91" s="16"/>
      <c r="O91" s="21"/>
    </row>
    <row r="92" spans="1:15" x14ac:dyDescent="0.25">
      <c r="A92" s="13"/>
      <c r="B92" s="14"/>
      <c r="C92" s="14"/>
      <c r="D92" s="26"/>
      <c r="E92" s="26"/>
      <c r="F92" s="26"/>
      <c r="G92" s="14"/>
      <c r="M92" s="16"/>
      <c r="N92" s="16"/>
      <c r="O92" s="16"/>
    </row>
    <row r="93" spans="1:15" x14ac:dyDescent="0.25">
      <c r="A93" s="13"/>
      <c r="B93" s="14"/>
      <c r="C93" s="14"/>
      <c r="D93" s="26"/>
      <c r="E93" s="26"/>
      <c r="F93" s="26"/>
      <c r="G93" s="14"/>
      <c r="M93" s="16"/>
      <c r="N93" s="16"/>
      <c r="O93" s="16"/>
    </row>
    <row r="94" spans="1:15" x14ac:dyDescent="0.25">
      <c r="A94" s="13"/>
      <c r="B94" s="14"/>
      <c r="C94" s="14"/>
      <c r="D94" s="26"/>
      <c r="E94" s="26"/>
      <c r="F94" s="26"/>
      <c r="G94" s="14"/>
      <c r="M94" s="16"/>
      <c r="N94" s="16"/>
      <c r="O94" s="16"/>
    </row>
    <row r="95" spans="1:15" x14ac:dyDescent="0.25">
      <c r="A95" s="13"/>
      <c r="B95" s="14"/>
      <c r="C95" s="14"/>
      <c r="D95" s="26"/>
      <c r="E95" s="26"/>
      <c r="F95" s="26"/>
      <c r="G95" s="14"/>
      <c r="M95" s="16"/>
      <c r="N95" s="16"/>
      <c r="O95" s="16"/>
    </row>
    <row r="96" spans="1:15" x14ac:dyDescent="0.25">
      <c r="A96" s="13"/>
      <c r="B96" s="14"/>
      <c r="C96" s="14"/>
      <c r="D96" s="26"/>
      <c r="E96" s="26"/>
      <c r="F96" s="26"/>
      <c r="G96" s="14"/>
      <c r="M96" s="16"/>
      <c r="N96" s="16"/>
      <c r="O96" s="21"/>
    </row>
    <row r="97" spans="1:15" x14ac:dyDescent="0.25">
      <c r="A97" s="13"/>
      <c r="B97" s="14"/>
      <c r="C97" s="14"/>
      <c r="D97" s="26"/>
      <c r="E97" s="26"/>
      <c r="F97" s="26"/>
      <c r="G97" s="14"/>
      <c r="M97" s="16"/>
      <c r="N97" s="16"/>
      <c r="O97" s="16"/>
    </row>
    <row r="98" spans="1:15" x14ac:dyDescent="0.25">
      <c r="A98" s="13"/>
      <c r="B98" s="14"/>
      <c r="C98" s="14"/>
      <c r="D98" s="26"/>
      <c r="E98" s="26"/>
      <c r="F98" s="26"/>
      <c r="G98" s="14"/>
      <c r="M98" s="16"/>
      <c r="N98" s="16"/>
      <c r="O98" s="16"/>
    </row>
    <row r="99" spans="1:15" x14ac:dyDescent="0.25">
      <c r="A99" s="13"/>
      <c r="B99" s="14"/>
      <c r="C99" s="14"/>
      <c r="D99" s="26"/>
      <c r="E99" s="26"/>
      <c r="F99" s="26"/>
      <c r="G99" s="14"/>
      <c r="M99" s="16"/>
      <c r="N99" s="16"/>
      <c r="O99" s="16"/>
    </row>
    <row r="100" spans="1:15" x14ac:dyDescent="0.25">
      <c r="A100" s="13"/>
      <c r="B100" s="14"/>
      <c r="C100" s="14"/>
      <c r="D100" s="26"/>
      <c r="E100" s="26"/>
      <c r="F100" s="26"/>
      <c r="G100" s="14"/>
      <c r="M100" s="16"/>
      <c r="N100" s="16"/>
      <c r="O100" s="16"/>
    </row>
    <row r="101" spans="1:15" x14ac:dyDescent="0.25">
      <c r="A101" s="13"/>
      <c r="B101" s="14"/>
      <c r="C101" s="14"/>
      <c r="D101" s="26"/>
      <c r="E101" s="26"/>
      <c r="F101" s="26"/>
      <c r="G101" s="14"/>
      <c r="M101" s="16"/>
      <c r="N101" s="16"/>
      <c r="O101" s="21"/>
    </row>
    <row r="102" spans="1:15" x14ac:dyDescent="0.25">
      <c r="A102" s="13"/>
      <c r="B102" s="14"/>
      <c r="C102" s="14"/>
      <c r="D102" s="26"/>
      <c r="E102" s="26"/>
      <c r="F102" s="26"/>
      <c r="G102" s="14"/>
      <c r="M102" s="16"/>
      <c r="N102" s="16"/>
      <c r="O102" s="16"/>
    </row>
    <row r="103" spans="1:15" x14ac:dyDescent="0.25">
      <c r="A103" s="13"/>
      <c r="B103" s="14"/>
      <c r="C103" s="14"/>
      <c r="D103" s="26"/>
      <c r="E103" s="26"/>
      <c r="F103" s="26"/>
      <c r="G103" s="14"/>
      <c r="M103" s="16"/>
      <c r="N103" s="16"/>
      <c r="O103" s="16"/>
    </row>
    <row r="104" spans="1:15" x14ac:dyDescent="0.25">
      <c r="A104" s="13"/>
      <c r="B104" s="14"/>
      <c r="C104" s="14"/>
      <c r="D104" s="26"/>
      <c r="E104" s="26"/>
      <c r="F104" s="26"/>
      <c r="G104" s="14"/>
      <c r="M104" s="16"/>
      <c r="N104" s="16"/>
      <c r="O104" s="16"/>
    </row>
    <row r="105" spans="1:15" x14ac:dyDescent="0.25">
      <c r="A105" s="13"/>
      <c r="B105" s="14"/>
      <c r="C105" s="14"/>
      <c r="D105" s="26"/>
      <c r="E105" s="26"/>
      <c r="F105" s="26"/>
      <c r="G105" s="14"/>
      <c r="M105" s="16"/>
      <c r="N105" s="16"/>
      <c r="O105" s="16"/>
    </row>
    <row r="106" spans="1:15" x14ac:dyDescent="0.25">
      <c r="A106" s="13"/>
      <c r="B106" s="14"/>
      <c r="C106" s="14"/>
      <c r="D106" s="26"/>
      <c r="E106" s="26"/>
      <c r="F106" s="26"/>
      <c r="G106" s="14"/>
      <c r="M106" s="16"/>
      <c r="N106" s="16"/>
      <c r="O106" s="21"/>
    </row>
    <row r="107" spans="1:15" x14ac:dyDescent="0.25">
      <c r="A107" s="13"/>
      <c r="B107" s="14"/>
      <c r="C107" s="14"/>
      <c r="D107" s="26"/>
      <c r="E107" s="26"/>
      <c r="F107" s="26"/>
      <c r="G107" s="14"/>
      <c r="M107" s="16"/>
      <c r="N107" s="16"/>
      <c r="O107" s="16"/>
    </row>
    <row r="108" spans="1:15" x14ac:dyDescent="0.25">
      <c r="A108" s="13"/>
      <c r="B108" s="14"/>
      <c r="C108" s="14"/>
      <c r="D108" s="26"/>
      <c r="E108" s="26"/>
      <c r="F108" s="26"/>
      <c r="G108" s="14"/>
      <c r="M108" s="16"/>
      <c r="N108" s="16"/>
      <c r="O108" s="16"/>
    </row>
    <row r="109" spans="1:15" x14ac:dyDescent="0.25">
      <c r="A109" s="13"/>
      <c r="B109" s="14"/>
      <c r="C109" s="14"/>
      <c r="D109" s="26"/>
      <c r="E109" s="26"/>
      <c r="F109" s="26"/>
      <c r="G109" s="14"/>
      <c r="M109" s="16"/>
      <c r="N109" s="16"/>
      <c r="O109" s="16"/>
    </row>
    <row r="110" spans="1:15" x14ac:dyDescent="0.25">
      <c r="A110" s="13"/>
      <c r="B110" s="14"/>
      <c r="C110" s="14"/>
      <c r="D110" s="26"/>
      <c r="E110" s="26"/>
      <c r="F110" s="26"/>
      <c r="G110" s="14"/>
      <c r="M110" s="16"/>
      <c r="N110" s="16"/>
      <c r="O110" s="16"/>
    </row>
    <row r="111" spans="1:15" x14ac:dyDescent="0.25">
      <c r="A111" s="13"/>
      <c r="B111" s="14"/>
      <c r="C111" s="14"/>
      <c r="D111" s="26"/>
      <c r="E111" s="26"/>
      <c r="F111" s="26"/>
      <c r="G111" s="14"/>
      <c r="M111" s="16"/>
      <c r="N111" s="16"/>
      <c r="O111" s="21"/>
    </row>
    <row r="112" spans="1:15" x14ac:dyDescent="0.25">
      <c r="A112" s="13"/>
      <c r="B112" s="14"/>
      <c r="C112" s="14"/>
      <c r="D112" s="26"/>
      <c r="E112" s="26"/>
      <c r="F112" s="26"/>
      <c r="G112" s="14"/>
      <c r="M112" s="16"/>
      <c r="N112" s="16"/>
      <c r="O112" s="16"/>
    </row>
    <row r="113" spans="1:15" x14ac:dyDescent="0.25">
      <c r="A113" s="13"/>
      <c r="B113" s="14"/>
      <c r="C113" s="14"/>
      <c r="D113" s="26"/>
      <c r="E113" s="26"/>
      <c r="F113" s="26"/>
      <c r="G113" s="14"/>
      <c r="M113" s="16"/>
      <c r="N113" s="16"/>
      <c r="O113" s="16"/>
    </row>
    <row r="114" spans="1:15" x14ac:dyDescent="0.25">
      <c r="A114" s="13"/>
      <c r="B114" s="14"/>
      <c r="C114" s="14"/>
      <c r="D114" s="26"/>
      <c r="E114" s="26"/>
      <c r="F114" s="26"/>
      <c r="G114" s="14"/>
      <c r="M114" s="16"/>
      <c r="N114" s="16"/>
      <c r="O114" s="16"/>
    </row>
    <row r="115" spans="1:15" x14ac:dyDescent="0.25">
      <c r="A115" s="13"/>
      <c r="B115" s="14"/>
      <c r="C115" s="14"/>
      <c r="D115" s="26"/>
      <c r="E115" s="26"/>
      <c r="F115" s="26"/>
      <c r="G115" s="14"/>
      <c r="M115" s="16"/>
      <c r="N115" s="16"/>
      <c r="O115" s="16"/>
    </row>
    <row r="116" spans="1:15" x14ac:dyDescent="0.25">
      <c r="A116" s="13"/>
      <c r="B116" s="14"/>
      <c r="C116" s="14"/>
      <c r="D116" s="26"/>
      <c r="E116" s="26"/>
      <c r="F116" s="26"/>
      <c r="G116" s="14"/>
      <c r="M116" s="16"/>
      <c r="N116" s="16"/>
      <c r="O116" s="21"/>
    </row>
    <row r="117" spans="1:15" x14ac:dyDescent="0.25">
      <c r="A117" s="13"/>
      <c r="B117" s="14"/>
      <c r="C117" s="14"/>
      <c r="D117" s="26"/>
      <c r="E117" s="26"/>
      <c r="F117" s="26"/>
      <c r="G117" s="14"/>
      <c r="M117" s="16"/>
      <c r="N117" s="16"/>
      <c r="O117" s="16"/>
    </row>
    <row r="118" spans="1:15" x14ac:dyDescent="0.25">
      <c r="A118" s="13"/>
      <c r="B118" s="14"/>
      <c r="C118" s="14"/>
      <c r="D118" s="26"/>
      <c r="E118" s="26"/>
      <c r="F118" s="26"/>
      <c r="G118" s="14"/>
      <c r="M118" s="16"/>
      <c r="N118" s="16"/>
      <c r="O118" s="16"/>
    </row>
    <row r="119" spans="1:15" x14ac:dyDescent="0.25">
      <c r="A119" s="13"/>
      <c r="B119" s="14"/>
      <c r="C119" s="14"/>
      <c r="D119" s="26"/>
      <c r="E119" s="26"/>
      <c r="F119" s="26"/>
      <c r="G119" s="14"/>
      <c r="M119" s="16"/>
      <c r="N119" s="16"/>
      <c r="O119" s="16"/>
    </row>
    <row r="120" spans="1:15" x14ac:dyDescent="0.25">
      <c r="A120" s="13"/>
      <c r="B120" s="14"/>
      <c r="C120" s="14"/>
      <c r="D120" s="26"/>
      <c r="E120" s="26"/>
      <c r="F120" s="26"/>
      <c r="G120" s="14"/>
      <c r="M120" s="16"/>
      <c r="N120" s="16"/>
      <c r="O120" s="16"/>
    </row>
    <row r="121" spans="1:15" x14ac:dyDescent="0.25">
      <c r="A121" s="13"/>
      <c r="B121" s="14"/>
      <c r="C121" s="14"/>
      <c r="D121" s="26"/>
      <c r="E121" s="26"/>
      <c r="F121" s="26"/>
      <c r="G121" s="14"/>
      <c r="M121" s="16"/>
      <c r="N121" s="16"/>
      <c r="O121" s="21"/>
    </row>
    <row r="122" spans="1:15" x14ac:dyDescent="0.25">
      <c r="A122" s="13"/>
      <c r="B122" s="14"/>
      <c r="C122" s="14"/>
      <c r="D122" s="26"/>
      <c r="E122" s="26"/>
      <c r="F122" s="26"/>
      <c r="G122" s="14"/>
      <c r="M122" s="16"/>
      <c r="N122" s="16"/>
      <c r="O122" s="16"/>
    </row>
    <row r="123" spans="1:15" x14ac:dyDescent="0.25">
      <c r="A123" s="13"/>
      <c r="B123" s="14"/>
      <c r="C123" s="14"/>
      <c r="D123" s="26"/>
      <c r="E123" s="26"/>
      <c r="F123" s="26"/>
      <c r="G123" s="14"/>
      <c r="M123" s="16"/>
      <c r="N123" s="16"/>
      <c r="O123" s="16"/>
    </row>
    <row r="124" spans="1:15" x14ac:dyDescent="0.25">
      <c r="A124" s="13"/>
      <c r="B124" s="14"/>
      <c r="C124" s="14"/>
      <c r="D124" s="26"/>
      <c r="E124" s="26"/>
      <c r="F124" s="26"/>
      <c r="G124" s="14"/>
      <c r="M124" s="16"/>
      <c r="N124" s="16"/>
      <c r="O124" s="16"/>
    </row>
    <row r="125" spans="1:15" x14ac:dyDescent="0.25">
      <c r="A125" s="13"/>
      <c r="B125" s="14"/>
      <c r="C125" s="14"/>
      <c r="D125" s="26"/>
      <c r="E125" s="26"/>
      <c r="F125" s="26"/>
      <c r="G125" s="14"/>
      <c r="M125" s="16"/>
      <c r="N125" s="16"/>
      <c r="O125" s="16"/>
    </row>
    <row r="126" spans="1:15" x14ac:dyDescent="0.25">
      <c r="A126" s="13"/>
      <c r="B126" s="14"/>
      <c r="C126" s="14"/>
      <c r="D126" s="26"/>
      <c r="E126" s="26"/>
      <c r="F126" s="26"/>
      <c r="G126" s="14"/>
      <c r="M126" s="16"/>
      <c r="N126" s="16"/>
      <c r="O126" s="21"/>
    </row>
    <row r="127" spans="1:15" x14ac:dyDescent="0.25">
      <c r="A127" s="13"/>
      <c r="B127" s="14"/>
      <c r="C127" s="14"/>
      <c r="D127" s="26"/>
      <c r="E127" s="26"/>
      <c r="F127" s="26"/>
      <c r="G127" s="14"/>
      <c r="M127" s="16"/>
      <c r="N127" s="16"/>
      <c r="O127" s="16"/>
    </row>
    <row r="128" spans="1:15" x14ac:dyDescent="0.25">
      <c r="A128" s="13"/>
      <c r="B128" s="14"/>
      <c r="C128" s="14"/>
      <c r="D128" s="26"/>
      <c r="E128" s="26"/>
      <c r="F128" s="26"/>
      <c r="G128" s="14"/>
      <c r="M128" s="16"/>
      <c r="N128" s="16"/>
      <c r="O128" s="16"/>
    </row>
    <row r="129" spans="1:15" x14ac:dyDescent="0.25">
      <c r="A129" s="13"/>
      <c r="B129" s="14"/>
      <c r="C129" s="14"/>
      <c r="D129" s="26"/>
      <c r="E129" s="26"/>
      <c r="F129" s="26"/>
      <c r="G129" s="14"/>
      <c r="M129" s="16"/>
      <c r="N129" s="16"/>
      <c r="O129" s="16"/>
    </row>
    <row r="130" spans="1:15" x14ac:dyDescent="0.25">
      <c r="A130" s="13"/>
      <c r="B130" s="14"/>
      <c r="C130" s="14"/>
      <c r="D130" s="26"/>
      <c r="E130" s="26"/>
      <c r="F130" s="26"/>
      <c r="G130" s="14"/>
      <c r="M130" s="16"/>
      <c r="N130" s="16"/>
      <c r="O130" s="16"/>
    </row>
    <row r="131" spans="1:15" x14ac:dyDescent="0.25">
      <c r="A131" s="13"/>
      <c r="B131" s="14"/>
      <c r="C131" s="14"/>
      <c r="D131" s="26"/>
      <c r="E131" s="26"/>
      <c r="F131" s="26"/>
      <c r="G131" s="14"/>
      <c r="M131" s="16"/>
      <c r="N131" s="16"/>
      <c r="O131" s="21"/>
    </row>
    <row r="132" spans="1:15" x14ac:dyDescent="0.25">
      <c r="A132" s="13"/>
      <c r="B132" s="14"/>
      <c r="C132" s="14"/>
      <c r="D132" s="26"/>
      <c r="E132" s="26"/>
      <c r="F132" s="26"/>
      <c r="G132" s="14"/>
      <c r="M132" s="16"/>
      <c r="N132" s="16"/>
      <c r="O132" s="16"/>
    </row>
    <row r="133" spans="1:15" x14ac:dyDescent="0.25">
      <c r="A133" s="13"/>
      <c r="B133" s="14"/>
      <c r="C133" s="14"/>
      <c r="D133" s="26"/>
      <c r="E133" s="26"/>
      <c r="F133" s="26"/>
      <c r="G133" s="14"/>
      <c r="M133" s="16"/>
      <c r="N133" s="16"/>
      <c r="O133" s="16"/>
    </row>
    <row r="134" spans="1:15" x14ac:dyDescent="0.25">
      <c r="A134" s="13"/>
      <c r="B134" s="14"/>
      <c r="C134" s="14"/>
      <c r="D134" s="26"/>
      <c r="E134" s="26"/>
      <c r="F134" s="26"/>
      <c r="G134" s="14"/>
      <c r="M134" s="16"/>
      <c r="N134" s="16"/>
      <c r="O134" s="16"/>
    </row>
    <row r="135" spans="1:15" x14ac:dyDescent="0.25">
      <c r="A135" s="13"/>
      <c r="B135" s="14"/>
      <c r="C135" s="14"/>
      <c r="D135" s="26"/>
      <c r="E135" s="26"/>
      <c r="F135" s="26"/>
      <c r="G135" s="14"/>
      <c r="M135" s="16"/>
      <c r="N135" s="16"/>
      <c r="O135" s="16"/>
    </row>
    <row r="136" spans="1:15" x14ac:dyDescent="0.25">
      <c r="A136" s="13"/>
      <c r="B136" s="14"/>
      <c r="C136" s="14"/>
      <c r="D136" s="26"/>
      <c r="E136" s="26"/>
      <c r="F136" s="26"/>
      <c r="G136" s="14"/>
      <c r="M136" s="16"/>
      <c r="N136" s="16"/>
      <c r="O136" s="21"/>
    </row>
    <row r="137" spans="1:15" x14ac:dyDescent="0.25">
      <c r="A137" s="13"/>
      <c r="B137" s="14"/>
      <c r="C137" s="14"/>
      <c r="D137" s="26"/>
      <c r="E137" s="26"/>
      <c r="F137" s="26"/>
      <c r="G137" s="14"/>
      <c r="M137" s="16"/>
      <c r="N137" s="16"/>
      <c r="O137" s="16"/>
    </row>
    <row r="138" spans="1:15" x14ac:dyDescent="0.25">
      <c r="A138" s="13"/>
      <c r="B138" s="14"/>
      <c r="C138" s="14"/>
      <c r="D138" s="26"/>
      <c r="E138" s="26"/>
      <c r="F138" s="26"/>
      <c r="G138" s="14"/>
      <c r="M138" s="16"/>
      <c r="N138" s="16"/>
      <c r="O138" s="16"/>
    </row>
    <row r="139" spans="1:15" x14ac:dyDescent="0.25">
      <c r="A139" s="13"/>
      <c r="B139" s="14"/>
      <c r="C139" s="14"/>
      <c r="D139" s="26"/>
      <c r="E139" s="26"/>
      <c r="F139" s="26"/>
      <c r="G139" s="14"/>
      <c r="L139" s="20"/>
      <c r="M139" s="16"/>
      <c r="N139" s="16"/>
      <c r="O139" s="16"/>
    </row>
    <row r="140" spans="1:15" x14ac:dyDescent="0.25">
      <c r="A140" s="13"/>
      <c r="B140" s="14"/>
      <c r="C140" s="14"/>
      <c r="D140" s="26"/>
      <c r="E140" s="26"/>
      <c r="F140" s="26"/>
      <c r="G140" s="14"/>
      <c r="L140" s="20"/>
      <c r="M140" s="16"/>
      <c r="N140" s="16"/>
      <c r="O140" s="16"/>
    </row>
    <row r="141" spans="1:15" x14ac:dyDescent="0.25">
      <c r="A141" s="13"/>
      <c r="B141" s="14"/>
      <c r="C141" s="14"/>
      <c r="D141" s="26"/>
      <c r="E141" s="26"/>
      <c r="F141" s="26"/>
      <c r="G141" s="14"/>
      <c r="L141" s="20"/>
      <c r="M141" s="16"/>
      <c r="N141" s="16"/>
      <c r="O141" s="21"/>
    </row>
    <row r="142" spans="1:15" x14ac:dyDescent="0.25">
      <c r="A142" s="13"/>
      <c r="B142" s="14"/>
      <c r="C142" s="14"/>
      <c r="D142" s="26"/>
      <c r="E142" s="26"/>
      <c r="F142" s="26"/>
      <c r="G142" s="14"/>
      <c r="L142" s="20"/>
      <c r="M142" s="16"/>
      <c r="N142" s="16"/>
      <c r="O142" s="16"/>
    </row>
    <row r="143" spans="1:15" x14ac:dyDescent="0.25">
      <c r="A143" s="13"/>
      <c r="B143" s="14"/>
      <c r="C143" s="14"/>
      <c r="D143" s="26"/>
      <c r="E143" s="26"/>
      <c r="F143" s="26"/>
      <c r="G143" s="14"/>
      <c r="L143" s="20"/>
      <c r="M143" s="16"/>
      <c r="N143" s="16"/>
      <c r="O143" s="16"/>
    </row>
    <row r="144" spans="1:15" x14ac:dyDescent="0.25">
      <c r="A144" s="13"/>
      <c r="B144" s="14"/>
      <c r="C144" s="14"/>
      <c r="D144" s="26"/>
      <c r="E144" s="26"/>
      <c r="F144" s="26"/>
      <c r="G144" s="14"/>
      <c r="L144" s="20"/>
      <c r="M144" s="16"/>
      <c r="N144" s="16"/>
      <c r="O144" s="16"/>
    </row>
    <row r="145" spans="1:15" x14ac:dyDescent="0.25">
      <c r="A145" s="13"/>
      <c r="B145" s="14"/>
      <c r="C145" s="14"/>
      <c r="D145" s="26"/>
      <c r="E145" s="26"/>
      <c r="F145" s="26"/>
      <c r="G145" s="14"/>
      <c r="L145" s="20"/>
      <c r="M145" s="16"/>
      <c r="N145" s="16"/>
      <c r="O145" s="16"/>
    </row>
    <row r="146" spans="1:15" x14ac:dyDescent="0.25">
      <c r="A146" s="13"/>
      <c r="B146" s="14"/>
      <c r="C146" s="14"/>
      <c r="D146" s="26"/>
      <c r="E146" s="26"/>
      <c r="F146" s="26"/>
      <c r="G146" s="14"/>
      <c r="L146" s="20"/>
      <c r="M146" s="16"/>
      <c r="N146" s="16"/>
      <c r="O146" s="21"/>
    </row>
    <row r="147" spans="1:15" x14ac:dyDescent="0.25">
      <c r="A147" s="13"/>
      <c r="B147" s="14"/>
      <c r="C147" s="14"/>
      <c r="D147" s="26"/>
      <c r="E147" s="26"/>
      <c r="F147" s="26"/>
      <c r="G147" s="14"/>
      <c r="L147" s="20"/>
      <c r="M147" s="16"/>
      <c r="N147" s="16"/>
      <c r="O147" s="16"/>
    </row>
    <row r="148" spans="1:15" x14ac:dyDescent="0.25">
      <c r="A148" s="13"/>
      <c r="B148" s="14"/>
      <c r="C148" s="14"/>
      <c r="D148" s="26"/>
      <c r="E148" s="26"/>
      <c r="F148" s="26"/>
      <c r="G148" s="14"/>
      <c r="L148" s="20"/>
      <c r="M148" s="16"/>
      <c r="N148" s="16"/>
      <c r="O148" s="16"/>
    </row>
    <row r="149" spans="1:15" x14ac:dyDescent="0.25">
      <c r="A149" s="13"/>
      <c r="B149" s="14"/>
      <c r="C149" s="14"/>
      <c r="D149" s="26"/>
      <c r="E149" s="26"/>
      <c r="F149" s="26"/>
      <c r="G149" s="14"/>
      <c r="L149" s="20"/>
      <c r="M149" s="16"/>
      <c r="N149" s="16"/>
      <c r="O149" s="16"/>
    </row>
    <row r="150" spans="1:15" x14ac:dyDescent="0.25">
      <c r="A150" s="13"/>
      <c r="B150" s="14"/>
      <c r="C150" s="14"/>
      <c r="D150" s="26"/>
      <c r="E150" s="26"/>
      <c r="F150" s="26"/>
      <c r="G150" s="14"/>
      <c r="L150" s="20"/>
      <c r="M150" s="16"/>
      <c r="N150" s="16"/>
      <c r="O150" s="16"/>
    </row>
    <row r="151" spans="1:15" x14ac:dyDescent="0.25">
      <c r="A151" s="13"/>
      <c r="B151" s="14"/>
      <c r="C151" s="14"/>
      <c r="D151" s="26"/>
      <c r="E151" s="26"/>
      <c r="F151" s="26"/>
      <c r="G151" s="14"/>
      <c r="L151" s="20"/>
      <c r="M151" s="16"/>
      <c r="N151" s="16"/>
      <c r="O151" s="21"/>
    </row>
    <row r="152" spans="1:15" x14ac:dyDescent="0.25">
      <c r="A152" s="13"/>
      <c r="B152" s="14"/>
      <c r="C152" s="14"/>
      <c r="D152" s="26"/>
      <c r="E152" s="26"/>
      <c r="F152" s="26"/>
      <c r="G152" s="14"/>
      <c r="L152" s="20"/>
      <c r="M152" s="16"/>
      <c r="N152" s="16"/>
      <c r="O152" s="16"/>
    </row>
    <row r="153" spans="1:15" x14ac:dyDescent="0.25">
      <c r="A153" s="13"/>
      <c r="B153" s="14"/>
      <c r="C153" s="14"/>
      <c r="D153" s="26"/>
      <c r="E153" s="26"/>
      <c r="F153" s="26"/>
      <c r="G153" s="14"/>
      <c r="L153" s="20"/>
      <c r="M153" s="16"/>
      <c r="N153" s="16"/>
      <c r="O153" s="16"/>
    </row>
    <row r="154" spans="1:15" x14ac:dyDescent="0.25">
      <c r="A154" s="13"/>
      <c r="B154" s="14"/>
      <c r="C154" s="14"/>
      <c r="D154" s="26"/>
      <c r="E154" s="26"/>
      <c r="F154" s="26"/>
      <c r="G154" s="14"/>
      <c r="L154" s="20"/>
      <c r="M154" s="16"/>
      <c r="N154" s="16"/>
      <c r="O154" s="16"/>
    </row>
    <row r="155" spans="1:15" x14ac:dyDescent="0.25">
      <c r="A155" s="13"/>
      <c r="B155" s="14"/>
      <c r="C155" s="14"/>
      <c r="D155" s="26"/>
      <c r="E155" s="26"/>
      <c r="F155" s="26"/>
      <c r="G155" s="14"/>
      <c r="L155" s="20"/>
      <c r="M155" s="16"/>
      <c r="N155" s="16"/>
      <c r="O155" s="16"/>
    </row>
    <row r="156" spans="1:15" x14ac:dyDescent="0.25">
      <c r="A156" s="13"/>
      <c r="B156" s="14"/>
      <c r="C156" s="14"/>
      <c r="D156" s="26"/>
      <c r="E156" s="26"/>
      <c r="F156" s="26"/>
      <c r="G156" s="14"/>
      <c r="L156" s="20"/>
      <c r="M156" s="16"/>
      <c r="N156" s="16"/>
      <c r="O156" s="21"/>
    </row>
    <row r="157" spans="1:15" x14ac:dyDescent="0.25">
      <c r="A157" s="13"/>
      <c r="B157" s="14"/>
      <c r="C157" s="14"/>
      <c r="D157" s="26"/>
      <c r="E157" s="26"/>
      <c r="F157" s="26"/>
      <c r="G157" s="14"/>
      <c r="L157" s="20"/>
      <c r="M157" s="16"/>
      <c r="N157" s="16"/>
      <c r="O157" s="16"/>
    </row>
    <row r="158" spans="1:15" x14ac:dyDescent="0.25">
      <c r="A158" s="13"/>
      <c r="B158" s="14"/>
      <c r="C158" s="14"/>
      <c r="D158" s="26"/>
      <c r="E158" s="26"/>
      <c r="F158" s="26"/>
      <c r="G158" s="14"/>
      <c r="L158" s="20"/>
      <c r="M158" s="16"/>
      <c r="N158" s="16"/>
      <c r="O158" s="16"/>
    </row>
    <row r="159" spans="1:15" x14ac:dyDescent="0.25">
      <c r="A159" s="13"/>
      <c r="B159" s="14"/>
      <c r="C159" s="14"/>
      <c r="D159" s="26"/>
      <c r="E159" s="26"/>
      <c r="F159" s="26"/>
      <c r="G159" s="14"/>
      <c r="L159" s="20"/>
      <c r="M159" s="16"/>
      <c r="N159" s="16"/>
      <c r="O159" s="16"/>
    </row>
    <row r="160" spans="1:15" x14ac:dyDescent="0.25">
      <c r="A160" s="13"/>
      <c r="B160" s="14"/>
      <c r="C160" s="14"/>
      <c r="D160" s="26"/>
      <c r="E160" s="26"/>
      <c r="F160" s="26"/>
      <c r="G160" s="14"/>
      <c r="L160" s="20"/>
      <c r="M160" s="16"/>
      <c r="N160" s="16"/>
      <c r="O160" s="16"/>
    </row>
    <row r="161" spans="1:15" x14ac:dyDescent="0.25">
      <c r="A161" s="13"/>
      <c r="B161" s="14"/>
      <c r="C161" s="14"/>
      <c r="D161" s="26"/>
      <c r="E161" s="26"/>
      <c r="F161" s="26"/>
      <c r="G161" s="14"/>
      <c r="L161" s="20"/>
      <c r="M161" s="16"/>
      <c r="N161" s="16"/>
      <c r="O161" s="21"/>
    </row>
    <row r="162" spans="1:15" x14ac:dyDescent="0.25">
      <c r="A162" s="13"/>
      <c r="B162" s="14"/>
      <c r="C162" s="14"/>
      <c r="D162" s="26"/>
      <c r="E162" s="26"/>
      <c r="F162" s="26"/>
      <c r="G162" s="14"/>
      <c r="L162" s="20"/>
      <c r="M162" s="16"/>
      <c r="N162" s="16"/>
      <c r="O162" s="16"/>
    </row>
    <row r="163" spans="1:15" x14ac:dyDescent="0.25">
      <c r="A163" s="13"/>
      <c r="B163" s="14"/>
      <c r="C163" s="14"/>
      <c r="D163" s="26"/>
      <c r="E163" s="26"/>
      <c r="F163" s="26"/>
      <c r="G163" s="14"/>
      <c r="L163" s="20"/>
      <c r="M163" s="16"/>
      <c r="N163" s="16"/>
      <c r="O163" s="16"/>
    </row>
    <row r="164" spans="1:15" x14ac:dyDescent="0.25">
      <c r="A164" s="13"/>
      <c r="B164" s="14"/>
      <c r="C164" s="14"/>
      <c r="D164" s="26"/>
      <c r="E164" s="26"/>
      <c r="F164" s="26"/>
      <c r="G164" s="14"/>
      <c r="L164" s="20"/>
      <c r="M164" s="16"/>
      <c r="N164" s="16"/>
      <c r="O164" s="16"/>
    </row>
    <row r="165" spans="1:15" x14ac:dyDescent="0.25">
      <c r="A165" s="13"/>
      <c r="B165" s="14"/>
      <c r="C165" s="14"/>
      <c r="D165" s="26"/>
      <c r="E165" s="26"/>
      <c r="F165" s="26"/>
      <c r="G165" s="14"/>
      <c r="L165" s="20"/>
      <c r="M165" s="16"/>
      <c r="N165" s="16"/>
      <c r="O165" s="16"/>
    </row>
    <row r="166" spans="1:15" x14ac:dyDescent="0.25">
      <c r="A166" s="13"/>
      <c r="B166" s="14"/>
      <c r="C166" s="14"/>
      <c r="D166" s="26"/>
      <c r="E166" s="26"/>
      <c r="F166" s="26"/>
      <c r="G166" s="14"/>
      <c r="L166" s="20"/>
      <c r="M166" s="16"/>
      <c r="N166" s="16"/>
      <c r="O166" s="21"/>
    </row>
    <row r="167" spans="1:15" x14ac:dyDescent="0.25">
      <c r="A167" s="13"/>
      <c r="B167" s="14"/>
      <c r="C167" s="14"/>
      <c r="D167" s="26"/>
      <c r="E167" s="26"/>
      <c r="F167" s="26"/>
      <c r="G167" s="14"/>
      <c r="L167" s="20"/>
      <c r="M167" s="16"/>
      <c r="N167" s="16"/>
      <c r="O167" s="16"/>
    </row>
    <row r="168" spans="1:15" x14ac:dyDescent="0.25">
      <c r="A168" s="13"/>
      <c r="B168" s="14"/>
      <c r="C168" s="14"/>
      <c r="D168" s="26"/>
      <c r="E168" s="26"/>
      <c r="F168" s="26"/>
      <c r="G168" s="14"/>
      <c r="L168" s="20"/>
      <c r="M168" s="16"/>
      <c r="N168" s="16"/>
      <c r="O168" s="16"/>
    </row>
    <row r="169" spans="1:15" x14ac:dyDescent="0.25">
      <c r="A169" s="13"/>
      <c r="B169" s="14"/>
      <c r="C169" s="14"/>
      <c r="D169" s="26"/>
      <c r="E169" s="26"/>
      <c r="F169" s="26"/>
      <c r="G169" s="14"/>
      <c r="L169" s="20"/>
      <c r="M169" s="16"/>
      <c r="N169" s="16"/>
      <c r="O169" s="16"/>
    </row>
    <row r="170" spans="1:15" x14ac:dyDescent="0.25">
      <c r="A170" s="13"/>
      <c r="B170" s="14"/>
      <c r="C170" s="14"/>
      <c r="D170" s="26"/>
      <c r="E170" s="26"/>
      <c r="F170" s="26"/>
      <c r="G170" s="14"/>
      <c r="L170" s="20"/>
      <c r="M170" s="16"/>
      <c r="N170" s="16"/>
      <c r="O170" s="16"/>
    </row>
    <row r="171" spans="1:15" x14ac:dyDescent="0.25">
      <c r="A171" s="13"/>
      <c r="B171" s="14"/>
      <c r="C171" s="14"/>
      <c r="D171" s="26"/>
      <c r="E171" s="26"/>
      <c r="F171" s="26"/>
      <c r="G171" s="14"/>
      <c r="L171" s="20"/>
      <c r="M171" s="16"/>
      <c r="N171" s="16"/>
      <c r="O171" s="21"/>
    </row>
    <row r="172" spans="1:15" x14ac:dyDescent="0.25">
      <c r="A172" s="13"/>
      <c r="B172" s="14"/>
      <c r="C172" s="14"/>
      <c r="D172" s="26"/>
      <c r="E172" s="26"/>
      <c r="F172" s="26"/>
      <c r="G172" s="14"/>
      <c r="L172" s="20"/>
      <c r="M172" s="16"/>
      <c r="N172" s="16"/>
      <c r="O172" s="16"/>
    </row>
    <row r="173" spans="1:15" x14ac:dyDescent="0.25">
      <c r="A173" s="13"/>
      <c r="B173" s="14"/>
      <c r="C173" s="14"/>
      <c r="D173" s="26"/>
      <c r="E173" s="26"/>
      <c r="F173" s="26"/>
      <c r="G173" s="14"/>
      <c r="L173" s="20"/>
      <c r="M173" s="16"/>
      <c r="N173" s="16"/>
      <c r="O173" s="16"/>
    </row>
    <row r="174" spans="1:15" x14ac:dyDescent="0.25">
      <c r="A174" s="13"/>
      <c r="B174" s="14"/>
      <c r="C174" s="14"/>
      <c r="D174" s="26"/>
      <c r="E174" s="26"/>
      <c r="F174" s="26"/>
      <c r="G174" s="14"/>
      <c r="L174" s="20"/>
      <c r="M174" s="16"/>
      <c r="N174" s="16"/>
      <c r="O174" s="16"/>
    </row>
    <row r="175" spans="1:15" x14ac:dyDescent="0.25">
      <c r="A175" s="13"/>
      <c r="B175" s="14"/>
      <c r="C175" s="14"/>
      <c r="D175" s="26"/>
      <c r="E175" s="26"/>
      <c r="F175" s="26"/>
      <c r="G175" s="14"/>
      <c r="L175" s="20"/>
      <c r="M175" s="16"/>
      <c r="N175" s="16"/>
      <c r="O175" s="16"/>
    </row>
    <row r="176" spans="1:15" x14ac:dyDescent="0.25">
      <c r="A176" s="13"/>
      <c r="B176" s="14"/>
      <c r="C176" s="14"/>
      <c r="D176" s="26"/>
      <c r="E176" s="26"/>
      <c r="F176" s="26"/>
      <c r="G176" s="14"/>
      <c r="L176" s="20"/>
      <c r="M176" s="16"/>
      <c r="N176" s="16"/>
      <c r="O176" s="21"/>
    </row>
    <row r="177" spans="1:15" x14ac:dyDescent="0.25">
      <c r="A177" s="13"/>
      <c r="B177" s="14"/>
      <c r="C177" s="14"/>
      <c r="D177" s="26"/>
      <c r="E177" s="26"/>
      <c r="F177" s="26"/>
      <c r="G177" s="14"/>
      <c r="L177" s="20"/>
      <c r="M177" s="16"/>
      <c r="N177" s="16"/>
      <c r="O177" s="16"/>
    </row>
    <row r="178" spans="1:15" x14ac:dyDescent="0.25">
      <c r="A178" s="13"/>
      <c r="B178" s="14"/>
      <c r="C178" s="14"/>
      <c r="D178" s="26"/>
      <c r="E178" s="26"/>
      <c r="F178" s="26"/>
      <c r="G178" s="14"/>
      <c r="L178" s="20"/>
      <c r="M178" s="16"/>
      <c r="N178" s="16"/>
      <c r="O178" s="16"/>
    </row>
    <row r="179" spans="1:15" x14ac:dyDescent="0.25">
      <c r="A179" s="13"/>
      <c r="B179" s="14"/>
      <c r="C179" s="14"/>
      <c r="D179" s="26"/>
      <c r="E179" s="26"/>
      <c r="F179" s="26"/>
      <c r="G179" s="14"/>
      <c r="L179" s="20"/>
      <c r="M179" s="16"/>
      <c r="N179" s="16"/>
      <c r="O179" s="16"/>
    </row>
    <row r="180" spans="1:15" x14ac:dyDescent="0.25">
      <c r="A180" s="13"/>
      <c r="B180" s="14"/>
      <c r="C180" s="14"/>
      <c r="D180" s="26"/>
      <c r="E180" s="26"/>
      <c r="F180" s="26"/>
      <c r="G180" s="14"/>
      <c r="L180" s="20"/>
      <c r="M180" s="16"/>
      <c r="N180" s="16"/>
      <c r="O180" s="16"/>
    </row>
    <row r="181" spans="1:15" x14ac:dyDescent="0.25">
      <c r="A181" s="13"/>
      <c r="B181" s="14"/>
      <c r="C181" s="14"/>
      <c r="D181" s="26"/>
      <c r="E181" s="26"/>
      <c r="F181" s="26"/>
      <c r="G181" s="14"/>
      <c r="L181" s="20"/>
      <c r="M181" s="16"/>
      <c r="N181" s="16"/>
      <c r="O181" s="21"/>
    </row>
    <row r="182" spans="1:15" x14ac:dyDescent="0.25">
      <c r="A182" s="13"/>
      <c r="B182" s="14"/>
      <c r="C182" s="14"/>
      <c r="D182" s="26"/>
      <c r="E182" s="26"/>
      <c r="F182" s="26"/>
      <c r="G182" s="14"/>
      <c r="L182" s="20"/>
      <c r="M182" s="16"/>
      <c r="N182" s="16"/>
      <c r="O182" s="16"/>
    </row>
    <row r="183" spans="1:15" x14ac:dyDescent="0.25">
      <c r="A183" s="13"/>
      <c r="B183" s="14"/>
      <c r="C183" s="14"/>
      <c r="D183" s="26"/>
      <c r="E183" s="26"/>
      <c r="F183" s="26"/>
      <c r="G183" s="14"/>
      <c r="L183" s="20"/>
      <c r="M183" s="16"/>
      <c r="N183" s="16"/>
      <c r="O183" s="16"/>
    </row>
    <row r="184" spans="1:15" x14ac:dyDescent="0.25">
      <c r="A184" s="13"/>
      <c r="B184" s="14"/>
      <c r="C184" s="14"/>
      <c r="D184" s="26"/>
      <c r="E184" s="26"/>
      <c r="F184" s="26"/>
      <c r="G184" s="14"/>
      <c r="L184" s="20"/>
      <c r="M184" s="16"/>
      <c r="N184" s="16"/>
      <c r="O184" s="16"/>
    </row>
    <row r="185" spans="1:15" x14ac:dyDescent="0.25">
      <c r="A185" s="13"/>
      <c r="B185" s="14"/>
      <c r="C185" s="14"/>
      <c r="D185" s="26"/>
      <c r="E185" s="26"/>
      <c r="F185" s="26"/>
      <c r="G185" s="14"/>
      <c r="L185" s="20"/>
      <c r="M185" s="16"/>
      <c r="N185" s="16"/>
      <c r="O185" s="16"/>
    </row>
    <row r="186" spans="1:15" x14ac:dyDescent="0.25">
      <c r="A186" s="13"/>
      <c r="B186" s="14"/>
      <c r="C186" s="14"/>
      <c r="D186" s="26"/>
      <c r="E186" s="26"/>
      <c r="F186" s="26"/>
      <c r="G186" s="14"/>
      <c r="L186" s="20"/>
      <c r="M186" s="16"/>
      <c r="N186" s="16"/>
      <c r="O186" s="21"/>
    </row>
    <row r="187" spans="1:15" x14ac:dyDescent="0.25">
      <c r="A187" s="13"/>
      <c r="B187" s="14"/>
      <c r="C187" s="14"/>
      <c r="D187" s="26"/>
      <c r="E187" s="26"/>
      <c r="F187" s="26"/>
      <c r="G187" s="14"/>
      <c r="L187" s="20"/>
      <c r="M187" s="16"/>
      <c r="N187" s="16"/>
      <c r="O187" s="16"/>
    </row>
    <row r="188" spans="1:15" x14ac:dyDescent="0.25">
      <c r="A188" s="13"/>
      <c r="B188" s="14"/>
      <c r="C188" s="14"/>
      <c r="D188" s="26"/>
      <c r="E188" s="26"/>
      <c r="F188" s="26"/>
      <c r="G188" s="14"/>
      <c r="L188" s="20"/>
      <c r="M188" s="16"/>
      <c r="N188" s="16"/>
      <c r="O188" s="16"/>
    </row>
    <row r="189" spans="1:15" x14ac:dyDescent="0.25">
      <c r="A189" s="13"/>
      <c r="B189" s="14"/>
      <c r="C189" s="14"/>
      <c r="D189" s="26"/>
      <c r="E189" s="26"/>
      <c r="F189" s="26"/>
      <c r="G189" s="14"/>
      <c r="L189" s="20"/>
      <c r="M189" s="16"/>
      <c r="N189" s="16"/>
      <c r="O189" s="16"/>
    </row>
    <row r="190" spans="1:15" x14ac:dyDescent="0.25">
      <c r="A190" s="13"/>
      <c r="B190" s="14"/>
      <c r="C190" s="14"/>
      <c r="D190" s="26"/>
      <c r="E190" s="26"/>
      <c r="F190" s="26"/>
      <c r="G190" s="14"/>
      <c r="L190" s="20"/>
      <c r="M190" s="16"/>
      <c r="N190" s="16"/>
      <c r="O190" s="16"/>
    </row>
    <row r="191" spans="1:15" x14ac:dyDescent="0.25">
      <c r="A191" s="13"/>
      <c r="B191" s="14"/>
      <c r="C191" s="14"/>
      <c r="D191" s="26"/>
      <c r="E191" s="26"/>
      <c r="F191" s="26"/>
      <c r="G191" s="14"/>
      <c r="L191" s="20"/>
      <c r="M191" s="16"/>
      <c r="N191" s="16"/>
      <c r="O191" s="21"/>
    </row>
    <row r="192" spans="1:15" x14ac:dyDescent="0.25">
      <c r="A192" s="13"/>
      <c r="B192" s="14"/>
      <c r="C192" s="14"/>
      <c r="D192" s="26"/>
      <c r="E192" s="26"/>
      <c r="F192" s="26"/>
      <c r="G192" s="14"/>
      <c r="L192" s="20"/>
      <c r="M192" s="16"/>
      <c r="N192" s="16"/>
      <c r="O192" s="16"/>
    </row>
    <row r="193" spans="1:15" x14ac:dyDescent="0.25">
      <c r="A193" s="13"/>
      <c r="B193" s="14"/>
      <c r="C193" s="14"/>
      <c r="D193" s="26"/>
      <c r="E193" s="26"/>
      <c r="F193" s="26"/>
      <c r="G193" s="14"/>
      <c r="L193" s="20"/>
      <c r="M193" s="16"/>
      <c r="N193" s="16"/>
      <c r="O193" s="16"/>
    </row>
    <row r="194" spans="1:15" x14ac:dyDescent="0.25">
      <c r="A194" s="13"/>
      <c r="B194" s="14"/>
      <c r="C194" s="14"/>
      <c r="D194" s="26"/>
      <c r="E194" s="26"/>
      <c r="F194" s="26"/>
      <c r="G194" s="14"/>
      <c r="L194" s="20"/>
      <c r="M194" s="16"/>
      <c r="N194" s="16"/>
      <c r="O194" s="16"/>
    </row>
    <row r="195" spans="1:15" x14ac:dyDescent="0.25">
      <c r="A195" s="13"/>
      <c r="B195" s="14"/>
      <c r="C195" s="14"/>
      <c r="D195" s="26"/>
      <c r="E195" s="26"/>
      <c r="F195" s="26"/>
      <c r="G195" s="14"/>
      <c r="L195" s="20"/>
      <c r="M195" s="21"/>
      <c r="N195" s="21"/>
      <c r="O195" s="16"/>
    </row>
    <row r="196" spans="1:15" x14ac:dyDescent="0.25">
      <c r="A196" s="13"/>
      <c r="B196" s="14"/>
      <c r="C196" s="14"/>
      <c r="D196" s="26"/>
      <c r="E196" s="26"/>
      <c r="F196" s="26"/>
      <c r="G196" s="14"/>
      <c r="L196" s="20"/>
      <c r="M196" s="16"/>
      <c r="N196" s="16"/>
      <c r="O196" s="21"/>
    </row>
    <row r="197" spans="1:15" x14ac:dyDescent="0.25">
      <c r="A197" s="13"/>
      <c r="B197" s="14"/>
      <c r="C197" s="14"/>
      <c r="D197" s="26"/>
      <c r="E197" s="26"/>
      <c r="F197" s="26"/>
      <c r="G197" s="14"/>
      <c r="L197" s="20"/>
      <c r="M197" s="16"/>
      <c r="N197" s="16"/>
      <c r="O197" s="16"/>
    </row>
    <row r="198" spans="1:15" x14ac:dyDescent="0.25">
      <c r="A198" s="13"/>
      <c r="B198" s="14"/>
      <c r="C198" s="14"/>
      <c r="D198" s="26"/>
      <c r="E198" s="26"/>
      <c r="F198" s="26"/>
      <c r="G198" s="14"/>
      <c r="L198" s="20"/>
      <c r="M198" s="16"/>
      <c r="N198" s="16"/>
      <c r="O198" s="16"/>
    </row>
    <row r="199" spans="1:15" x14ac:dyDescent="0.25">
      <c r="A199" s="13"/>
      <c r="B199" s="14"/>
      <c r="C199" s="14"/>
      <c r="D199" s="26"/>
      <c r="E199" s="26"/>
      <c r="F199" s="26"/>
      <c r="G199" s="14"/>
      <c r="L199" s="20"/>
      <c r="M199" s="16"/>
      <c r="N199" s="16"/>
      <c r="O199" s="16"/>
    </row>
    <row r="200" spans="1:15" x14ac:dyDescent="0.25">
      <c r="A200" s="13"/>
      <c r="B200" s="14"/>
      <c r="C200" s="14"/>
      <c r="D200" s="26"/>
      <c r="E200" s="26"/>
      <c r="F200" s="26"/>
      <c r="G200" s="14"/>
      <c r="L200" s="20"/>
      <c r="M200" s="16"/>
      <c r="N200" s="16"/>
      <c r="O200" s="16"/>
    </row>
    <row r="201" spans="1:15" x14ac:dyDescent="0.25">
      <c r="A201" s="13"/>
      <c r="B201" s="14"/>
      <c r="C201" s="14"/>
      <c r="D201" s="26"/>
      <c r="E201" s="26"/>
      <c r="F201" s="26"/>
      <c r="G201" s="14"/>
      <c r="L201" s="20"/>
      <c r="M201" s="16"/>
      <c r="N201" s="16"/>
      <c r="O201" s="21"/>
    </row>
    <row r="202" spans="1:15" x14ac:dyDescent="0.25">
      <c r="A202" s="13"/>
      <c r="B202" s="14"/>
      <c r="C202" s="14"/>
      <c r="D202" s="26"/>
      <c r="E202" s="26"/>
      <c r="F202" s="26"/>
      <c r="G202" s="14"/>
      <c r="L202" s="20"/>
      <c r="M202" s="21"/>
      <c r="N202" s="21"/>
      <c r="O202" s="16"/>
    </row>
    <row r="203" spans="1:15" x14ac:dyDescent="0.25">
      <c r="A203" s="13"/>
      <c r="B203" s="14"/>
      <c r="C203" s="14"/>
      <c r="D203" s="26"/>
      <c r="E203" s="26"/>
      <c r="F203" s="26"/>
      <c r="G203" s="14"/>
      <c r="L203" s="20"/>
      <c r="M203" s="16"/>
      <c r="N203" s="16"/>
      <c r="O203" s="16"/>
    </row>
    <row r="204" spans="1:15" x14ac:dyDescent="0.25">
      <c r="A204" s="13"/>
      <c r="B204" s="14"/>
      <c r="C204" s="14"/>
      <c r="D204" s="26"/>
      <c r="E204" s="26"/>
      <c r="F204" s="26"/>
      <c r="G204" s="14"/>
      <c r="L204" s="20"/>
      <c r="M204" s="16"/>
      <c r="N204" s="16"/>
      <c r="O204" s="16"/>
    </row>
    <row r="205" spans="1:15" x14ac:dyDescent="0.25">
      <c r="A205" s="13"/>
      <c r="B205" s="14"/>
      <c r="C205" s="14"/>
      <c r="D205" s="26"/>
      <c r="E205" s="26"/>
      <c r="F205" s="26"/>
      <c r="G205" s="14"/>
      <c r="L205" s="20"/>
      <c r="M205" s="16"/>
      <c r="N205" s="16"/>
      <c r="O205" s="16"/>
    </row>
    <row r="206" spans="1:15" x14ac:dyDescent="0.25">
      <c r="A206" s="13"/>
      <c r="B206" s="14"/>
      <c r="C206" s="14"/>
      <c r="D206" s="26"/>
      <c r="E206" s="26"/>
      <c r="F206" s="26"/>
      <c r="G206" s="14"/>
      <c r="L206" s="20"/>
      <c r="M206" s="21"/>
      <c r="N206" s="21"/>
      <c r="O206" s="21"/>
    </row>
    <row r="207" spans="1:15" x14ac:dyDescent="0.25">
      <c r="A207" s="13"/>
      <c r="B207" s="14"/>
      <c r="C207" s="14"/>
      <c r="D207" s="26"/>
      <c r="E207" s="26"/>
      <c r="F207" s="26"/>
      <c r="G207" s="14"/>
      <c r="L207" s="20"/>
      <c r="M207" s="16"/>
      <c r="N207" s="16"/>
      <c r="O207" s="16"/>
    </row>
    <row r="208" spans="1:15" x14ac:dyDescent="0.25">
      <c r="A208" s="13"/>
      <c r="B208" s="14"/>
      <c r="C208" s="14"/>
      <c r="D208" s="26"/>
      <c r="E208" s="26"/>
      <c r="F208" s="26"/>
      <c r="G208" s="14"/>
      <c r="L208" s="20"/>
      <c r="M208" s="16"/>
      <c r="N208" s="16"/>
      <c r="O208" s="16"/>
    </row>
    <row r="209" spans="1:15" x14ac:dyDescent="0.25">
      <c r="A209" s="13"/>
      <c r="B209" s="14"/>
      <c r="C209" s="14"/>
      <c r="D209" s="26"/>
      <c r="E209" s="26"/>
      <c r="F209" s="26"/>
      <c r="G209" s="14"/>
      <c r="L209" s="20"/>
      <c r="M209" s="16"/>
      <c r="N209" s="16"/>
      <c r="O209" s="16"/>
    </row>
    <row r="210" spans="1:15" x14ac:dyDescent="0.25">
      <c r="A210" s="13"/>
      <c r="B210" s="14"/>
      <c r="C210" s="14"/>
      <c r="D210" s="26"/>
      <c r="E210" s="26"/>
      <c r="F210" s="26"/>
      <c r="G210" s="14"/>
      <c r="L210" s="20"/>
      <c r="M210" s="16"/>
      <c r="N210" s="16"/>
      <c r="O210" s="16"/>
    </row>
    <row r="211" spans="1:15" x14ac:dyDescent="0.25">
      <c r="A211" s="13"/>
      <c r="B211" s="14"/>
      <c r="C211" s="14"/>
      <c r="D211" s="26"/>
      <c r="E211" s="26"/>
      <c r="F211" s="26"/>
      <c r="G211" s="14"/>
      <c r="L211" s="20"/>
      <c r="M211" s="16"/>
      <c r="N211" s="16"/>
      <c r="O211" s="21"/>
    </row>
    <row r="212" spans="1:15" x14ac:dyDescent="0.25">
      <c r="A212" s="13"/>
      <c r="B212" s="14"/>
      <c r="C212" s="14"/>
      <c r="D212" s="26"/>
      <c r="E212" s="26"/>
      <c r="F212" s="26"/>
      <c r="G212" s="14"/>
      <c r="L212" s="20"/>
      <c r="M212" s="16"/>
      <c r="N212" s="16"/>
      <c r="O212" s="16"/>
    </row>
    <row r="213" spans="1:15" x14ac:dyDescent="0.25">
      <c r="A213" s="13"/>
      <c r="B213" s="14"/>
      <c r="C213" s="14"/>
      <c r="D213" s="26"/>
      <c r="E213" s="26"/>
      <c r="F213" s="26"/>
      <c r="G213" s="14"/>
      <c r="L213" s="20"/>
      <c r="M213" s="21"/>
      <c r="N213" s="21"/>
      <c r="O213" s="16"/>
    </row>
    <row r="214" spans="1:15" x14ac:dyDescent="0.25">
      <c r="A214" s="13"/>
      <c r="B214" s="14"/>
      <c r="C214" s="14"/>
      <c r="D214" s="26"/>
      <c r="E214" s="26"/>
      <c r="F214" s="26"/>
      <c r="G214" s="14"/>
      <c r="L214" s="20"/>
      <c r="M214" s="21"/>
      <c r="N214" s="21"/>
      <c r="O214" s="16"/>
    </row>
    <row r="215" spans="1:15" x14ac:dyDescent="0.25">
      <c r="A215" s="13"/>
      <c r="B215" s="14"/>
      <c r="C215" s="14"/>
      <c r="D215" s="26"/>
      <c r="E215" s="26"/>
      <c r="F215" s="26"/>
      <c r="G215" s="14"/>
      <c r="L215" s="20"/>
      <c r="M215" s="16"/>
      <c r="N215" s="16"/>
      <c r="O215" s="16"/>
    </row>
    <row r="216" spans="1:15" x14ac:dyDescent="0.25">
      <c r="A216" s="13"/>
      <c r="B216" s="14"/>
      <c r="C216" s="14"/>
      <c r="D216" s="26"/>
      <c r="E216" s="26"/>
      <c r="F216" s="26"/>
      <c r="G216" s="14"/>
      <c r="L216" s="20"/>
      <c r="M216" s="16"/>
      <c r="N216" s="16"/>
      <c r="O216" s="21"/>
    </row>
    <row r="217" spans="1:15" x14ac:dyDescent="0.25">
      <c r="A217" s="13"/>
      <c r="B217" s="14"/>
      <c r="C217" s="14"/>
      <c r="D217" s="26"/>
      <c r="E217" s="26"/>
      <c r="F217" s="26"/>
      <c r="G217" s="14"/>
      <c r="L217" s="20"/>
      <c r="M217" s="16"/>
      <c r="N217" s="16"/>
      <c r="O217" s="16"/>
    </row>
    <row r="218" spans="1:15" x14ac:dyDescent="0.25">
      <c r="A218" s="13"/>
      <c r="B218" s="14"/>
      <c r="C218" s="14"/>
      <c r="D218" s="26"/>
      <c r="E218" s="26"/>
      <c r="F218" s="26"/>
      <c r="G218" s="14"/>
      <c r="L218" s="20"/>
      <c r="M218" s="21"/>
      <c r="N218" s="21"/>
      <c r="O218" s="16"/>
    </row>
    <row r="219" spans="1:15" x14ac:dyDescent="0.25">
      <c r="A219" s="13"/>
      <c r="B219" s="14"/>
      <c r="C219" s="14"/>
      <c r="D219" s="26"/>
      <c r="E219" s="26"/>
      <c r="F219" s="26"/>
      <c r="G219" s="14"/>
      <c r="L219" s="20"/>
      <c r="M219" s="21"/>
      <c r="N219" s="21"/>
      <c r="O219" s="16"/>
    </row>
    <row r="220" spans="1:15" x14ac:dyDescent="0.25">
      <c r="A220" s="13"/>
      <c r="B220" s="14"/>
      <c r="C220" s="14"/>
      <c r="D220" s="26"/>
      <c r="E220" s="26"/>
      <c r="F220" s="26"/>
      <c r="G220" s="14"/>
      <c r="L220" s="20"/>
      <c r="M220" s="16"/>
      <c r="N220" s="16"/>
      <c r="O220" s="16"/>
    </row>
    <row r="221" spans="1:15" x14ac:dyDescent="0.25">
      <c r="A221" s="13"/>
      <c r="B221" s="14"/>
      <c r="C221" s="14"/>
      <c r="D221" s="26"/>
      <c r="E221" s="26"/>
      <c r="F221" s="26"/>
      <c r="G221" s="14"/>
      <c r="L221" s="20"/>
      <c r="M221" s="16"/>
      <c r="N221" s="16"/>
      <c r="O221" s="21"/>
    </row>
    <row r="222" spans="1:15" x14ac:dyDescent="0.25">
      <c r="A222" s="13"/>
      <c r="B222" s="14"/>
      <c r="C222" s="14"/>
      <c r="D222" s="26"/>
      <c r="E222" s="26"/>
      <c r="F222" s="26"/>
      <c r="G222" s="14"/>
      <c r="L222" s="20"/>
      <c r="M222" s="21"/>
      <c r="N222" s="21"/>
      <c r="O222" s="16"/>
    </row>
    <row r="223" spans="1:15" x14ac:dyDescent="0.25">
      <c r="A223" s="13"/>
      <c r="B223" s="14"/>
      <c r="C223" s="14"/>
      <c r="D223" s="26"/>
      <c r="E223" s="26"/>
      <c r="F223" s="26"/>
      <c r="G223" s="14"/>
      <c r="L223" s="20"/>
      <c r="M223" s="16"/>
      <c r="N223" s="16"/>
      <c r="O223" s="16"/>
    </row>
    <row r="224" spans="1:15" x14ac:dyDescent="0.25">
      <c r="A224" s="13"/>
      <c r="B224" s="14"/>
      <c r="C224" s="14"/>
      <c r="D224" s="26"/>
      <c r="E224" s="26"/>
      <c r="F224" s="26"/>
      <c r="G224" s="14"/>
      <c r="L224" s="20"/>
      <c r="M224" s="16"/>
      <c r="N224" s="16"/>
      <c r="O224" s="16"/>
    </row>
    <row r="225" spans="1:15" x14ac:dyDescent="0.25">
      <c r="A225" s="13"/>
      <c r="B225" s="14"/>
      <c r="C225" s="14"/>
      <c r="D225" s="26"/>
      <c r="E225" s="26"/>
      <c r="F225" s="26"/>
      <c r="G225" s="14"/>
      <c r="L225" s="20"/>
      <c r="M225" s="16"/>
      <c r="N225" s="16"/>
      <c r="O225" s="16"/>
    </row>
    <row r="226" spans="1:15" x14ac:dyDescent="0.25">
      <c r="A226" s="13"/>
      <c r="B226" s="14"/>
      <c r="C226" s="14"/>
      <c r="D226" s="26"/>
      <c r="E226" s="26"/>
      <c r="F226" s="26"/>
      <c r="G226" s="14"/>
      <c r="L226" s="20"/>
      <c r="M226" s="21"/>
      <c r="N226" s="21"/>
      <c r="O226" s="21"/>
    </row>
    <row r="227" spans="1:15" x14ac:dyDescent="0.25">
      <c r="A227" s="13"/>
      <c r="B227" s="14"/>
      <c r="C227" s="14"/>
      <c r="D227" s="26"/>
      <c r="E227" s="26"/>
      <c r="F227" s="26"/>
      <c r="G227" s="14"/>
      <c r="L227" s="20"/>
      <c r="M227" s="16"/>
      <c r="N227" s="16"/>
      <c r="O227" s="16"/>
    </row>
    <row r="228" spans="1:15" x14ac:dyDescent="0.25">
      <c r="A228" s="13"/>
      <c r="B228" s="14"/>
      <c r="C228" s="14"/>
      <c r="D228" s="26"/>
      <c r="E228" s="26"/>
      <c r="F228" s="26"/>
      <c r="G228" s="14"/>
      <c r="L228" s="20"/>
      <c r="M228" s="16"/>
      <c r="N228" s="16"/>
      <c r="O228" s="16"/>
    </row>
    <row r="229" spans="1:15" x14ac:dyDescent="0.25">
      <c r="A229" s="13"/>
      <c r="B229" s="14"/>
      <c r="C229" s="14"/>
      <c r="D229" s="26"/>
      <c r="E229" s="26"/>
      <c r="F229" s="26"/>
      <c r="G229" s="14"/>
      <c r="L229" s="20"/>
      <c r="M229" s="16"/>
      <c r="N229" s="16"/>
      <c r="O229" s="16"/>
    </row>
    <row r="230" spans="1:15" x14ac:dyDescent="0.25">
      <c r="A230" s="13"/>
      <c r="B230" s="14"/>
      <c r="C230" s="14"/>
      <c r="D230" s="26"/>
      <c r="E230" s="26"/>
      <c r="F230" s="26"/>
      <c r="G230" s="14"/>
      <c r="H230" s="21"/>
      <c r="L230" s="20"/>
      <c r="M230" s="16"/>
      <c r="N230" s="16"/>
      <c r="O230" s="16"/>
    </row>
    <row r="231" spans="1:15" x14ac:dyDescent="0.25">
      <c r="A231" s="13"/>
      <c r="B231" s="14"/>
      <c r="C231" s="14"/>
      <c r="D231" s="26"/>
      <c r="E231" s="26"/>
      <c r="F231" s="26"/>
      <c r="G231" s="14"/>
      <c r="H231" s="21"/>
      <c r="K231" s="21"/>
      <c r="L231" s="20"/>
      <c r="M231" s="16"/>
      <c r="N231" s="16"/>
      <c r="O231" s="21"/>
    </row>
    <row r="232" spans="1:15" x14ac:dyDescent="0.25">
      <c r="A232" s="13"/>
      <c r="B232" s="14"/>
      <c r="C232" s="14"/>
      <c r="D232" s="26"/>
      <c r="E232" s="26"/>
      <c r="F232" s="26"/>
      <c r="G232" s="14"/>
      <c r="H232" s="21"/>
      <c r="L232" s="20"/>
      <c r="M232" s="16"/>
      <c r="N232" s="16"/>
      <c r="O232" s="16"/>
    </row>
    <row r="233" spans="1:15" x14ac:dyDescent="0.25">
      <c r="A233" s="13"/>
      <c r="B233" s="14"/>
      <c r="C233" s="14"/>
      <c r="D233" s="26"/>
      <c r="E233" s="26"/>
      <c r="F233" s="26"/>
      <c r="G233" s="14"/>
      <c r="H233" s="21"/>
      <c r="L233" s="20"/>
      <c r="M233" s="16"/>
      <c r="N233" s="16"/>
      <c r="O233" s="16"/>
    </row>
    <row r="234" spans="1:15" x14ac:dyDescent="0.25">
      <c r="A234" s="13"/>
      <c r="B234" s="14"/>
      <c r="C234" s="14"/>
      <c r="D234" s="26"/>
      <c r="E234" s="26"/>
      <c r="F234" s="26"/>
      <c r="G234" s="14"/>
      <c r="H234" s="21"/>
      <c r="L234" s="20"/>
      <c r="M234" s="16"/>
      <c r="N234" s="16"/>
      <c r="O234" s="16"/>
    </row>
    <row r="235" spans="1:15" x14ac:dyDescent="0.25">
      <c r="A235" s="13"/>
      <c r="B235" s="14"/>
      <c r="C235" s="14"/>
      <c r="D235" s="26"/>
      <c r="E235" s="26"/>
      <c r="F235" s="26"/>
      <c r="G235" s="14"/>
      <c r="H235" s="21"/>
      <c r="L235" s="20"/>
      <c r="M235" s="16"/>
      <c r="N235" s="16"/>
      <c r="O235" s="16"/>
    </row>
    <row r="236" spans="1:15" x14ac:dyDescent="0.25">
      <c r="A236" s="13"/>
      <c r="B236" s="14"/>
      <c r="C236" s="14"/>
      <c r="D236" s="26"/>
      <c r="E236" s="26"/>
      <c r="F236" s="26"/>
      <c r="G236" s="14"/>
      <c r="H236" s="21"/>
      <c r="K236" s="21"/>
      <c r="L236" s="20"/>
      <c r="M236" s="21"/>
      <c r="N236" s="21"/>
      <c r="O236" s="21"/>
    </row>
    <row r="237" spans="1:15" x14ac:dyDescent="0.25">
      <c r="A237" s="13"/>
      <c r="B237" s="14"/>
      <c r="C237" s="14"/>
      <c r="D237" s="26"/>
      <c r="E237" s="26"/>
      <c r="F237" s="26"/>
      <c r="G237" s="14"/>
      <c r="H237" s="21"/>
      <c r="L237" s="20"/>
      <c r="M237" s="16"/>
      <c r="N237" s="16"/>
      <c r="O237" s="16"/>
    </row>
    <row r="238" spans="1:15" x14ac:dyDescent="0.25">
      <c r="A238" s="13"/>
      <c r="B238" s="14"/>
      <c r="C238" s="14"/>
      <c r="D238" s="26"/>
      <c r="E238" s="26"/>
      <c r="F238" s="26"/>
      <c r="G238" s="14"/>
      <c r="H238" s="21"/>
      <c r="L238" s="20"/>
      <c r="M238" s="16"/>
      <c r="N238" s="16"/>
      <c r="O238" s="16"/>
    </row>
    <row r="239" spans="1:15" x14ac:dyDescent="0.25">
      <c r="A239" s="13"/>
      <c r="B239" s="14"/>
      <c r="C239" s="14"/>
      <c r="D239" s="26"/>
      <c r="E239" s="26"/>
      <c r="F239" s="26"/>
      <c r="G239" s="14"/>
      <c r="H239" s="21"/>
      <c r="L239" s="20"/>
      <c r="M239" s="16"/>
      <c r="N239" s="16"/>
      <c r="O239" s="16"/>
    </row>
    <row r="240" spans="1:15" x14ac:dyDescent="0.25">
      <c r="A240" s="13"/>
      <c r="B240" s="14"/>
      <c r="C240" s="14"/>
      <c r="D240" s="26"/>
      <c r="E240" s="26"/>
      <c r="F240" s="26"/>
      <c r="G240" s="14"/>
      <c r="H240" s="21"/>
      <c r="L240" s="20"/>
      <c r="M240" s="16"/>
      <c r="N240" s="16"/>
      <c r="O240" s="16"/>
    </row>
    <row r="241" spans="1:15" x14ac:dyDescent="0.25">
      <c r="A241" s="13"/>
      <c r="B241" s="14"/>
      <c r="C241" s="14"/>
      <c r="D241" s="26"/>
      <c r="E241" s="26"/>
      <c r="F241" s="26"/>
      <c r="G241" s="14"/>
      <c r="H241" s="21"/>
      <c r="K241" s="21"/>
      <c r="L241" s="20"/>
      <c r="M241" s="16"/>
      <c r="N241" s="16"/>
      <c r="O241" s="21"/>
    </row>
    <row r="242" spans="1:15" x14ac:dyDescent="0.25">
      <c r="A242" s="13"/>
      <c r="B242" s="14"/>
      <c r="C242" s="14"/>
      <c r="D242" s="26"/>
      <c r="E242" s="26"/>
      <c r="F242" s="26"/>
      <c r="G242" s="14"/>
      <c r="H242" s="21"/>
      <c r="L242" s="20"/>
      <c r="M242" s="21"/>
      <c r="N242" s="21"/>
      <c r="O242" s="16"/>
    </row>
    <row r="243" spans="1:15" x14ac:dyDescent="0.25">
      <c r="A243" s="13"/>
      <c r="B243" s="14"/>
      <c r="C243" s="14"/>
      <c r="D243" s="26"/>
      <c r="E243" s="26"/>
      <c r="F243" s="26"/>
      <c r="G243" s="14"/>
      <c r="H243" s="21"/>
      <c r="L243" s="20"/>
      <c r="M243" s="16"/>
      <c r="N243" s="16"/>
      <c r="O243" s="16"/>
    </row>
    <row r="244" spans="1:15" x14ac:dyDescent="0.25">
      <c r="A244" s="13"/>
      <c r="B244" s="14"/>
      <c r="C244" s="14"/>
      <c r="D244" s="26"/>
      <c r="E244" s="26"/>
      <c r="F244" s="26"/>
      <c r="G244" s="14"/>
      <c r="H244" s="21"/>
      <c r="L244" s="20"/>
      <c r="M244" s="16"/>
      <c r="N244" s="16"/>
      <c r="O244" s="16"/>
    </row>
    <row r="245" spans="1:15" x14ac:dyDescent="0.25">
      <c r="A245" s="13"/>
      <c r="B245" s="14"/>
      <c r="C245" s="14"/>
      <c r="D245" s="26"/>
      <c r="E245" s="26"/>
      <c r="F245" s="26"/>
      <c r="G245" s="14"/>
      <c r="H245" s="21"/>
      <c r="L245" s="20"/>
      <c r="M245" s="16"/>
      <c r="N245" s="16"/>
      <c r="O245" s="16"/>
    </row>
    <row r="246" spans="1:15" x14ac:dyDescent="0.25">
      <c r="A246" s="13"/>
      <c r="B246" s="14"/>
      <c r="C246" s="14"/>
      <c r="D246" s="26"/>
      <c r="E246" s="26"/>
      <c r="F246" s="26"/>
      <c r="G246" s="14"/>
      <c r="H246" s="21"/>
      <c r="K246" s="21"/>
      <c r="L246" s="20"/>
      <c r="M246" s="16"/>
      <c r="N246" s="16"/>
      <c r="O246" s="21"/>
    </row>
    <row r="247" spans="1:15" x14ac:dyDescent="0.25">
      <c r="A247" s="13"/>
      <c r="B247" s="14"/>
      <c r="C247" s="14"/>
      <c r="D247" s="26"/>
      <c r="E247" s="26"/>
      <c r="F247" s="26"/>
      <c r="G247" s="14"/>
      <c r="H247" s="21"/>
      <c r="L247" s="20"/>
      <c r="M247" s="21"/>
      <c r="N247" s="21"/>
      <c r="O247" s="16"/>
    </row>
    <row r="248" spans="1:15" x14ac:dyDescent="0.25">
      <c r="A248" s="13"/>
      <c r="B248" s="14"/>
      <c r="C248" s="14"/>
      <c r="D248" s="26"/>
      <c r="E248" s="26"/>
      <c r="F248" s="26"/>
      <c r="G248" s="14"/>
      <c r="H248" s="21"/>
      <c r="L248" s="20"/>
      <c r="M248" s="16"/>
      <c r="N248" s="16"/>
      <c r="O248" s="16"/>
    </row>
    <row r="249" spans="1:15" x14ac:dyDescent="0.25">
      <c r="A249" s="13"/>
      <c r="B249" s="14"/>
      <c r="C249" s="14"/>
      <c r="D249" s="26"/>
      <c r="E249" s="26"/>
      <c r="F249" s="26"/>
      <c r="G249" s="14"/>
      <c r="H249" s="21"/>
      <c r="L249" s="20"/>
      <c r="M249" s="21"/>
      <c r="N249" s="21"/>
      <c r="O249" s="16"/>
    </row>
    <row r="250" spans="1:15" x14ac:dyDescent="0.25">
      <c r="A250" s="13"/>
      <c r="B250" s="14"/>
      <c r="C250" s="14"/>
      <c r="D250" s="26"/>
      <c r="E250" s="26"/>
      <c r="F250" s="26"/>
      <c r="G250" s="14"/>
      <c r="H250" s="21"/>
      <c r="L250" s="20"/>
      <c r="M250" s="16"/>
      <c r="N250" s="16"/>
      <c r="O250" s="16"/>
    </row>
    <row r="251" spans="1:15" x14ac:dyDescent="0.25">
      <c r="A251" s="13"/>
      <c r="B251" s="14"/>
      <c r="C251" s="14"/>
      <c r="D251" s="26"/>
      <c r="E251" s="26"/>
      <c r="F251" s="26"/>
      <c r="G251" s="14"/>
      <c r="H251" s="21"/>
      <c r="K251" s="21"/>
      <c r="L251" s="20"/>
      <c r="M251" s="21"/>
      <c r="N251" s="21"/>
      <c r="O251" s="21"/>
    </row>
    <row r="252" spans="1:15" x14ac:dyDescent="0.25">
      <c r="A252" s="13"/>
      <c r="B252" s="14"/>
      <c r="C252" s="14"/>
      <c r="D252" s="26"/>
      <c r="E252" s="26"/>
      <c r="F252" s="26"/>
      <c r="G252" s="14"/>
      <c r="H252" s="21"/>
      <c r="L252" s="20"/>
      <c r="M252" s="21"/>
      <c r="N252" s="21"/>
      <c r="O252" s="16"/>
    </row>
    <row r="253" spans="1:15" x14ac:dyDescent="0.25">
      <c r="A253" s="13"/>
      <c r="B253" s="14"/>
      <c r="C253" s="14"/>
      <c r="D253" s="26"/>
      <c r="E253" s="26"/>
      <c r="F253" s="26"/>
      <c r="G253" s="14"/>
      <c r="H253" s="21"/>
      <c r="L253" s="20"/>
      <c r="M253" s="21"/>
      <c r="N253" s="21"/>
      <c r="O253" s="16"/>
    </row>
    <row r="254" spans="1:15" x14ac:dyDescent="0.25">
      <c r="A254" s="13"/>
      <c r="B254" s="14"/>
      <c r="C254" s="14"/>
      <c r="D254" s="26"/>
      <c r="E254" s="26"/>
      <c r="F254" s="26"/>
      <c r="G254" s="14"/>
      <c r="H254" s="21"/>
      <c r="L254" s="20"/>
      <c r="M254" s="16"/>
      <c r="N254" s="16"/>
      <c r="O254" s="16"/>
    </row>
    <row r="255" spans="1:15" x14ac:dyDescent="0.25">
      <c r="A255" s="13"/>
      <c r="B255" s="14"/>
      <c r="C255" s="14"/>
      <c r="D255" s="26"/>
      <c r="E255" s="26"/>
      <c r="F255" s="26"/>
      <c r="G255" s="14"/>
      <c r="H255" s="21"/>
      <c r="L255" s="20"/>
      <c r="M255" s="21"/>
      <c r="N255" s="21"/>
      <c r="O255" s="16"/>
    </row>
    <row r="256" spans="1:15" x14ac:dyDescent="0.25">
      <c r="A256" s="13"/>
      <c r="B256" s="14"/>
      <c r="C256" s="14"/>
      <c r="D256" s="26"/>
      <c r="E256" s="26"/>
      <c r="F256" s="26"/>
      <c r="G256" s="14"/>
      <c r="H256" s="21"/>
      <c r="K256" s="21"/>
      <c r="L256" s="20"/>
      <c r="M256" s="21"/>
      <c r="N256" s="21"/>
      <c r="O256" s="21"/>
    </row>
    <row r="257" spans="1:15" x14ac:dyDescent="0.25">
      <c r="A257" s="13"/>
      <c r="B257" s="14"/>
      <c r="C257" s="14"/>
      <c r="D257" s="26"/>
      <c r="E257" s="26"/>
      <c r="F257" s="26"/>
      <c r="G257" s="14"/>
      <c r="H257" s="21"/>
      <c r="L257" s="20"/>
      <c r="M257" s="21"/>
      <c r="N257" s="21"/>
      <c r="O257" s="16"/>
    </row>
    <row r="258" spans="1:15" x14ac:dyDescent="0.25">
      <c r="A258" s="13"/>
      <c r="B258" s="14"/>
      <c r="C258" s="14"/>
      <c r="D258" s="26"/>
      <c r="E258" s="26"/>
      <c r="F258" s="26"/>
      <c r="G258" s="14"/>
      <c r="H258" s="21"/>
      <c r="L258" s="20"/>
      <c r="M258" s="21"/>
      <c r="N258" s="21"/>
      <c r="O258" s="16"/>
    </row>
    <row r="259" spans="1:15" x14ac:dyDescent="0.25">
      <c r="A259" s="13"/>
      <c r="B259" s="14"/>
      <c r="C259" s="14"/>
      <c r="D259" s="26"/>
      <c r="E259" s="26"/>
      <c r="F259" s="26"/>
      <c r="G259" s="14"/>
      <c r="H259" s="21"/>
      <c r="L259" s="20"/>
      <c r="M259" s="21"/>
      <c r="N259" s="21"/>
      <c r="O259" s="16"/>
    </row>
    <row r="260" spans="1:15" x14ac:dyDescent="0.25">
      <c r="A260" s="13"/>
      <c r="B260" s="14"/>
      <c r="C260" s="14"/>
      <c r="D260" s="26"/>
      <c r="E260" s="26"/>
      <c r="F260" s="26"/>
      <c r="G260" s="14"/>
      <c r="L260" s="20"/>
      <c r="M260" s="21"/>
      <c r="N260" s="21"/>
      <c r="O260" s="16"/>
    </row>
    <row r="261" spans="1:15" x14ac:dyDescent="0.25">
      <c r="A261" s="13"/>
      <c r="B261" s="14"/>
      <c r="C261" s="14"/>
      <c r="D261" s="26"/>
      <c r="E261" s="26"/>
      <c r="F261" s="26"/>
      <c r="G261" s="14"/>
      <c r="L261" s="20"/>
      <c r="M261" s="21"/>
      <c r="N261" s="21"/>
      <c r="O261" s="21"/>
    </row>
    <row r="262" spans="1:15" x14ac:dyDescent="0.25">
      <c r="A262" s="13"/>
      <c r="B262" s="14"/>
      <c r="C262" s="14"/>
      <c r="D262" s="26"/>
      <c r="E262" s="26"/>
      <c r="F262" s="26"/>
      <c r="G262" s="14"/>
      <c r="L262" s="20"/>
      <c r="M262" s="21"/>
      <c r="N262" s="21"/>
      <c r="O262" s="16"/>
    </row>
    <row r="263" spans="1:15" x14ac:dyDescent="0.25">
      <c r="A263" s="13"/>
      <c r="B263" s="14"/>
      <c r="C263" s="14"/>
      <c r="D263" s="26"/>
      <c r="E263" s="26"/>
      <c r="F263" s="26"/>
      <c r="G263" s="14"/>
      <c r="L263" s="20"/>
      <c r="M263" s="21"/>
      <c r="N263" s="21"/>
      <c r="O263" s="16"/>
    </row>
    <row r="264" spans="1:15" x14ac:dyDescent="0.25">
      <c r="A264" s="13"/>
      <c r="B264" s="14"/>
      <c r="C264" s="14"/>
      <c r="D264" s="26"/>
      <c r="E264" s="26"/>
      <c r="F264" s="26"/>
      <c r="G264" s="14"/>
      <c r="L264" s="20"/>
      <c r="M264" s="16"/>
      <c r="N264" s="16"/>
      <c r="O264" s="16"/>
    </row>
    <row r="265" spans="1:15" x14ac:dyDescent="0.25">
      <c r="A265" s="13"/>
      <c r="B265" s="14"/>
      <c r="C265" s="14"/>
      <c r="D265" s="26"/>
      <c r="E265" s="26"/>
      <c r="F265" s="26"/>
      <c r="G265" s="14"/>
      <c r="L265" s="20"/>
      <c r="M265" s="21"/>
      <c r="N265" s="21"/>
      <c r="O265" s="16"/>
    </row>
    <row r="266" spans="1:15" x14ac:dyDescent="0.25">
      <c r="A266" s="13"/>
      <c r="B266" s="14"/>
      <c r="C266" s="14"/>
      <c r="D266" s="26"/>
      <c r="E266" s="26"/>
      <c r="F266" s="26"/>
      <c r="G266" s="14"/>
      <c r="L266" s="20"/>
      <c r="M266" s="21"/>
      <c r="N266" s="21"/>
      <c r="O266" s="21"/>
    </row>
    <row r="267" spans="1:15" x14ac:dyDescent="0.25">
      <c r="A267" s="13"/>
      <c r="B267" s="14"/>
      <c r="C267" s="14"/>
      <c r="D267" s="26"/>
      <c r="E267" s="26"/>
      <c r="F267" s="26"/>
      <c r="G267" s="14"/>
      <c r="L267" s="20"/>
      <c r="M267" s="21"/>
      <c r="N267" s="21"/>
      <c r="O267" s="16"/>
    </row>
    <row r="268" spans="1:15" x14ac:dyDescent="0.25">
      <c r="A268" s="13"/>
      <c r="B268" s="14"/>
      <c r="C268" s="14"/>
      <c r="D268" s="26"/>
      <c r="E268" s="26"/>
      <c r="F268" s="26"/>
      <c r="G268" s="14"/>
      <c r="L268" s="20"/>
      <c r="M268" s="21"/>
      <c r="N268" s="21"/>
      <c r="O268" s="16"/>
    </row>
    <row r="269" spans="1:15" x14ac:dyDescent="0.25">
      <c r="A269" s="13"/>
      <c r="B269" s="14"/>
      <c r="C269" s="14"/>
      <c r="D269" s="26"/>
      <c r="E269" s="26"/>
      <c r="F269" s="26"/>
      <c r="G269" s="14"/>
      <c r="L269" s="20"/>
      <c r="M269" s="21"/>
      <c r="N269" s="21"/>
      <c r="O269" s="16"/>
    </row>
    <row r="270" spans="1:15" x14ac:dyDescent="0.25">
      <c r="A270" s="13"/>
      <c r="B270" s="14"/>
      <c r="C270" s="14"/>
      <c r="D270" s="26"/>
      <c r="E270" s="26"/>
      <c r="F270" s="26"/>
      <c r="G270" s="14"/>
      <c r="L270" s="20"/>
      <c r="M270" s="21"/>
      <c r="N270" s="21"/>
      <c r="O270" s="16"/>
    </row>
    <row r="271" spans="1:15" x14ac:dyDescent="0.25">
      <c r="A271" s="13"/>
      <c r="B271" s="14"/>
      <c r="C271" s="14"/>
      <c r="D271" s="26"/>
      <c r="E271" s="26"/>
      <c r="F271" s="26"/>
      <c r="G271" s="14"/>
      <c r="L271" s="20"/>
      <c r="M271" s="21"/>
      <c r="N271" s="21"/>
      <c r="O271" s="21"/>
    </row>
    <row r="272" spans="1:15" x14ac:dyDescent="0.25">
      <c r="A272" s="13"/>
      <c r="B272" s="14"/>
      <c r="C272" s="14"/>
      <c r="D272" s="26"/>
      <c r="E272" s="26"/>
      <c r="F272" s="26"/>
      <c r="G272" s="14"/>
      <c r="L272" s="20"/>
      <c r="M272" s="21"/>
      <c r="N272" s="21"/>
      <c r="O272" s="16"/>
    </row>
    <row r="273" spans="1:15" x14ac:dyDescent="0.25">
      <c r="A273" s="13"/>
      <c r="B273" s="14"/>
      <c r="C273" s="14"/>
      <c r="D273" s="26"/>
      <c r="E273" s="26"/>
      <c r="F273" s="26"/>
      <c r="G273" s="14"/>
      <c r="L273" s="20"/>
      <c r="M273" s="21"/>
      <c r="N273" s="21"/>
      <c r="O273" s="16"/>
    </row>
    <row r="274" spans="1:15" x14ac:dyDescent="0.25">
      <c r="A274" s="13"/>
      <c r="B274" s="14"/>
      <c r="C274" s="14"/>
      <c r="D274" s="26"/>
      <c r="E274" s="26"/>
      <c r="F274" s="26"/>
      <c r="G274" s="14"/>
      <c r="L274" s="20"/>
      <c r="M274" s="16"/>
      <c r="N274" s="16"/>
      <c r="O274" s="16"/>
    </row>
    <row r="275" spans="1:15" x14ac:dyDescent="0.25">
      <c r="A275" s="13"/>
      <c r="B275" s="14"/>
      <c r="C275" s="14"/>
      <c r="D275" s="26"/>
      <c r="E275" s="26"/>
      <c r="F275" s="26"/>
      <c r="G275" s="14"/>
      <c r="L275" s="20"/>
      <c r="M275" s="21"/>
      <c r="N275" s="21"/>
      <c r="O275" s="16"/>
    </row>
    <row r="276" spans="1:15" x14ac:dyDescent="0.25">
      <c r="A276" s="13"/>
      <c r="B276" s="14"/>
      <c r="C276" s="14"/>
      <c r="D276" s="26"/>
      <c r="E276" s="26"/>
      <c r="F276" s="26"/>
      <c r="G276" s="14"/>
      <c r="L276" s="20"/>
      <c r="M276" s="21"/>
      <c r="N276" s="21"/>
      <c r="O276" s="21"/>
    </row>
    <row r="277" spans="1:15" x14ac:dyDescent="0.25">
      <c r="A277" s="13"/>
      <c r="B277" s="14"/>
      <c r="C277" s="14"/>
      <c r="D277" s="26"/>
      <c r="E277" s="26"/>
      <c r="F277" s="26"/>
      <c r="G277" s="14"/>
      <c r="L277" s="20"/>
      <c r="M277" s="21"/>
      <c r="N277" s="21"/>
      <c r="O277" s="16"/>
    </row>
    <row r="278" spans="1:15" x14ac:dyDescent="0.25">
      <c r="A278" s="13"/>
      <c r="B278" s="14"/>
      <c r="C278" s="14"/>
      <c r="D278" s="26"/>
      <c r="E278" s="26"/>
      <c r="F278" s="26"/>
      <c r="G278" s="14"/>
      <c r="L278" s="20"/>
      <c r="M278" s="21"/>
      <c r="N278" s="21"/>
      <c r="O278" s="16"/>
    </row>
    <row r="279" spans="1:15" x14ac:dyDescent="0.25">
      <c r="A279" s="13"/>
      <c r="B279" s="14"/>
      <c r="C279" s="14"/>
      <c r="D279" s="26"/>
      <c r="E279" s="26"/>
      <c r="F279" s="26"/>
      <c r="G279" s="14"/>
      <c r="L279" s="20"/>
      <c r="M279" s="21"/>
      <c r="N279" s="21"/>
      <c r="O279" s="16"/>
    </row>
    <row r="280" spans="1:15" x14ac:dyDescent="0.25">
      <c r="A280" s="13"/>
      <c r="B280" s="14"/>
      <c r="C280" s="14"/>
      <c r="D280" s="26"/>
      <c r="E280" s="26"/>
      <c r="F280" s="26"/>
      <c r="G280" s="14"/>
      <c r="L280" s="20"/>
      <c r="M280" s="21"/>
      <c r="N280" s="21"/>
      <c r="O280" s="16"/>
    </row>
    <row r="281" spans="1:15" x14ac:dyDescent="0.25">
      <c r="A281" s="13"/>
      <c r="B281" s="14"/>
      <c r="C281" s="14"/>
      <c r="D281" s="26"/>
      <c r="E281" s="26"/>
      <c r="F281" s="26"/>
      <c r="G281" s="14"/>
      <c r="M281" s="16"/>
      <c r="N281" s="16"/>
      <c r="O281" s="21"/>
    </row>
    <row r="282" spans="1:15" x14ac:dyDescent="0.25">
      <c r="A282" s="13"/>
      <c r="B282" s="14"/>
      <c r="C282" s="14"/>
      <c r="D282" s="26"/>
      <c r="E282" s="26"/>
      <c r="F282" s="26"/>
      <c r="G282" s="14"/>
      <c r="M282" s="21"/>
      <c r="N282" s="21"/>
      <c r="O282" s="16"/>
    </row>
    <row r="283" spans="1:15" x14ac:dyDescent="0.25">
      <c r="A283" s="13"/>
      <c r="B283" s="14"/>
      <c r="C283" s="14"/>
      <c r="D283" s="26"/>
      <c r="E283" s="26"/>
      <c r="F283" s="26"/>
      <c r="G283" s="14"/>
      <c r="M283" s="21"/>
      <c r="N283" s="21"/>
      <c r="O283" s="16"/>
    </row>
    <row r="284" spans="1:15" x14ac:dyDescent="0.25">
      <c r="A284" s="13"/>
      <c r="B284" s="14"/>
      <c r="C284" s="14"/>
      <c r="D284" s="26"/>
      <c r="E284" s="26"/>
      <c r="F284" s="26"/>
      <c r="G284" s="14"/>
      <c r="M284" s="21"/>
      <c r="N284" s="21"/>
      <c r="O284" s="16"/>
    </row>
    <row r="285" spans="1:15" x14ac:dyDescent="0.25">
      <c r="A285" s="13"/>
      <c r="B285" s="14"/>
      <c r="C285" s="14"/>
      <c r="D285" s="26"/>
      <c r="E285" s="26"/>
      <c r="F285" s="26"/>
      <c r="G285" s="14"/>
      <c r="M285" s="21"/>
      <c r="N285" s="21"/>
      <c r="O285" s="16"/>
    </row>
    <row r="286" spans="1:15" x14ac:dyDescent="0.25">
      <c r="A286" s="13"/>
      <c r="B286" s="14"/>
      <c r="C286" s="14"/>
      <c r="D286" s="26"/>
      <c r="E286" s="26"/>
      <c r="F286" s="26"/>
      <c r="G286" s="14"/>
      <c r="M286" s="21"/>
      <c r="N286" s="21"/>
      <c r="O286" s="21"/>
    </row>
    <row r="287" spans="1:15" x14ac:dyDescent="0.25">
      <c r="A287" s="13"/>
      <c r="B287" s="14"/>
      <c r="C287" s="14"/>
      <c r="D287" s="26"/>
      <c r="E287" s="26"/>
      <c r="F287" s="26"/>
      <c r="G287" s="14"/>
      <c r="M287" s="21"/>
      <c r="N287" s="21"/>
      <c r="O287" s="16"/>
    </row>
    <row r="288" spans="1:15" x14ac:dyDescent="0.25">
      <c r="A288" s="13"/>
      <c r="B288" s="14"/>
      <c r="C288" s="14"/>
      <c r="D288" s="26"/>
      <c r="E288" s="26"/>
      <c r="F288" s="26"/>
      <c r="G288" s="14"/>
      <c r="M288" s="21"/>
      <c r="N288" s="21"/>
      <c r="O288" s="16"/>
    </row>
    <row r="289" spans="1:15" x14ac:dyDescent="0.25">
      <c r="A289" s="13"/>
      <c r="B289" s="14"/>
      <c r="C289" s="14"/>
      <c r="D289" s="26"/>
      <c r="E289" s="26"/>
      <c r="F289" s="26"/>
      <c r="G289" s="14"/>
      <c r="M289" s="21"/>
      <c r="N289" s="21"/>
      <c r="O289" s="16"/>
    </row>
    <row r="290" spans="1:15" x14ac:dyDescent="0.25">
      <c r="A290" s="13"/>
      <c r="B290" s="14"/>
      <c r="C290" s="14"/>
      <c r="D290" s="26"/>
      <c r="E290" s="26"/>
      <c r="F290" s="26"/>
      <c r="G290" s="14"/>
      <c r="M290" s="21"/>
      <c r="N290" s="21"/>
      <c r="O290" s="16"/>
    </row>
    <row r="291" spans="1:15" x14ac:dyDescent="0.25">
      <c r="A291" s="13"/>
      <c r="B291" s="14"/>
      <c r="C291" s="14"/>
      <c r="D291" s="26"/>
      <c r="E291" s="26"/>
      <c r="F291" s="26"/>
      <c r="G291" s="14"/>
      <c r="M291" s="21"/>
      <c r="N291" s="21"/>
      <c r="O291" s="21"/>
    </row>
    <row r="292" spans="1:15" x14ac:dyDescent="0.25">
      <c r="A292" s="13"/>
      <c r="B292" s="14"/>
      <c r="C292" s="14"/>
      <c r="D292" s="26"/>
      <c r="E292" s="26"/>
      <c r="F292" s="26"/>
      <c r="G292" s="14"/>
      <c r="M292" s="21"/>
      <c r="N292" s="21"/>
      <c r="O292" s="16"/>
    </row>
    <row r="293" spans="1:15" x14ac:dyDescent="0.25">
      <c r="A293" s="13"/>
      <c r="B293" s="14"/>
      <c r="C293" s="14"/>
      <c r="D293" s="26"/>
      <c r="E293" s="26"/>
      <c r="F293" s="26"/>
      <c r="G293" s="14"/>
      <c r="M293" s="16"/>
      <c r="N293" s="16"/>
      <c r="O293" s="16"/>
    </row>
    <row r="294" spans="1:15" x14ac:dyDescent="0.25">
      <c r="A294" s="13"/>
      <c r="B294" s="14"/>
      <c r="C294" s="14"/>
      <c r="D294" s="26"/>
      <c r="E294" s="26"/>
      <c r="F294" s="26"/>
      <c r="G294" s="14"/>
      <c r="M294" s="21"/>
      <c r="N294" s="21"/>
      <c r="O294" s="16"/>
    </row>
    <row r="295" spans="1:15" x14ac:dyDescent="0.25">
      <c r="A295" s="13"/>
      <c r="B295" s="14"/>
      <c r="C295" s="14"/>
      <c r="D295" s="26"/>
      <c r="E295" s="26"/>
      <c r="F295" s="26"/>
      <c r="G295" s="14"/>
      <c r="M295" s="21"/>
      <c r="N295" s="21"/>
      <c r="O295" s="16"/>
    </row>
    <row r="296" spans="1:15" x14ac:dyDescent="0.25">
      <c r="A296" s="13"/>
      <c r="B296" s="14"/>
      <c r="C296" s="14"/>
      <c r="D296" s="26"/>
      <c r="E296" s="26"/>
      <c r="F296" s="26"/>
      <c r="G296" s="14"/>
      <c r="M296" s="21"/>
      <c r="N296" s="21"/>
      <c r="O296" s="21"/>
    </row>
    <row r="297" spans="1:15" x14ac:dyDescent="0.25">
      <c r="A297" s="13"/>
      <c r="B297" s="14"/>
      <c r="C297" s="14"/>
      <c r="D297" s="26"/>
      <c r="E297" s="26"/>
      <c r="F297" s="26"/>
      <c r="G297" s="14"/>
      <c r="M297" s="21"/>
      <c r="N297" s="21"/>
      <c r="O297" s="16"/>
    </row>
    <row r="298" spans="1:15" x14ac:dyDescent="0.25">
      <c r="A298" s="13"/>
      <c r="B298" s="14"/>
      <c r="C298" s="14"/>
      <c r="D298" s="26"/>
      <c r="E298" s="26"/>
      <c r="F298" s="26"/>
      <c r="G298" s="14"/>
      <c r="M298" s="21"/>
      <c r="N298" s="21"/>
      <c r="O298" s="16"/>
    </row>
    <row r="299" spans="1:15" x14ac:dyDescent="0.25">
      <c r="A299" s="13"/>
      <c r="B299" s="14"/>
      <c r="C299" s="14"/>
      <c r="D299" s="26"/>
      <c r="E299" s="26"/>
      <c r="F299" s="26"/>
      <c r="G299" s="14"/>
      <c r="M299" s="21"/>
      <c r="N299" s="21"/>
      <c r="O299" s="16"/>
    </row>
    <row r="300" spans="1:15" x14ac:dyDescent="0.25">
      <c r="A300" s="13"/>
      <c r="B300" s="14"/>
      <c r="C300" s="14"/>
      <c r="D300" s="26"/>
      <c r="E300" s="26"/>
      <c r="F300" s="26"/>
      <c r="G300" s="14"/>
      <c r="M300" s="21"/>
      <c r="N300" s="21"/>
      <c r="O300" s="16"/>
    </row>
    <row r="301" spans="1:15" x14ac:dyDescent="0.25">
      <c r="A301" s="13"/>
      <c r="B301" s="14"/>
      <c r="C301" s="14"/>
      <c r="D301" s="26"/>
      <c r="E301" s="26"/>
      <c r="F301" s="26"/>
      <c r="G301" s="14"/>
      <c r="M301" s="21"/>
      <c r="N301" s="21"/>
      <c r="O301" s="21"/>
    </row>
    <row r="302" spans="1:15" x14ac:dyDescent="0.25">
      <c r="A302" s="13"/>
      <c r="B302" s="14"/>
      <c r="C302" s="14"/>
      <c r="D302" s="26"/>
      <c r="E302" s="26"/>
      <c r="F302" s="26"/>
      <c r="G302" s="14"/>
      <c r="M302" s="21"/>
      <c r="N302" s="21"/>
      <c r="O302" s="16"/>
    </row>
    <row r="303" spans="1:15" x14ac:dyDescent="0.25">
      <c r="A303" s="13"/>
      <c r="B303" s="14"/>
      <c r="C303" s="14"/>
      <c r="D303" s="26"/>
      <c r="E303" s="26"/>
      <c r="F303" s="26"/>
      <c r="G303" s="14"/>
      <c r="M303" s="21"/>
      <c r="N303" s="21"/>
      <c r="O303" s="16"/>
    </row>
    <row r="304" spans="1:15" x14ac:dyDescent="0.25">
      <c r="A304" s="13"/>
      <c r="B304" s="14"/>
      <c r="C304" s="14"/>
      <c r="D304" s="26"/>
      <c r="E304" s="26"/>
      <c r="F304" s="26"/>
      <c r="G304" s="14"/>
      <c r="M304" s="21"/>
      <c r="N304" s="21"/>
      <c r="O304" s="16"/>
    </row>
    <row r="305" spans="1:15" x14ac:dyDescent="0.25">
      <c r="A305" s="13"/>
      <c r="B305" s="14"/>
      <c r="C305" s="14"/>
      <c r="D305" s="26"/>
      <c r="E305" s="26"/>
      <c r="F305" s="26"/>
      <c r="G305" s="14"/>
      <c r="M305" s="21"/>
      <c r="N305" s="21"/>
      <c r="O305" s="16"/>
    </row>
    <row r="306" spans="1:15" x14ac:dyDescent="0.25">
      <c r="A306" s="13"/>
      <c r="B306" s="14"/>
      <c r="C306" s="14"/>
      <c r="D306" s="26"/>
      <c r="E306" s="26"/>
      <c r="F306" s="26"/>
      <c r="G306" s="14"/>
      <c r="M306" s="21"/>
      <c r="N306" s="21"/>
      <c r="O306" s="21"/>
    </row>
    <row r="307" spans="1:15" x14ac:dyDescent="0.25">
      <c r="A307" s="13"/>
      <c r="B307" s="14"/>
      <c r="C307" s="14"/>
      <c r="D307" s="26"/>
      <c r="E307" s="26"/>
      <c r="F307" s="26"/>
      <c r="G307" s="14"/>
      <c r="M307" s="21"/>
      <c r="N307" s="21"/>
      <c r="O307" s="16"/>
    </row>
    <row r="308" spans="1:15" x14ac:dyDescent="0.25">
      <c r="A308" s="13"/>
      <c r="B308" s="14"/>
      <c r="C308" s="14"/>
      <c r="D308" s="26"/>
      <c r="E308" s="26"/>
      <c r="F308" s="26"/>
      <c r="G308" s="14"/>
      <c r="M308" s="21"/>
      <c r="N308" s="21"/>
      <c r="O308" s="16"/>
    </row>
    <row r="309" spans="1:15" x14ac:dyDescent="0.25">
      <c r="A309" s="13"/>
      <c r="B309" s="14"/>
      <c r="C309" s="14"/>
      <c r="D309" s="26"/>
      <c r="E309" s="26"/>
      <c r="F309" s="26"/>
      <c r="G309" s="14"/>
      <c r="M309" s="21"/>
      <c r="N309" s="21"/>
      <c r="O309" s="16"/>
    </row>
    <row r="310" spans="1:15" x14ac:dyDescent="0.25">
      <c r="A310" s="13"/>
      <c r="B310" s="14"/>
      <c r="C310" s="14"/>
      <c r="D310" s="26"/>
      <c r="E310" s="26"/>
      <c r="F310" s="26"/>
      <c r="G310" s="14"/>
      <c r="M310" s="21"/>
      <c r="N310" s="21"/>
      <c r="O310" s="16"/>
    </row>
    <row r="311" spans="1:15" x14ac:dyDescent="0.25">
      <c r="A311" s="13"/>
      <c r="B311" s="14"/>
      <c r="C311" s="14"/>
      <c r="D311" s="26"/>
      <c r="E311" s="26"/>
      <c r="F311" s="26"/>
      <c r="G311" s="14"/>
      <c r="M311" s="21"/>
      <c r="N311" s="21"/>
      <c r="O311" s="21"/>
    </row>
    <row r="312" spans="1:15" x14ac:dyDescent="0.25">
      <c r="A312" s="13"/>
      <c r="B312" s="14"/>
      <c r="C312" s="14"/>
      <c r="D312" s="26"/>
      <c r="E312" s="26"/>
      <c r="F312" s="26"/>
      <c r="G312" s="14"/>
      <c r="M312" s="21"/>
      <c r="N312" s="21"/>
      <c r="O312" s="16"/>
    </row>
    <row r="313" spans="1:15" x14ac:dyDescent="0.25">
      <c r="A313" s="13"/>
      <c r="B313" s="14"/>
      <c r="C313" s="14"/>
      <c r="D313" s="26"/>
      <c r="E313" s="26"/>
      <c r="F313" s="26"/>
      <c r="G313" s="14"/>
      <c r="M313" s="21"/>
      <c r="N313" s="21"/>
      <c r="O313" s="16"/>
    </row>
    <row r="314" spans="1:15" x14ac:dyDescent="0.25">
      <c r="A314" s="13"/>
      <c r="B314" s="14"/>
      <c r="C314" s="14"/>
      <c r="D314" s="26"/>
      <c r="E314" s="26"/>
      <c r="F314" s="26"/>
      <c r="G314" s="14"/>
      <c r="M314" s="21"/>
      <c r="N314" s="21"/>
      <c r="O314" s="16"/>
    </row>
    <row r="315" spans="1:15" x14ac:dyDescent="0.25">
      <c r="A315" s="13"/>
      <c r="B315" s="14"/>
      <c r="C315" s="14"/>
      <c r="D315" s="26"/>
      <c r="E315" s="26"/>
      <c r="F315" s="26"/>
      <c r="G315" s="14"/>
      <c r="M315" s="21"/>
      <c r="N315" s="21"/>
      <c r="O315" s="16"/>
    </row>
    <row r="316" spans="1:15" x14ac:dyDescent="0.25">
      <c r="A316" s="13"/>
      <c r="B316" s="14"/>
      <c r="C316" s="14"/>
      <c r="D316" s="26"/>
      <c r="E316" s="26"/>
      <c r="F316" s="26"/>
      <c r="G316" s="14"/>
      <c r="M316" s="21"/>
      <c r="N316" s="21"/>
      <c r="O316" s="21"/>
    </row>
    <row r="317" spans="1:15" x14ac:dyDescent="0.25">
      <c r="A317" s="13"/>
      <c r="B317" s="14"/>
      <c r="C317" s="14"/>
      <c r="D317" s="26"/>
      <c r="E317" s="26"/>
      <c r="F317" s="26"/>
      <c r="G317" s="14"/>
      <c r="M317" s="21"/>
      <c r="N317" s="21"/>
      <c r="O317" s="16"/>
    </row>
    <row r="318" spans="1:15" x14ac:dyDescent="0.25">
      <c r="A318" s="13"/>
      <c r="B318" s="14"/>
      <c r="C318" s="14"/>
      <c r="D318" s="26"/>
      <c r="E318" s="26"/>
      <c r="F318" s="26"/>
      <c r="G318" s="14"/>
      <c r="M318" s="21"/>
      <c r="N318" s="21"/>
      <c r="O318" s="16"/>
    </row>
    <row r="319" spans="1:15" x14ac:dyDescent="0.25">
      <c r="A319" s="13"/>
      <c r="B319" s="14"/>
      <c r="C319" s="14"/>
      <c r="D319" s="26"/>
      <c r="E319" s="26"/>
      <c r="F319" s="26"/>
      <c r="G319" s="14"/>
      <c r="M319" s="21"/>
      <c r="N319" s="21"/>
      <c r="O319" s="16"/>
    </row>
    <row r="320" spans="1:15" x14ac:dyDescent="0.25">
      <c r="A320" s="13"/>
      <c r="B320" s="14"/>
      <c r="C320" s="14"/>
      <c r="D320" s="26"/>
      <c r="E320" s="26"/>
      <c r="F320" s="26"/>
      <c r="G320" s="14"/>
      <c r="M320" s="21"/>
      <c r="N320" s="21"/>
      <c r="O320" s="16"/>
    </row>
    <row r="321" spans="1:15" x14ac:dyDescent="0.25">
      <c r="A321" s="13"/>
      <c r="B321" s="14"/>
      <c r="C321" s="14"/>
      <c r="D321" s="26"/>
      <c r="E321" s="26"/>
      <c r="F321" s="26"/>
      <c r="G321" s="14"/>
      <c r="M321" s="21"/>
      <c r="N321" s="21"/>
      <c r="O321" s="21"/>
    </row>
    <row r="322" spans="1:15" x14ac:dyDescent="0.25">
      <c r="A322" s="13"/>
      <c r="B322" s="14"/>
      <c r="C322" s="14"/>
      <c r="D322" s="26"/>
      <c r="E322" s="26"/>
      <c r="F322" s="26"/>
      <c r="G322" s="14"/>
      <c r="M322" s="21"/>
      <c r="N322" s="21"/>
      <c r="O322" s="16"/>
    </row>
    <row r="323" spans="1:15" x14ac:dyDescent="0.25">
      <c r="A323" s="13"/>
      <c r="B323" s="14"/>
      <c r="C323" s="14"/>
      <c r="D323" s="26"/>
      <c r="E323" s="26"/>
      <c r="F323" s="26"/>
      <c r="G323" s="14"/>
      <c r="M323" s="21"/>
      <c r="N323" s="21"/>
      <c r="O323" s="16"/>
    </row>
    <row r="324" spans="1:15" x14ac:dyDescent="0.25">
      <c r="A324" s="13"/>
      <c r="B324" s="14"/>
      <c r="C324" s="14"/>
      <c r="D324" s="26"/>
      <c r="E324" s="26"/>
      <c r="F324" s="26"/>
      <c r="G324" s="14"/>
      <c r="M324" s="21"/>
      <c r="N324" s="21"/>
      <c r="O324" s="16"/>
    </row>
    <row r="325" spans="1:15" x14ac:dyDescent="0.25">
      <c r="A325" s="13"/>
      <c r="B325" s="14"/>
      <c r="C325" s="14"/>
      <c r="D325" s="26"/>
      <c r="E325" s="26"/>
      <c r="F325" s="26"/>
      <c r="G325" s="14"/>
      <c r="M325" s="21"/>
      <c r="N325" s="21"/>
      <c r="O325" s="16"/>
    </row>
    <row r="326" spans="1:15" x14ac:dyDescent="0.25">
      <c r="A326" s="13"/>
      <c r="B326" s="14"/>
      <c r="C326" s="14"/>
      <c r="D326" s="26"/>
      <c r="E326" s="26"/>
      <c r="F326" s="26"/>
      <c r="G326" s="14"/>
      <c r="M326" s="21"/>
      <c r="N326" s="21"/>
      <c r="O326" s="21"/>
    </row>
    <row r="327" spans="1:15" x14ac:dyDescent="0.25">
      <c r="A327" s="13"/>
      <c r="B327" s="14"/>
      <c r="C327" s="14"/>
      <c r="D327" s="26"/>
      <c r="E327" s="26"/>
      <c r="F327" s="26"/>
      <c r="G327" s="14"/>
      <c r="M327" s="21"/>
      <c r="N327" s="21"/>
      <c r="O327" s="16"/>
    </row>
    <row r="328" spans="1:15" x14ac:dyDescent="0.25">
      <c r="A328" s="13"/>
      <c r="B328" s="14"/>
      <c r="C328" s="14"/>
      <c r="D328" s="26"/>
      <c r="E328" s="26"/>
      <c r="F328" s="26"/>
      <c r="G328" s="14"/>
      <c r="M328" s="21"/>
      <c r="N328" s="21"/>
      <c r="O328" s="16"/>
    </row>
    <row r="329" spans="1:15" x14ac:dyDescent="0.25">
      <c r="A329" s="13"/>
      <c r="B329" s="14"/>
      <c r="C329" s="14"/>
      <c r="D329" s="26"/>
      <c r="E329" s="26"/>
      <c r="F329" s="26"/>
      <c r="G329" s="14"/>
      <c r="M329" s="21"/>
      <c r="N329" s="21"/>
      <c r="O329" s="16"/>
    </row>
    <row r="330" spans="1:15" x14ac:dyDescent="0.25">
      <c r="A330" s="13"/>
      <c r="B330" s="14"/>
      <c r="C330" s="14"/>
      <c r="D330" s="26"/>
      <c r="E330" s="26"/>
      <c r="F330" s="26"/>
      <c r="G330" s="14"/>
      <c r="M330" s="21"/>
      <c r="N330" s="21"/>
      <c r="O330" s="16"/>
    </row>
    <row r="331" spans="1:15" x14ac:dyDescent="0.25">
      <c r="A331" s="13"/>
      <c r="B331" s="14"/>
      <c r="C331" s="14"/>
      <c r="D331" s="26"/>
      <c r="E331" s="26"/>
      <c r="F331" s="26"/>
      <c r="G331" s="14"/>
      <c r="M331" s="21"/>
      <c r="N331" s="21"/>
      <c r="O331" s="21"/>
    </row>
    <row r="332" spans="1:15" x14ac:dyDescent="0.25">
      <c r="A332" s="13"/>
      <c r="B332" s="14"/>
      <c r="C332" s="14"/>
      <c r="D332" s="26"/>
      <c r="E332" s="26"/>
      <c r="F332" s="26"/>
      <c r="G332" s="14"/>
      <c r="M332" s="21"/>
      <c r="N332" s="21"/>
      <c r="O332" s="16"/>
    </row>
    <row r="333" spans="1:15" x14ac:dyDescent="0.25">
      <c r="A333" s="13"/>
      <c r="B333" s="14"/>
      <c r="C333" s="14"/>
      <c r="D333" s="26"/>
      <c r="E333" s="26"/>
      <c r="F333" s="26"/>
      <c r="G333" s="14"/>
      <c r="M333" s="21"/>
      <c r="N333" s="21"/>
      <c r="O333" s="16"/>
    </row>
    <row r="334" spans="1:15" x14ac:dyDescent="0.25">
      <c r="A334" s="13"/>
      <c r="B334" s="14"/>
      <c r="C334" s="14"/>
      <c r="D334" s="26"/>
      <c r="E334" s="26"/>
      <c r="F334" s="26"/>
      <c r="G334" s="14"/>
      <c r="M334" s="21"/>
      <c r="N334" s="21"/>
      <c r="O334" s="16"/>
    </row>
    <row r="335" spans="1:15" x14ac:dyDescent="0.25">
      <c r="A335" s="13"/>
      <c r="B335" s="14"/>
      <c r="C335" s="14"/>
      <c r="D335" s="26"/>
      <c r="E335" s="26"/>
      <c r="F335" s="26"/>
      <c r="G335" s="14"/>
      <c r="M335" s="21"/>
      <c r="N335" s="21"/>
      <c r="O335" s="16"/>
    </row>
    <row r="336" spans="1:15" x14ac:dyDescent="0.25">
      <c r="A336" s="13"/>
      <c r="B336" s="14"/>
      <c r="C336" s="14"/>
      <c r="D336" s="26"/>
      <c r="E336" s="26"/>
      <c r="F336" s="26"/>
      <c r="G336" s="14"/>
      <c r="M336" s="21"/>
      <c r="N336" s="21"/>
      <c r="O336" s="21"/>
    </row>
    <row r="337" spans="1:15" x14ac:dyDescent="0.25">
      <c r="A337" s="13"/>
      <c r="B337" s="14"/>
      <c r="C337" s="14"/>
      <c r="D337" s="26"/>
      <c r="E337" s="26"/>
      <c r="F337" s="26"/>
      <c r="G337" s="14"/>
      <c r="M337" s="21"/>
      <c r="N337" s="21"/>
      <c r="O337" s="16"/>
    </row>
    <row r="338" spans="1:15" x14ac:dyDescent="0.25">
      <c r="A338" s="13"/>
      <c r="B338" s="14"/>
      <c r="C338" s="14"/>
      <c r="D338" s="26"/>
      <c r="E338" s="26"/>
      <c r="F338" s="26"/>
      <c r="G338" s="14"/>
      <c r="M338" s="21"/>
      <c r="N338" s="21"/>
      <c r="O338" s="16"/>
    </row>
    <row r="339" spans="1:15" x14ac:dyDescent="0.25">
      <c r="A339" s="13"/>
      <c r="B339" s="14"/>
      <c r="C339" s="14"/>
      <c r="D339" s="26"/>
      <c r="E339" s="26"/>
      <c r="F339" s="26"/>
      <c r="G339" s="14"/>
      <c r="M339" s="21"/>
      <c r="N339" s="21"/>
      <c r="O339" s="16"/>
    </row>
    <row r="340" spans="1:15" x14ac:dyDescent="0.25">
      <c r="A340" s="13"/>
      <c r="B340" s="14"/>
      <c r="C340" s="14"/>
      <c r="D340" s="26"/>
      <c r="E340" s="26"/>
      <c r="F340" s="26"/>
      <c r="G340" s="14"/>
      <c r="M340" s="21"/>
      <c r="N340" s="21"/>
      <c r="O340" s="16"/>
    </row>
    <row r="341" spans="1:15" x14ac:dyDescent="0.25">
      <c r="A341" s="13"/>
      <c r="B341" s="14"/>
      <c r="C341" s="14"/>
      <c r="D341" s="26"/>
      <c r="E341" s="26"/>
      <c r="F341" s="26"/>
      <c r="G341" s="14"/>
      <c r="M341" s="21"/>
      <c r="N341" s="21"/>
      <c r="O341" s="21"/>
    </row>
    <row r="342" spans="1:15" x14ac:dyDescent="0.25">
      <c r="A342" s="13"/>
      <c r="B342" s="14"/>
      <c r="C342" s="14"/>
      <c r="D342" s="26"/>
      <c r="E342" s="26"/>
      <c r="F342" s="26"/>
      <c r="G342" s="14"/>
      <c r="M342" s="21"/>
      <c r="N342" s="21"/>
      <c r="O342" s="16"/>
    </row>
    <row r="343" spans="1:15" x14ac:dyDescent="0.25">
      <c r="A343" s="13"/>
      <c r="B343" s="14"/>
      <c r="C343" s="14"/>
      <c r="D343" s="26"/>
      <c r="E343" s="26"/>
      <c r="F343" s="26"/>
      <c r="G343" s="14"/>
      <c r="M343" s="21"/>
      <c r="N343" s="21"/>
      <c r="O343" s="16"/>
    </row>
    <row r="344" spans="1:15" x14ac:dyDescent="0.25">
      <c r="A344" s="13"/>
      <c r="B344" s="14"/>
      <c r="C344" s="14"/>
      <c r="D344" s="26"/>
      <c r="E344" s="26"/>
      <c r="F344" s="26"/>
      <c r="G344" s="14"/>
      <c r="M344" s="21"/>
      <c r="N344" s="21"/>
      <c r="O344" s="16"/>
    </row>
    <row r="345" spans="1:15" x14ac:dyDescent="0.25">
      <c r="A345" s="13"/>
      <c r="B345" s="14"/>
      <c r="C345" s="14"/>
      <c r="D345" s="26"/>
      <c r="E345" s="26"/>
      <c r="F345" s="26"/>
      <c r="G345" s="14"/>
      <c r="M345" s="21"/>
      <c r="N345" s="21"/>
      <c r="O345" s="16"/>
    </row>
    <row r="346" spans="1:15" x14ac:dyDescent="0.25">
      <c r="A346" s="13"/>
      <c r="B346" s="14"/>
      <c r="C346" s="14"/>
      <c r="D346" s="26"/>
      <c r="E346" s="26"/>
      <c r="F346" s="26"/>
      <c r="G346" s="14"/>
      <c r="M346" s="21"/>
      <c r="N346" s="21"/>
      <c r="O346" s="21"/>
    </row>
    <row r="347" spans="1:15" x14ac:dyDescent="0.25">
      <c r="A347" s="13"/>
      <c r="B347" s="14"/>
      <c r="C347" s="14"/>
      <c r="D347" s="26"/>
      <c r="E347" s="26"/>
      <c r="F347" s="26"/>
      <c r="G347" s="14"/>
      <c r="M347" s="21"/>
      <c r="N347" s="21"/>
      <c r="O347" s="16"/>
    </row>
    <row r="348" spans="1:15" x14ac:dyDescent="0.25">
      <c r="A348" s="13"/>
      <c r="B348" s="14"/>
      <c r="C348" s="14"/>
      <c r="D348" s="26"/>
      <c r="E348" s="26"/>
      <c r="F348" s="26"/>
      <c r="G348" s="14"/>
      <c r="M348" s="21"/>
      <c r="N348" s="21"/>
      <c r="O348" s="16"/>
    </row>
    <row r="349" spans="1:15" x14ac:dyDescent="0.25">
      <c r="A349" s="13"/>
      <c r="B349" s="14"/>
      <c r="C349" s="14"/>
      <c r="D349" s="26"/>
      <c r="E349" s="26"/>
      <c r="F349" s="26"/>
      <c r="G349" s="14"/>
      <c r="M349" s="21"/>
      <c r="N349" s="21"/>
      <c r="O349" s="16"/>
    </row>
    <row r="350" spans="1:15" x14ac:dyDescent="0.25">
      <c r="A350" s="13"/>
      <c r="B350" s="14"/>
      <c r="C350" s="14"/>
      <c r="D350" s="26"/>
      <c r="E350" s="26"/>
      <c r="F350" s="26"/>
      <c r="G350" s="14"/>
      <c r="M350" s="21"/>
      <c r="N350" s="21"/>
      <c r="O350" s="16"/>
    </row>
    <row r="351" spans="1:15" x14ac:dyDescent="0.25">
      <c r="A351" s="13"/>
      <c r="B351" s="14"/>
      <c r="C351" s="14"/>
      <c r="D351" s="26"/>
      <c r="E351" s="26"/>
      <c r="F351" s="26"/>
      <c r="G351" s="14"/>
      <c r="M351" s="21"/>
      <c r="N351" s="21"/>
      <c r="O351" s="21"/>
    </row>
    <row r="352" spans="1:15" x14ac:dyDescent="0.25">
      <c r="A352" s="13"/>
      <c r="B352" s="14"/>
      <c r="C352" s="14"/>
      <c r="D352" s="26"/>
      <c r="E352" s="26"/>
      <c r="F352" s="26"/>
      <c r="G352" s="14"/>
      <c r="M352" s="21"/>
      <c r="N352" s="21"/>
      <c r="O352" s="16"/>
    </row>
    <row r="353" spans="1:15" x14ac:dyDescent="0.25">
      <c r="A353" s="13"/>
      <c r="B353" s="14"/>
      <c r="C353" s="14"/>
      <c r="D353" s="26"/>
      <c r="E353" s="26"/>
      <c r="F353" s="26"/>
      <c r="G353" s="14"/>
      <c r="M353" s="21"/>
      <c r="N353" s="21"/>
      <c r="O353" s="16"/>
    </row>
    <row r="354" spans="1:15" x14ac:dyDescent="0.25">
      <c r="A354" s="13"/>
      <c r="B354" s="14"/>
      <c r="C354" s="14"/>
      <c r="D354" s="26"/>
      <c r="E354" s="26"/>
      <c r="F354" s="26"/>
      <c r="G354" s="14"/>
      <c r="M354" s="21"/>
      <c r="N354" s="21"/>
      <c r="O354" s="16"/>
    </row>
    <row r="355" spans="1:15" x14ac:dyDescent="0.25">
      <c r="A355" s="13"/>
      <c r="B355" s="14"/>
      <c r="C355" s="14"/>
      <c r="D355" s="26"/>
      <c r="E355" s="26"/>
      <c r="F355" s="26"/>
      <c r="G355" s="14"/>
      <c r="M355" s="21"/>
      <c r="N355" s="21"/>
      <c r="O355" s="16"/>
    </row>
    <row r="356" spans="1:15" x14ac:dyDescent="0.25">
      <c r="A356" s="13"/>
      <c r="B356" s="14"/>
      <c r="C356" s="14"/>
      <c r="D356" s="26"/>
      <c r="E356" s="26"/>
      <c r="F356" s="26"/>
      <c r="G356" s="14"/>
      <c r="M356" s="21"/>
      <c r="N356" s="21"/>
      <c r="O356" s="21"/>
    </row>
    <row r="357" spans="1:15" x14ac:dyDescent="0.25">
      <c r="A357" s="13"/>
      <c r="B357" s="14"/>
      <c r="C357" s="14"/>
      <c r="D357" s="26"/>
      <c r="E357" s="26"/>
      <c r="F357" s="26"/>
      <c r="G357" s="14"/>
      <c r="M357" s="21"/>
      <c r="N357" s="21"/>
      <c r="O357" s="16"/>
    </row>
    <row r="358" spans="1:15" x14ac:dyDescent="0.25">
      <c r="A358" s="13"/>
      <c r="B358" s="14"/>
      <c r="C358" s="14"/>
      <c r="D358" s="26"/>
      <c r="E358" s="26"/>
      <c r="F358" s="26"/>
      <c r="G358" s="14"/>
      <c r="M358" s="21"/>
      <c r="N358" s="21"/>
      <c r="O358" s="16"/>
    </row>
    <row r="359" spans="1:15" x14ac:dyDescent="0.25">
      <c r="A359" s="13"/>
      <c r="B359" s="14"/>
      <c r="C359" s="14"/>
      <c r="D359" s="26"/>
      <c r="E359" s="26"/>
      <c r="F359" s="26"/>
      <c r="G359" s="14"/>
      <c r="M359" s="21"/>
      <c r="N359" s="21"/>
      <c r="O359" s="16"/>
    </row>
    <row r="360" spans="1:15" x14ac:dyDescent="0.25">
      <c r="A360" s="13"/>
      <c r="B360" s="14"/>
      <c r="C360" s="14"/>
      <c r="D360" s="26"/>
      <c r="E360" s="26"/>
      <c r="F360" s="26"/>
      <c r="G360" s="14"/>
      <c r="M360" s="21"/>
      <c r="N360" s="21"/>
      <c r="O360" s="16"/>
    </row>
    <row r="361" spans="1:15" x14ac:dyDescent="0.25">
      <c r="A361" s="13"/>
      <c r="B361" s="14"/>
      <c r="C361" s="14"/>
      <c r="D361" s="26"/>
      <c r="E361" s="26"/>
      <c r="F361" s="26"/>
      <c r="G361" s="14"/>
      <c r="M361" s="21"/>
      <c r="N361" s="21"/>
      <c r="O361" s="21"/>
    </row>
    <row r="362" spans="1:15" x14ac:dyDescent="0.25">
      <c r="A362" s="13"/>
      <c r="B362" s="14"/>
      <c r="C362" s="14"/>
      <c r="D362" s="26"/>
      <c r="E362" s="26"/>
      <c r="F362" s="26"/>
      <c r="G362" s="14"/>
      <c r="M362" s="21"/>
      <c r="N362" s="21"/>
      <c r="O362" s="16"/>
    </row>
    <row r="363" spans="1:15" x14ac:dyDescent="0.25">
      <c r="A363" s="13"/>
      <c r="B363" s="14"/>
      <c r="C363" s="14"/>
      <c r="D363" s="26"/>
      <c r="E363" s="26"/>
      <c r="F363" s="26"/>
      <c r="G363" s="14"/>
      <c r="M363" s="21"/>
      <c r="N363" s="21"/>
      <c r="O363" s="16"/>
    </row>
    <row r="364" spans="1:15" x14ac:dyDescent="0.25">
      <c r="A364" s="13"/>
      <c r="B364" s="14"/>
      <c r="C364" s="14"/>
      <c r="D364" s="26"/>
      <c r="E364" s="26"/>
      <c r="F364" s="26"/>
      <c r="G364" s="14"/>
      <c r="M364" s="21"/>
      <c r="N364" s="21"/>
      <c r="O364" s="16"/>
    </row>
    <row r="365" spans="1:15" x14ac:dyDescent="0.25">
      <c r="A365" s="13"/>
      <c r="B365" s="14"/>
      <c r="C365" s="14"/>
      <c r="D365" s="26"/>
      <c r="E365" s="26"/>
      <c r="F365" s="26"/>
      <c r="G365" s="14"/>
      <c r="M365" s="21"/>
      <c r="N365" s="21"/>
      <c r="O365" s="16"/>
    </row>
    <row r="366" spans="1:15" x14ac:dyDescent="0.25">
      <c r="A366" s="13"/>
      <c r="B366" s="14"/>
      <c r="C366" s="14"/>
      <c r="D366" s="26"/>
      <c r="E366" s="26"/>
      <c r="F366" s="26"/>
      <c r="G366" s="14"/>
      <c r="M366" s="21"/>
      <c r="N366" s="21"/>
      <c r="O366" s="21"/>
    </row>
    <row r="367" spans="1:15" x14ac:dyDescent="0.25">
      <c r="A367" s="13"/>
      <c r="B367" s="14"/>
      <c r="C367" s="14"/>
      <c r="D367" s="26"/>
      <c r="E367" s="26"/>
      <c r="F367" s="26"/>
      <c r="G367" s="14"/>
      <c r="M367" s="21"/>
      <c r="N367" s="21"/>
      <c r="O367" s="16"/>
    </row>
    <row r="368" spans="1:15" x14ac:dyDescent="0.25">
      <c r="A368" s="13"/>
      <c r="B368" s="14"/>
      <c r="C368" s="14"/>
      <c r="D368" s="26"/>
      <c r="E368" s="26"/>
      <c r="F368" s="26"/>
      <c r="G368" s="14"/>
      <c r="M368" s="21"/>
      <c r="N368" s="21"/>
      <c r="O368" s="16"/>
    </row>
    <row r="369" spans="1:15" x14ac:dyDescent="0.25">
      <c r="A369" s="13"/>
      <c r="B369" s="14"/>
      <c r="C369" s="14"/>
      <c r="D369" s="26"/>
      <c r="E369" s="26"/>
      <c r="F369" s="26"/>
      <c r="G369" s="14"/>
      <c r="M369" s="21"/>
      <c r="N369" s="21"/>
      <c r="O369" s="16"/>
    </row>
    <row r="370" spans="1:15" x14ac:dyDescent="0.25">
      <c r="A370" s="13"/>
      <c r="B370" s="14"/>
      <c r="C370" s="14"/>
      <c r="D370" s="26"/>
      <c r="E370" s="26"/>
      <c r="F370" s="26"/>
      <c r="G370" s="14"/>
      <c r="M370" s="21"/>
      <c r="N370" s="21"/>
      <c r="O370" s="16"/>
    </row>
    <row r="371" spans="1:15" x14ac:dyDescent="0.25">
      <c r="A371" s="13"/>
      <c r="B371" s="14"/>
      <c r="C371" s="14"/>
      <c r="D371" s="26"/>
      <c r="E371" s="26"/>
      <c r="F371" s="26"/>
      <c r="G371" s="14"/>
      <c r="M371" s="21"/>
      <c r="N371" s="21"/>
      <c r="O371" s="21"/>
    </row>
    <row r="372" spans="1:15" x14ac:dyDescent="0.25">
      <c r="A372" s="13"/>
      <c r="B372" s="14"/>
      <c r="C372" s="14"/>
      <c r="D372" s="26"/>
      <c r="E372" s="26"/>
      <c r="F372" s="26"/>
      <c r="G372" s="14"/>
      <c r="M372" s="21"/>
      <c r="N372" s="21"/>
      <c r="O372" s="16"/>
    </row>
    <row r="373" spans="1:15" x14ac:dyDescent="0.25">
      <c r="A373" s="13"/>
      <c r="B373" s="14"/>
      <c r="C373" s="14"/>
      <c r="D373" s="26"/>
      <c r="E373" s="26"/>
      <c r="F373" s="26"/>
      <c r="G373" s="14"/>
      <c r="M373" s="21"/>
      <c r="N373" s="21"/>
      <c r="O373" s="16"/>
    </row>
    <row r="374" spans="1:15" x14ac:dyDescent="0.25">
      <c r="A374" s="13"/>
      <c r="B374" s="14"/>
      <c r="C374" s="14"/>
      <c r="D374" s="26"/>
      <c r="E374" s="26"/>
      <c r="F374" s="26"/>
      <c r="G374" s="14"/>
      <c r="M374" s="21"/>
      <c r="N374" s="21"/>
      <c r="O374" s="16"/>
    </row>
    <row r="375" spans="1:15" x14ac:dyDescent="0.25">
      <c r="A375" s="13"/>
      <c r="B375" s="14"/>
      <c r="C375" s="14"/>
      <c r="D375" s="26"/>
      <c r="E375" s="26"/>
      <c r="F375" s="26"/>
      <c r="G375" s="14"/>
      <c r="M375" s="21"/>
      <c r="N375" s="21"/>
      <c r="O375" s="16"/>
    </row>
    <row r="376" spans="1:15" x14ac:dyDescent="0.25">
      <c r="A376" s="13"/>
      <c r="B376" s="14"/>
      <c r="C376" s="14"/>
      <c r="D376" s="26"/>
      <c r="E376" s="26"/>
      <c r="F376" s="26"/>
      <c r="G376" s="14"/>
      <c r="M376" s="21"/>
      <c r="N376" s="21"/>
      <c r="O376" s="21"/>
    </row>
    <row r="377" spans="1:15" x14ac:dyDescent="0.25">
      <c r="A377" s="13"/>
      <c r="B377" s="14"/>
      <c r="C377" s="14"/>
      <c r="D377" s="26"/>
      <c r="E377" s="26"/>
      <c r="F377" s="26"/>
      <c r="G377" s="14"/>
      <c r="M377" s="21"/>
      <c r="N377" s="21"/>
      <c r="O377" s="16"/>
    </row>
    <row r="378" spans="1:15" x14ac:dyDescent="0.25">
      <c r="A378" s="13"/>
      <c r="B378" s="14"/>
      <c r="C378" s="14"/>
      <c r="D378" s="26"/>
      <c r="E378" s="26"/>
      <c r="F378" s="26"/>
      <c r="G378" s="14"/>
      <c r="M378" s="21"/>
      <c r="N378" s="21"/>
      <c r="O378" s="16"/>
    </row>
    <row r="379" spans="1:15" x14ac:dyDescent="0.25">
      <c r="A379" s="13"/>
      <c r="B379" s="14"/>
      <c r="C379" s="14"/>
      <c r="D379" s="26"/>
      <c r="E379" s="26"/>
      <c r="F379" s="26"/>
      <c r="G379" s="14"/>
      <c r="M379" s="21"/>
      <c r="N379" s="21"/>
      <c r="O379" s="16"/>
    </row>
    <row r="380" spans="1:15" x14ac:dyDescent="0.25">
      <c r="A380" s="13"/>
      <c r="B380" s="14"/>
      <c r="C380" s="14"/>
      <c r="D380" s="26"/>
      <c r="E380" s="26"/>
      <c r="F380" s="26"/>
      <c r="G380" s="14"/>
      <c r="M380" s="21"/>
      <c r="N380" s="21"/>
      <c r="O380" s="16"/>
    </row>
    <row r="381" spans="1:15" x14ac:dyDescent="0.25">
      <c r="A381" s="13"/>
      <c r="B381" s="14"/>
      <c r="C381" s="14"/>
      <c r="D381" s="26"/>
      <c r="E381" s="26"/>
      <c r="F381" s="26"/>
      <c r="G381" s="14"/>
      <c r="M381" s="21"/>
      <c r="N381" s="21"/>
      <c r="O381" s="21"/>
    </row>
    <row r="382" spans="1:15" x14ac:dyDescent="0.25">
      <c r="A382" s="13"/>
      <c r="B382" s="14"/>
      <c r="C382" s="14"/>
      <c r="D382" s="26"/>
      <c r="E382" s="26"/>
      <c r="F382" s="26"/>
      <c r="G382" s="14"/>
      <c r="M382" s="21"/>
      <c r="N382" s="21"/>
      <c r="O382" s="16"/>
    </row>
    <row r="383" spans="1:15" x14ac:dyDescent="0.25">
      <c r="A383" s="13"/>
      <c r="B383" s="14"/>
      <c r="C383" s="14"/>
      <c r="D383" s="26"/>
      <c r="E383" s="26"/>
      <c r="F383" s="26"/>
      <c r="G383" s="14"/>
      <c r="M383" s="21"/>
      <c r="N383" s="21"/>
      <c r="O383" s="16"/>
    </row>
    <row r="384" spans="1:15" x14ac:dyDescent="0.25">
      <c r="A384" s="13"/>
      <c r="B384" s="14"/>
      <c r="C384" s="14"/>
      <c r="D384" s="26"/>
      <c r="E384" s="26"/>
      <c r="F384" s="26"/>
      <c r="G384" s="14"/>
      <c r="M384" s="21"/>
      <c r="N384" s="21"/>
      <c r="O384" s="16"/>
    </row>
    <row r="385" spans="1:15" x14ac:dyDescent="0.25">
      <c r="A385" s="13"/>
      <c r="B385" s="14"/>
      <c r="C385" s="14"/>
      <c r="D385" s="26"/>
      <c r="E385" s="26"/>
      <c r="F385" s="26"/>
      <c r="G385" s="14"/>
      <c r="M385" s="21"/>
      <c r="N385" s="21"/>
      <c r="O385" s="16"/>
    </row>
    <row r="386" spans="1:15" x14ac:dyDescent="0.25">
      <c r="A386" s="13"/>
      <c r="B386" s="14"/>
      <c r="C386" s="14"/>
      <c r="D386" s="26"/>
      <c r="E386" s="26"/>
      <c r="F386" s="26"/>
      <c r="G386" s="14"/>
      <c r="M386" s="21"/>
      <c r="N386" s="21"/>
      <c r="O386" s="21"/>
    </row>
    <row r="387" spans="1:15" x14ac:dyDescent="0.25">
      <c r="A387" s="13"/>
      <c r="B387" s="14"/>
      <c r="C387" s="14"/>
      <c r="D387" s="26"/>
      <c r="E387" s="26"/>
      <c r="F387" s="26"/>
      <c r="G387" s="14"/>
      <c r="M387" s="21"/>
      <c r="N387" s="21"/>
      <c r="O387" s="16"/>
    </row>
    <row r="388" spans="1:15" x14ac:dyDescent="0.25">
      <c r="A388" s="13"/>
      <c r="B388" s="14"/>
      <c r="C388" s="14"/>
      <c r="D388" s="26"/>
      <c r="E388" s="26"/>
      <c r="F388" s="26"/>
      <c r="G388" s="14"/>
      <c r="M388" s="21"/>
      <c r="N388" s="21"/>
      <c r="O388" s="16"/>
    </row>
    <row r="389" spans="1:15" x14ac:dyDescent="0.25">
      <c r="A389" s="13"/>
      <c r="B389" s="14"/>
      <c r="C389" s="14"/>
      <c r="D389" s="26"/>
      <c r="E389" s="26"/>
      <c r="F389" s="26"/>
      <c r="G389" s="14"/>
      <c r="M389" s="21"/>
      <c r="N389" s="21"/>
      <c r="O389" s="16"/>
    </row>
    <row r="390" spans="1:15" x14ac:dyDescent="0.25">
      <c r="A390" s="13"/>
      <c r="B390" s="14"/>
      <c r="C390" s="14"/>
      <c r="D390" s="26"/>
      <c r="E390" s="26"/>
      <c r="F390" s="26"/>
      <c r="G390" s="14"/>
      <c r="M390" s="21"/>
      <c r="N390" s="21"/>
      <c r="O390" s="16"/>
    </row>
    <row r="391" spans="1:15" x14ac:dyDescent="0.25">
      <c r="A391" s="13"/>
      <c r="B391" s="14"/>
      <c r="C391" s="14"/>
      <c r="D391" s="26"/>
      <c r="E391" s="26"/>
      <c r="F391" s="26"/>
      <c r="G391" s="14"/>
      <c r="M391" s="21"/>
      <c r="N391" s="21"/>
      <c r="O391" s="21"/>
    </row>
    <row r="392" spans="1:15" x14ac:dyDescent="0.25">
      <c r="A392" s="13"/>
      <c r="B392" s="14"/>
      <c r="C392" s="14"/>
      <c r="D392" s="26"/>
      <c r="E392" s="26"/>
      <c r="F392" s="26"/>
      <c r="G392" s="14"/>
      <c r="M392" s="21"/>
      <c r="N392" s="21"/>
      <c r="O392" s="16"/>
    </row>
    <row r="393" spans="1:15" x14ac:dyDescent="0.25">
      <c r="A393" s="13"/>
      <c r="B393" s="14"/>
      <c r="C393" s="14"/>
      <c r="D393" s="26"/>
      <c r="E393" s="26"/>
      <c r="F393" s="26"/>
      <c r="G393" s="14"/>
      <c r="M393" s="21"/>
      <c r="N393" s="21"/>
      <c r="O393" s="16"/>
    </row>
    <row r="394" spans="1:15" x14ac:dyDescent="0.25">
      <c r="A394" s="13"/>
      <c r="B394" s="14"/>
      <c r="C394" s="14"/>
      <c r="D394" s="26"/>
      <c r="E394" s="26"/>
      <c r="F394" s="26"/>
      <c r="G394" s="14"/>
      <c r="M394" s="21"/>
      <c r="N394" s="21"/>
      <c r="O394" s="16"/>
    </row>
    <row r="395" spans="1:15" x14ac:dyDescent="0.25">
      <c r="A395" s="13"/>
      <c r="B395" s="14"/>
      <c r="C395" s="14"/>
      <c r="D395" s="26"/>
      <c r="E395" s="26"/>
      <c r="F395" s="26"/>
      <c r="G395" s="14"/>
      <c r="M395" s="21"/>
      <c r="N395" s="21"/>
      <c r="O395" s="16"/>
    </row>
    <row r="396" spans="1:15" x14ac:dyDescent="0.25">
      <c r="A396" s="13"/>
      <c r="B396" s="14"/>
      <c r="C396" s="14"/>
      <c r="D396" s="26"/>
      <c r="E396" s="26"/>
      <c r="F396" s="26"/>
      <c r="G396" s="14"/>
      <c r="M396" s="21"/>
      <c r="N396" s="21"/>
      <c r="O396" s="21"/>
    </row>
    <row r="397" spans="1:15" x14ac:dyDescent="0.25">
      <c r="A397" s="13"/>
      <c r="B397" s="14"/>
      <c r="C397" s="14"/>
      <c r="D397" s="26"/>
      <c r="E397" s="26"/>
      <c r="F397" s="26"/>
      <c r="G397" s="14"/>
      <c r="M397" s="21"/>
      <c r="N397" s="21"/>
      <c r="O397" s="16"/>
    </row>
    <row r="398" spans="1:15" x14ac:dyDescent="0.25">
      <c r="A398" s="13"/>
      <c r="B398" s="14"/>
      <c r="C398" s="14"/>
      <c r="D398" s="26"/>
      <c r="E398" s="26"/>
      <c r="F398" s="26"/>
      <c r="G398" s="14"/>
      <c r="M398" s="21"/>
      <c r="N398" s="21"/>
      <c r="O398" s="16"/>
    </row>
    <row r="399" spans="1:15" x14ac:dyDescent="0.25">
      <c r="A399" s="13"/>
      <c r="B399" s="14"/>
      <c r="C399" s="14"/>
      <c r="D399" s="26"/>
      <c r="E399" s="26"/>
      <c r="F399" s="26"/>
      <c r="G399" s="14"/>
      <c r="M399" s="21"/>
      <c r="N399" s="21"/>
      <c r="O399" s="16"/>
    </row>
    <row r="400" spans="1:15" x14ac:dyDescent="0.25">
      <c r="A400" s="13"/>
      <c r="B400" s="14"/>
      <c r="C400" s="14"/>
      <c r="D400" s="26"/>
      <c r="E400" s="26"/>
      <c r="F400" s="26"/>
      <c r="G400" s="14"/>
      <c r="M400" s="21"/>
      <c r="N400" s="21"/>
      <c r="O400" s="16"/>
    </row>
    <row r="401" spans="1:15" x14ac:dyDescent="0.25">
      <c r="A401" s="13"/>
      <c r="B401" s="14"/>
      <c r="C401" s="14"/>
      <c r="D401" s="26"/>
      <c r="E401" s="26"/>
      <c r="F401" s="26"/>
      <c r="G401" s="14"/>
      <c r="M401" s="21"/>
      <c r="N401" s="21"/>
      <c r="O401" s="21"/>
    </row>
    <row r="402" spans="1:15" x14ac:dyDescent="0.25">
      <c r="A402" s="13"/>
      <c r="B402" s="14"/>
      <c r="C402" s="14"/>
      <c r="D402" s="26"/>
      <c r="E402" s="26"/>
      <c r="F402" s="26"/>
      <c r="G402" s="14"/>
      <c r="M402" s="21"/>
      <c r="N402" s="21"/>
      <c r="O402" s="16"/>
    </row>
    <row r="403" spans="1:15" x14ac:dyDescent="0.25">
      <c r="A403" s="13"/>
      <c r="B403" s="14"/>
      <c r="C403" s="14"/>
      <c r="D403" s="26"/>
      <c r="E403" s="26"/>
      <c r="F403" s="26"/>
      <c r="G403" s="14"/>
      <c r="M403" s="21"/>
      <c r="N403" s="21"/>
      <c r="O403" s="16"/>
    </row>
    <row r="404" spans="1:15" x14ac:dyDescent="0.25">
      <c r="A404" s="13"/>
      <c r="B404" s="14"/>
      <c r="C404" s="14"/>
      <c r="D404" s="26"/>
      <c r="E404" s="26"/>
      <c r="F404" s="26"/>
      <c r="G404" s="14"/>
      <c r="M404" s="21"/>
      <c r="N404" s="21"/>
      <c r="O404" s="16"/>
    </row>
    <row r="405" spans="1:15" x14ac:dyDescent="0.25">
      <c r="A405" s="13"/>
      <c r="B405" s="14"/>
      <c r="C405" s="14"/>
      <c r="D405" s="26"/>
      <c r="E405" s="26"/>
      <c r="F405" s="26"/>
      <c r="G405" s="14"/>
      <c r="M405" s="21"/>
      <c r="N405" s="21"/>
      <c r="O405" s="16"/>
    </row>
    <row r="406" spans="1:15" x14ac:dyDescent="0.25">
      <c r="A406" s="13"/>
      <c r="B406" s="14"/>
      <c r="C406" s="14"/>
      <c r="D406" s="26"/>
      <c r="E406" s="26"/>
      <c r="F406" s="26"/>
      <c r="G406" s="14"/>
      <c r="M406" s="21"/>
      <c r="N406" s="21"/>
      <c r="O406" s="21"/>
    </row>
    <row r="407" spans="1:15" x14ac:dyDescent="0.25">
      <c r="A407" s="13"/>
      <c r="B407" s="14"/>
      <c r="C407" s="14"/>
      <c r="D407" s="26"/>
      <c r="E407" s="26"/>
      <c r="F407" s="26"/>
      <c r="G407" s="14"/>
      <c r="M407" s="21"/>
      <c r="N407" s="21"/>
      <c r="O407" s="16"/>
    </row>
    <row r="408" spans="1:15" x14ac:dyDescent="0.25">
      <c r="A408" s="13"/>
      <c r="B408" s="14"/>
      <c r="C408" s="14"/>
      <c r="D408" s="26"/>
      <c r="E408" s="26"/>
      <c r="F408" s="26"/>
      <c r="G408" s="14"/>
      <c r="M408" s="21"/>
      <c r="N408" s="21"/>
      <c r="O408" s="16"/>
    </row>
    <row r="409" spans="1:15" x14ac:dyDescent="0.25">
      <c r="A409" s="13"/>
      <c r="B409" s="14"/>
      <c r="C409" s="14"/>
      <c r="D409" s="26"/>
      <c r="E409" s="26"/>
      <c r="F409" s="26"/>
      <c r="G409" s="14"/>
      <c r="M409" s="21"/>
      <c r="N409" s="21"/>
      <c r="O409" s="16"/>
    </row>
    <row r="410" spans="1:15" x14ac:dyDescent="0.25">
      <c r="A410" s="13"/>
      <c r="B410" s="14"/>
      <c r="C410" s="14"/>
      <c r="D410" s="26"/>
      <c r="E410" s="26"/>
      <c r="F410" s="26"/>
      <c r="G410" s="14"/>
      <c r="M410" s="21"/>
      <c r="N410" s="21"/>
      <c r="O410" s="16"/>
    </row>
    <row r="411" spans="1:15" x14ac:dyDescent="0.25">
      <c r="A411" s="13"/>
      <c r="B411" s="14"/>
      <c r="C411" s="14"/>
      <c r="D411" s="26"/>
      <c r="E411" s="26"/>
      <c r="F411" s="26"/>
      <c r="G411" s="14"/>
      <c r="M411" s="21"/>
      <c r="N411" s="21"/>
      <c r="O411" s="21"/>
    </row>
    <row r="412" spans="1:15" x14ac:dyDescent="0.25">
      <c r="A412" s="13"/>
      <c r="B412" s="14"/>
      <c r="C412" s="14"/>
      <c r="D412" s="26"/>
      <c r="E412" s="26"/>
      <c r="F412" s="26"/>
      <c r="G412" s="14"/>
      <c r="M412" s="21"/>
      <c r="N412" s="21"/>
      <c r="O412" s="16"/>
    </row>
    <row r="413" spans="1:15" x14ac:dyDescent="0.25">
      <c r="A413" s="13"/>
      <c r="B413" s="14"/>
      <c r="C413" s="14"/>
      <c r="D413" s="26"/>
      <c r="E413" s="26"/>
      <c r="F413" s="26"/>
      <c r="G413" s="14"/>
      <c r="M413" s="21"/>
      <c r="N413" s="21"/>
      <c r="O413" s="16"/>
    </row>
    <row r="414" spans="1:15" x14ac:dyDescent="0.25">
      <c r="A414" s="13"/>
      <c r="B414" s="14"/>
      <c r="C414" s="14"/>
      <c r="D414" s="26"/>
      <c r="E414" s="26"/>
      <c r="F414" s="26"/>
      <c r="G414" s="14"/>
      <c r="M414" s="21"/>
      <c r="N414" s="21"/>
      <c r="O414" s="16"/>
    </row>
    <row r="415" spans="1:15" x14ac:dyDescent="0.25">
      <c r="A415" s="13"/>
      <c r="B415" s="14"/>
      <c r="C415" s="14"/>
      <c r="D415" s="26"/>
      <c r="E415" s="26"/>
      <c r="F415" s="26"/>
      <c r="G415" s="14"/>
      <c r="M415" s="21"/>
      <c r="N415" s="21"/>
      <c r="O415" s="16"/>
    </row>
    <row r="416" spans="1:15" x14ac:dyDescent="0.25">
      <c r="A416" s="13"/>
      <c r="B416" s="14"/>
      <c r="C416" s="14"/>
      <c r="D416" s="26"/>
      <c r="E416" s="26"/>
      <c r="F416" s="26"/>
      <c r="G416" s="14"/>
      <c r="M416" s="21"/>
      <c r="N416" s="21"/>
      <c r="O416" s="21"/>
    </row>
    <row r="417" spans="1:15" x14ac:dyDescent="0.25">
      <c r="A417" s="13"/>
      <c r="B417" s="14"/>
      <c r="C417" s="14"/>
      <c r="D417" s="26"/>
      <c r="E417" s="26"/>
      <c r="F417" s="26"/>
      <c r="G417" s="14"/>
      <c r="M417" s="21"/>
      <c r="N417" s="21"/>
      <c r="O417" s="16"/>
    </row>
    <row r="418" spans="1:15" x14ac:dyDescent="0.25">
      <c r="A418" s="13"/>
      <c r="B418" s="14"/>
      <c r="C418" s="14"/>
      <c r="D418" s="26"/>
      <c r="E418" s="26"/>
      <c r="F418" s="26"/>
      <c r="G418" s="14"/>
      <c r="M418" s="21"/>
      <c r="N418" s="21"/>
      <c r="O418" s="16"/>
    </row>
    <row r="419" spans="1:15" x14ac:dyDescent="0.25">
      <c r="A419" s="13"/>
      <c r="B419" s="14"/>
      <c r="C419" s="14"/>
      <c r="D419" s="26"/>
      <c r="E419" s="26"/>
      <c r="F419" s="26"/>
      <c r="G419" s="14"/>
      <c r="M419" s="21"/>
      <c r="N419" s="21"/>
      <c r="O419" s="16"/>
    </row>
    <row r="420" spans="1:15" x14ac:dyDescent="0.25">
      <c r="A420" s="13"/>
      <c r="B420" s="14"/>
      <c r="C420" s="14"/>
      <c r="D420" s="26"/>
      <c r="E420" s="26"/>
      <c r="F420" s="26"/>
      <c r="G420" s="14"/>
      <c r="O420" s="16"/>
    </row>
    <row r="421" spans="1:15" x14ac:dyDescent="0.25">
      <c r="A421" s="13"/>
      <c r="B421" s="14"/>
      <c r="C421" s="14"/>
      <c r="D421" s="26"/>
      <c r="E421" s="26"/>
      <c r="F421" s="26"/>
      <c r="G421" s="14"/>
    </row>
    <row r="422" spans="1:15" x14ac:dyDescent="0.25">
      <c r="A422" s="13"/>
      <c r="B422" s="14"/>
      <c r="C422" s="14"/>
      <c r="D422" s="26"/>
      <c r="E422" s="26"/>
      <c r="F422" s="26"/>
      <c r="G422" s="14"/>
      <c r="O422" s="16"/>
    </row>
    <row r="423" spans="1:15" x14ac:dyDescent="0.25">
      <c r="A423" s="13"/>
      <c r="B423" s="14"/>
      <c r="C423" s="14"/>
      <c r="D423" s="26"/>
      <c r="E423" s="26"/>
      <c r="F423" s="26"/>
      <c r="G423" s="14"/>
      <c r="O423" s="16"/>
    </row>
    <row r="424" spans="1:15" x14ac:dyDescent="0.25">
      <c r="A424" s="13"/>
      <c r="B424" s="14"/>
      <c r="C424" s="14"/>
      <c r="D424" s="26"/>
      <c r="E424" s="26"/>
      <c r="F424" s="26"/>
      <c r="G424" s="14"/>
      <c r="O424" s="16"/>
    </row>
    <row r="425" spans="1:15" x14ac:dyDescent="0.25">
      <c r="A425" s="13"/>
      <c r="B425" s="14"/>
      <c r="C425" s="14"/>
      <c r="D425" s="26"/>
      <c r="E425" s="26"/>
      <c r="F425" s="26"/>
      <c r="G425" s="14"/>
      <c r="O425" s="16"/>
    </row>
    <row r="426" spans="1:15" x14ac:dyDescent="0.25">
      <c r="A426" s="13"/>
      <c r="B426" s="14"/>
      <c r="C426" s="14"/>
      <c r="D426" s="26"/>
      <c r="E426" s="26"/>
      <c r="F426" s="26"/>
      <c r="G426" s="14"/>
    </row>
    <row r="427" spans="1:15" x14ac:dyDescent="0.25">
      <c r="A427" s="13"/>
      <c r="B427" s="14"/>
      <c r="C427" s="14"/>
      <c r="D427" s="26"/>
      <c r="E427" s="26"/>
      <c r="F427" s="26"/>
      <c r="G427" s="14"/>
      <c r="O427" s="16"/>
    </row>
    <row r="428" spans="1:15" x14ac:dyDescent="0.25">
      <c r="A428" s="13"/>
      <c r="B428" s="14"/>
      <c r="C428" s="14"/>
      <c r="D428" s="26"/>
      <c r="E428" s="26"/>
      <c r="F428" s="26"/>
      <c r="G428" s="14"/>
      <c r="O428" s="16"/>
    </row>
    <row r="429" spans="1:15" x14ac:dyDescent="0.25">
      <c r="A429" s="13"/>
      <c r="B429" s="14"/>
      <c r="C429" s="14"/>
      <c r="D429" s="26"/>
      <c r="E429" s="26"/>
      <c r="F429" s="26"/>
      <c r="G429" s="14"/>
      <c r="O429" s="16"/>
    </row>
    <row r="430" spans="1:15" x14ac:dyDescent="0.25">
      <c r="A430" s="13"/>
      <c r="B430" s="14"/>
      <c r="C430" s="14"/>
      <c r="D430" s="26"/>
      <c r="E430" s="26"/>
      <c r="F430" s="26"/>
      <c r="G430" s="14"/>
      <c r="O430" s="16"/>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8B124D-075F-4AE1-94B6-6029F6E59938}">
  <sheetPr codeName="Sheet4"/>
  <dimension ref="A1:H29"/>
  <sheetViews>
    <sheetView workbookViewId="0">
      <selection activeCell="D7" sqref="D7"/>
    </sheetView>
  </sheetViews>
  <sheetFormatPr defaultColWidth="9.140625" defaultRowHeight="15" x14ac:dyDescent="0.25"/>
  <cols>
    <col min="1" max="1" width="23.5703125" style="67" customWidth="1"/>
    <col min="2" max="2" width="32.7109375" style="67" customWidth="1"/>
    <col min="3" max="3" width="84.7109375" style="67" customWidth="1"/>
    <col min="4" max="4" width="13.28515625" style="67" customWidth="1"/>
    <col min="5" max="5" width="10.7109375" style="67" customWidth="1"/>
    <col min="6" max="6" width="12.5703125" style="67" customWidth="1"/>
    <col min="7" max="7" width="11.28515625" style="67" customWidth="1"/>
    <col min="8" max="8" width="11.5703125" style="67" customWidth="1"/>
    <col min="9" max="16384" width="9.140625" style="67"/>
  </cols>
  <sheetData>
    <row r="1" spans="1:8" ht="45" x14ac:dyDescent="0.25">
      <c r="A1" s="7" t="s">
        <v>29</v>
      </c>
      <c r="B1" s="7" t="s">
        <v>30</v>
      </c>
      <c r="C1" s="7" t="s">
        <v>31</v>
      </c>
      <c r="D1" s="7" t="s">
        <v>32</v>
      </c>
      <c r="E1" s="7" t="s">
        <v>33</v>
      </c>
      <c r="F1" s="7" t="s">
        <v>34</v>
      </c>
      <c r="G1" s="7" t="s">
        <v>35</v>
      </c>
      <c r="H1" s="7" t="s">
        <v>36</v>
      </c>
    </row>
    <row r="2" spans="1:8" x14ac:dyDescent="0.25">
      <c r="A2" s="29" t="s">
        <v>149</v>
      </c>
      <c r="B2" s="89" t="s">
        <v>37</v>
      </c>
      <c r="C2" s="31" t="s">
        <v>38</v>
      </c>
      <c r="D2" s="98" t="s">
        <v>151</v>
      </c>
      <c r="E2" s="29">
        <v>10</v>
      </c>
      <c r="F2" s="29"/>
      <c r="G2" s="29" t="s">
        <v>39</v>
      </c>
      <c r="H2" s="29" t="s">
        <v>40</v>
      </c>
    </row>
    <row r="3" spans="1:8" x14ac:dyDescent="0.25">
      <c r="A3" s="29" t="s">
        <v>149</v>
      </c>
      <c r="B3" s="90" t="s">
        <v>41</v>
      </c>
      <c r="C3" s="31" t="s">
        <v>41</v>
      </c>
      <c r="D3" s="31" t="s">
        <v>42</v>
      </c>
      <c r="E3" s="29">
        <v>4</v>
      </c>
      <c r="F3" s="29"/>
      <c r="G3" s="29" t="s">
        <v>39</v>
      </c>
      <c r="H3" s="29" t="s">
        <v>40</v>
      </c>
    </row>
    <row r="4" spans="1:8" x14ac:dyDescent="0.25">
      <c r="A4" s="29" t="s">
        <v>149</v>
      </c>
      <c r="B4" s="90" t="s">
        <v>25</v>
      </c>
      <c r="C4" s="31" t="s">
        <v>43</v>
      </c>
      <c r="D4" s="31" t="s">
        <v>44</v>
      </c>
      <c r="E4" s="29" t="s">
        <v>152</v>
      </c>
      <c r="F4" s="29" t="s">
        <v>45</v>
      </c>
      <c r="G4" s="29" t="s">
        <v>39</v>
      </c>
      <c r="H4" s="29" t="s">
        <v>40</v>
      </c>
    </row>
    <row r="5" spans="1:8" ht="30" x14ac:dyDescent="0.25">
      <c r="A5" s="29" t="s">
        <v>149</v>
      </c>
      <c r="B5" s="90" t="s">
        <v>99</v>
      </c>
      <c r="C5" s="100" t="s">
        <v>100</v>
      </c>
      <c r="D5" s="67" t="s">
        <v>101</v>
      </c>
      <c r="G5" s="29" t="s">
        <v>39</v>
      </c>
      <c r="H5" s="29" t="s">
        <v>40</v>
      </c>
    </row>
    <row r="6" spans="1:8" ht="299.25" x14ac:dyDescent="0.25">
      <c r="A6" s="29" t="s">
        <v>149</v>
      </c>
      <c r="B6" s="90" t="s">
        <v>125</v>
      </c>
      <c r="C6" s="31" t="s">
        <v>126</v>
      </c>
      <c r="D6" s="31" t="s">
        <v>44</v>
      </c>
      <c r="E6" s="29">
        <v>4</v>
      </c>
      <c r="F6" s="29"/>
      <c r="G6" s="29" t="s">
        <v>39</v>
      </c>
      <c r="H6" s="29" t="s">
        <v>40</v>
      </c>
    </row>
    <row r="7" spans="1:8" ht="28.5" x14ac:dyDescent="0.25">
      <c r="A7" s="29" t="s">
        <v>149</v>
      </c>
      <c r="B7" s="90" t="s">
        <v>71</v>
      </c>
      <c r="C7" s="31" t="s">
        <v>127</v>
      </c>
      <c r="D7" s="67" t="s">
        <v>101</v>
      </c>
      <c r="E7" s="29">
        <v>1</v>
      </c>
      <c r="F7" s="29" t="s">
        <v>128</v>
      </c>
      <c r="G7" s="29" t="s">
        <v>39</v>
      </c>
      <c r="H7" s="29" t="s">
        <v>40</v>
      </c>
    </row>
    <row r="8" spans="1:8" x14ac:dyDescent="0.25">
      <c r="A8" s="29" t="s">
        <v>149</v>
      </c>
      <c r="B8" s="91" t="s">
        <v>87</v>
      </c>
      <c r="C8" s="31" t="s">
        <v>72</v>
      </c>
      <c r="D8" s="31" t="s">
        <v>47</v>
      </c>
      <c r="E8" s="29"/>
      <c r="F8" s="29"/>
      <c r="G8" s="29" t="s">
        <v>39</v>
      </c>
      <c r="H8" s="29" t="s">
        <v>40</v>
      </c>
    </row>
    <row r="9" spans="1:8" x14ac:dyDescent="0.25">
      <c r="A9" s="29" t="s">
        <v>149</v>
      </c>
      <c r="B9" s="90" t="s">
        <v>103</v>
      </c>
      <c r="C9" s="31" t="s">
        <v>129</v>
      </c>
      <c r="D9" s="31" t="s">
        <v>47</v>
      </c>
      <c r="E9" s="29"/>
      <c r="F9" s="29"/>
      <c r="G9" s="29" t="s">
        <v>39</v>
      </c>
      <c r="H9" s="29" t="s">
        <v>46</v>
      </c>
    </row>
    <row r="10" spans="1:8" x14ac:dyDescent="0.25">
      <c r="A10" s="29" t="s">
        <v>149</v>
      </c>
      <c r="B10" s="90" t="s">
        <v>109</v>
      </c>
      <c r="C10" s="31" t="s">
        <v>73</v>
      </c>
      <c r="D10" s="31" t="s">
        <v>47</v>
      </c>
      <c r="E10" s="29"/>
      <c r="F10" s="29"/>
      <c r="G10" s="29" t="s">
        <v>39</v>
      </c>
      <c r="H10" s="29" t="s">
        <v>46</v>
      </c>
    </row>
    <row r="11" spans="1:8" x14ac:dyDescent="0.25">
      <c r="A11" s="29" t="s">
        <v>149</v>
      </c>
      <c r="B11" s="92" t="s">
        <v>120</v>
      </c>
      <c r="C11" s="99" t="s">
        <v>119</v>
      </c>
      <c r="D11" s="31" t="s">
        <v>47</v>
      </c>
      <c r="E11" s="29"/>
      <c r="F11" s="29"/>
      <c r="G11" s="29" t="s">
        <v>39</v>
      </c>
      <c r="H11" s="29" t="s">
        <v>46</v>
      </c>
    </row>
    <row r="12" spans="1:8" ht="28.5" x14ac:dyDescent="0.25">
      <c r="A12" s="29" t="s">
        <v>149</v>
      </c>
      <c r="B12" s="90" t="s">
        <v>107</v>
      </c>
      <c r="C12" s="31" t="s">
        <v>130</v>
      </c>
      <c r="D12" s="31" t="s">
        <v>47</v>
      </c>
      <c r="E12" s="29"/>
      <c r="F12" s="29"/>
      <c r="G12" s="29" t="s">
        <v>39</v>
      </c>
      <c r="H12" s="29" t="s">
        <v>46</v>
      </c>
    </row>
    <row r="13" spans="1:8" x14ac:dyDescent="0.25">
      <c r="A13" s="29" t="s">
        <v>149</v>
      </c>
      <c r="B13" s="93" t="s">
        <v>108</v>
      </c>
      <c r="C13" s="31" t="s">
        <v>131</v>
      </c>
      <c r="D13" s="31" t="s">
        <v>47</v>
      </c>
      <c r="E13" s="29"/>
      <c r="F13" s="29"/>
      <c r="G13" s="29" t="s">
        <v>39</v>
      </c>
      <c r="H13" s="29" t="s">
        <v>46</v>
      </c>
    </row>
    <row r="14" spans="1:8" x14ac:dyDescent="0.25">
      <c r="A14" s="29" t="s">
        <v>149</v>
      </c>
      <c r="B14" s="93" t="s">
        <v>112</v>
      </c>
      <c r="C14" s="31" t="s">
        <v>132</v>
      </c>
      <c r="D14" s="31" t="s">
        <v>47</v>
      </c>
      <c r="E14" s="29"/>
      <c r="F14" s="29"/>
      <c r="G14" s="29" t="s">
        <v>39</v>
      </c>
      <c r="H14" s="29" t="s">
        <v>46</v>
      </c>
    </row>
    <row r="15" spans="1:8" ht="28.5" x14ac:dyDescent="0.25">
      <c r="A15" s="29" t="s">
        <v>149</v>
      </c>
      <c r="B15" s="94" t="s">
        <v>121</v>
      </c>
      <c r="C15" s="101" t="s">
        <v>134</v>
      </c>
      <c r="D15" s="31" t="s">
        <v>47</v>
      </c>
      <c r="E15" s="29"/>
      <c r="F15" s="29"/>
      <c r="G15" s="29" t="s">
        <v>39</v>
      </c>
      <c r="H15" s="29" t="s">
        <v>46</v>
      </c>
    </row>
    <row r="16" spans="1:8" x14ac:dyDescent="0.25">
      <c r="A16" s="29" t="s">
        <v>149</v>
      </c>
      <c r="B16" s="93" t="s">
        <v>122</v>
      </c>
      <c r="C16" s="31" t="s">
        <v>133</v>
      </c>
      <c r="D16" s="31" t="s">
        <v>47</v>
      </c>
      <c r="E16" s="29"/>
      <c r="F16" s="29"/>
      <c r="G16" s="29" t="s">
        <v>39</v>
      </c>
      <c r="H16" s="29" t="s">
        <v>46</v>
      </c>
    </row>
    <row r="17" spans="1:8" x14ac:dyDescent="0.25">
      <c r="A17" s="29" t="s">
        <v>149</v>
      </c>
      <c r="B17" s="93" t="s">
        <v>92</v>
      </c>
      <c r="C17" s="31" t="s">
        <v>135</v>
      </c>
      <c r="D17" s="31" t="s">
        <v>47</v>
      </c>
      <c r="E17" s="29"/>
      <c r="F17" s="29"/>
      <c r="G17" s="29" t="s">
        <v>39</v>
      </c>
      <c r="H17" s="29" t="s">
        <v>46</v>
      </c>
    </row>
    <row r="18" spans="1:8" x14ac:dyDescent="0.25">
      <c r="A18" s="29" t="s">
        <v>149</v>
      </c>
      <c r="B18" s="93" t="s">
        <v>93</v>
      </c>
      <c r="C18" s="31" t="s">
        <v>136</v>
      </c>
      <c r="D18" s="31" t="s">
        <v>47</v>
      </c>
      <c r="E18" s="29"/>
      <c r="F18" s="29"/>
      <c r="G18" s="29" t="s">
        <v>39</v>
      </c>
      <c r="H18" s="29" t="s">
        <v>46</v>
      </c>
    </row>
    <row r="19" spans="1:8" x14ac:dyDescent="0.25">
      <c r="A19" s="29" t="s">
        <v>149</v>
      </c>
      <c r="B19" s="93" t="s">
        <v>94</v>
      </c>
      <c r="C19" s="67" t="s">
        <v>139</v>
      </c>
      <c r="D19" s="31" t="s">
        <v>47</v>
      </c>
      <c r="E19" s="29"/>
      <c r="F19" s="29"/>
      <c r="G19" s="29" t="s">
        <v>39</v>
      </c>
      <c r="H19" s="29" t="s">
        <v>46</v>
      </c>
    </row>
    <row r="20" spans="1:8" x14ac:dyDescent="0.25">
      <c r="A20" s="29" t="s">
        <v>149</v>
      </c>
      <c r="B20" s="93" t="s">
        <v>95</v>
      </c>
      <c r="C20" s="67" t="s">
        <v>140</v>
      </c>
      <c r="D20" s="31" t="s">
        <v>47</v>
      </c>
      <c r="E20" s="29"/>
      <c r="F20" s="29"/>
      <c r="G20" s="29" t="s">
        <v>39</v>
      </c>
      <c r="H20" s="29" t="s">
        <v>46</v>
      </c>
    </row>
    <row r="21" spans="1:8" ht="28.5" x14ac:dyDescent="0.25">
      <c r="A21" s="29" t="s">
        <v>149</v>
      </c>
      <c r="B21" s="94" t="s">
        <v>124</v>
      </c>
      <c r="C21" s="31" t="s">
        <v>141</v>
      </c>
      <c r="D21" s="31" t="s">
        <v>47</v>
      </c>
      <c r="E21" s="29"/>
      <c r="F21" s="29"/>
      <c r="G21" s="29" t="s">
        <v>39</v>
      </c>
      <c r="H21" s="29" t="s">
        <v>46</v>
      </c>
    </row>
    <row r="22" spans="1:8" x14ac:dyDescent="0.25">
      <c r="A22" s="29" t="s">
        <v>149</v>
      </c>
      <c r="B22" s="92" t="s">
        <v>137</v>
      </c>
      <c r="C22" s="31" t="s">
        <v>142</v>
      </c>
      <c r="D22" s="31" t="s">
        <v>47</v>
      </c>
      <c r="E22" s="29"/>
      <c r="F22" s="29"/>
      <c r="G22" s="29" t="s">
        <v>39</v>
      </c>
      <c r="H22" s="29" t="s">
        <v>46</v>
      </c>
    </row>
    <row r="23" spans="1:8" x14ac:dyDescent="0.25">
      <c r="A23" s="29" t="s">
        <v>149</v>
      </c>
      <c r="B23" s="95" t="s">
        <v>138</v>
      </c>
      <c r="C23" s="31" t="s">
        <v>143</v>
      </c>
      <c r="D23" s="31" t="s">
        <v>47</v>
      </c>
      <c r="E23" s="29"/>
      <c r="F23" s="29"/>
      <c r="G23" s="29" t="s">
        <v>39</v>
      </c>
      <c r="H23" s="29" t="s">
        <v>46</v>
      </c>
    </row>
    <row r="24" spans="1:8" ht="28.5" x14ac:dyDescent="0.25">
      <c r="A24" s="29" t="s">
        <v>149</v>
      </c>
      <c r="B24" s="93" t="s">
        <v>111</v>
      </c>
      <c r="C24" s="101" t="s">
        <v>144</v>
      </c>
      <c r="D24" s="31" t="s">
        <v>47</v>
      </c>
      <c r="E24" s="29"/>
      <c r="F24" s="29"/>
      <c r="G24" s="29" t="s">
        <v>39</v>
      </c>
      <c r="H24" s="29" t="s">
        <v>46</v>
      </c>
    </row>
    <row r="25" spans="1:8" x14ac:dyDescent="0.25">
      <c r="A25" s="29" t="s">
        <v>149</v>
      </c>
      <c r="B25" s="93" t="s">
        <v>123</v>
      </c>
      <c r="C25" s="31" t="s">
        <v>145</v>
      </c>
      <c r="D25" s="31" t="s">
        <v>47</v>
      </c>
      <c r="E25" s="29"/>
      <c r="F25" s="29"/>
      <c r="G25" s="29" t="s">
        <v>39</v>
      </c>
      <c r="H25" s="29" t="s">
        <v>46</v>
      </c>
    </row>
    <row r="26" spans="1:8" x14ac:dyDescent="0.25">
      <c r="A26" s="29" t="s">
        <v>149</v>
      </c>
      <c r="B26" s="96" t="s">
        <v>150</v>
      </c>
      <c r="C26" s="31" t="s">
        <v>146</v>
      </c>
      <c r="D26" s="31" t="s">
        <v>47</v>
      </c>
      <c r="E26" s="29"/>
      <c r="F26" s="29"/>
      <c r="G26" s="29" t="s">
        <v>39</v>
      </c>
      <c r="H26" s="29" t="s">
        <v>46</v>
      </c>
    </row>
    <row r="27" spans="1:8" x14ac:dyDescent="0.25">
      <c r="A27" s="29" t="s">
        <v>149</v>
      </c>
      <c r="B27" s="96" t="s">
        <v>75</v>
      </c>
      <c r="C27" s="31" t="s">
        <v>147</v>
      </c>
      <c r="D27" s="31" t="s">
        <v>47</v>
      </c>
      <c r="E27" s="29"/>
      <c r="F27" s="29"/>
      <c r="G27" s="29" t="s">
        <v>39</v>
      </c>
      <c r="H27" s="29" t="s">
        <v>46</v>
      </c>
    </row>
    <row r="28" spans="1:8" x14ac:dyDescent="0.25">
      <c r="A28" s="29" t="s">
        <v>149</v>
      </c>
      <c r="B28" s="97" t="s">
        <v>74</v>
      </c>
      <c r="C28" s="31" t="s">
        <v>148</v>
      </c>
      <c r="D28" s="31" t="s">
        <v>47</v>
      </c>
      <c r="E28" s="29"/>
      <c r="F28" s="29"/>
      <c r="G28" s="29" t="s">
        <v>39</v>
      </c>
      <c r="H28" s="29" t="s">
        <v>46</v>
      </c>
    </row>
    <row r="29" spans="1:8" x14ac:dyDescent="0.25">
      <c r="B29" s="31"/>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C33FCE-2111-4F52-96AF-E8096473E95B}">
  <sheetPr codeName="Sheet5"/>
  <dimension ref="A1:AA214"/>
  <sheetViews>
    <sheetView workbookViewId="0">
      <pane ySplit="1" topLeftCell="A2" activePane="bottomLeft" state="frozen"/>
      <selection activeCell="A2" sqref="A2:H5"/>
      <selection pane="bottomLeft" activeCell="M11" sqref="M11"/>
    </sheetView>
  </sheetViews>
  <sheetFormatPr defaultColWidth="9.140625" defaultRowHeight="15" x14ac:dyDescent="0.2"/>
  <cols>
    <col min="1" max="1" width="14.140625" style="54" bestFit="1" customWidth="1"/>
    <col min="2" max="2" width="9.140625" style="35"/>
    <col min="3" max="3" width="7" style="55" customWidth="1"/>
    <col min="4" max="5" width="9.140625" style="35"/>
    <col min="6" max="7" width="9.140625" style="55"/>
    <col min="8" max="15" width="9.140625" style="35"/>
    <col min="16" max="20" width="10.5703125" style="35" customWidth="1"/>
    <col min="21" max="21" width="9.140625" style="53"/>
    <col min="22" max="22" width="9.140625" style="71"/>
    <col min="23" max="24" width="9.140625" style="35"/>
    <col min="25" max="25" width="9.5703125" style="35" bestFit="1" customWidth="1"/>
    <col min="26" max="26" width="9.140625" style="53"/>
    <col min="27" max="16384" width="9.140625" style="35"/>
  </cols>
  <sheetData>
    <row r="1" spans="1:27" ht="105" x14ac:dyDescent="0.25">
      <c r="A1" s="37" t="s">
        <v>37</v>
      </c>
      <c r="B1" s="38" t="s">
        <v>41</v>
      </c>
      <c r="C1" s="39" t="s">
        <v>25</v>
      </c>
      <c r="D1" s="38" t="s">
        <v>99</v>
      </c>
      <c r="E1" s="38" t="s">
        <v>125</v>
      </c>
      <c r="F1" s="39" t="s">
        <v>71</v>
      </c>
      <c r="G1" s="59" t="s">
        <v>87</v>
      </c>
      <c r="H1" s="38" t="s">
        <v>103</v>
      </c>
      <c r="I1" s="38" t="s">
        <v>109</v>
      </c>
      <c r="J1" s="41" t="s">
        <v>120</v>
      </c>
      <c r="K1" s="38" t="s">
        <v>107</v>
      </c>
      <c r="L1" s="40" t="s">
        <v>108</v>
      </c>
      <c r="M1" s="40" t="s">
        <v>112</v>
      </c>
      <c r="N1" s="60" t="s">
        <v>121</v>
      </c>
      <c r="O1" s="40" t="s">
        <v>122</v>
      </c>
      <c r="P1" s="40" t="s">
        <v>92</v>
      </c>
      <c r="Q1" s="40" t="s">
        <v>93</v>
      </c>
      <c r="R1" s="40" t="s">
        <v>94</v>
      </c>
      <c r="S1" s="40" t="s">
        <v>95</v>
      </c>
      <c r="T1" s="60" t="s">
        <v>124</v>
      </c>
      <c r="U1" s="41" t="s">
        <v>137</v>
      </c>
      <c r="V1" s="69" t="s">
        <v>138</v>
      </c>
      <c r="W1" s="40" t="s">
        <v>111</v>
      </c>
      <c r="X1" s="40" t="s">
        <v>123</v>
      </c>
      <c r="Y1" s="42" t="s">
        <v>150</v>
      </c>
      <c r="Z1" s="42" t="s">
        <v>75</v>
      </c>
      <c r="AA1" s="43" t="s">
        <v>74</v>
      </c>
    </row>
    <row r="2" spans="1:27" x14ac:dyDescent="0.2">
      <c r="A2" s="44">
        <f>DATE(B2,1,C2)</f>
        <v>39776</v>
      </c>
      <c r="B2" s="45">
        <v>2008</v>
      </c>
      <c r="C2" s="45">
        <v>329</v>
      </c>
      <c r="D2" s="46" t="s">
        <v>98</v>
      </c>
      <c r="E2" s="46">
        <v>1</v>
      </c>
      <c r="F2" s="47" t="s">
        <v>76</v>
      </c>
      <c r="G2" s="73">
        <f>4*10.75*0.3048*0.762</f>
        <v>9.9870768000000005</v>
      </c>
      <c r="H2" s="48">
        <v>126</v>
      </c>
      <c r="I2" s="48">
        <v>523</v>
      </c>
      <c r="J2" s="72">
        <f>I2/H2</f>
        <v>4.1507936507936511</v>
      </c>
      <c r="K2" s="46" t="e">
        <v>#N/A</v>
      </c>
      <c r="L2" s="48">
        <v>1301.8</v>
      </c>
      <c r="M2" s="48">
        <v>2602.5</v>
      </c>
      <c r="N2" s="56">
        <f>SUM(L2:M2)</f>
        <v>3904.3</v>
      </c>
      <c r="O2" s="48">
        <v>502.2</v>
      </c>
      <c r="P2" s="48">
        <v>160</v>
      </c>
      <c r="Q2" s="48">
        <v>92.1</v>
      </c>
      <c r="R2" s="48">
        <f>P2/O2</f>
        <v>0.31859816806053365</v>
      </c>
      <c r="S2" s="48">
        <f>Q2/O2</f>
        <v>0.18339307048984468</v>
      </c>
      <c r="T2" s="88">
        <f>Q2/(P2+Q2)</f>
        <v>0.36533121777072591</v>
      </c>
      <c r="U2" s="82">
        <f t="shared" ref="U2:U21" si="0">(M2*R2)/I2</f>
        <v>1.5853761613337263</v>
      </c>
      <c r="V2" s="70">
        <f t="shared" ref="V2:V21" si="1">(M2*S2)/I2</f>
        <v>0.91258215286772615</v>
      </c>
      <c r="W2" s="56">
        <f t="shared" ref="W2:W22" si="2">(L2+M2)/G2</f>
        <v>390.9352133949746</v>
      </c>
      <c r="X2" s="84">
        <f t="shared" ref="X2:X21" si="3">(S2*M2)*10/G2</f>
        <v>477.89806317482288</v>
      </c>
      <c r="Y2" s="84">
        <f t="shared" ref="Y2:Y22" si="4">R2*M2*10/G2</f>
        <v>830.22464829502337</v>
      </c>
      <c r="Z2" s="86">
        <f t="shared" ref="Z2:Z22" si="5">X2*0.892179</f>
        <v>426.37061610525035</v>
      </c>
      <c r="AA2" s="51">
        <f t="shared" ref="AA2:AA22" si="6">Z2/480</f>
        <v>0.88827211688593821</v>
      </c>
    </row>
    <row r="3" spans="1:27" x14ac:dyDescent="0.2">
      <c r="A3" s="49">
        <f t="shared" ref="A3:A21" si="7">DATE(B3,1,C3)</f>
        <v>39776</v>
      </c>
      <c r="B3" s="50">
        <v>2008</v>
      </c>
      <c r="C3" s="50">
        <v>329</v>
      </c>
      <c r="D3" s="63" t="s">
        <v>98</v>
      </c>
      <c r="E3" s="30">
        <v>1</v>
      </c>
      <c r="F3" s="64" t="s">
        <v>77</v>
      </c>
      <c r="G3" s="83">
        <f t="shared" ref="G3:G21" si="8">2*21.5*0.3048*0.762</f>
        <v>9.9870768000000005</v>
      </c>
      <c r="H3" s="1">
        <v>116</v>
      </c>
      <c r="I3" s="1">
        <v>491</v>
      </c>
      <c r="J3" s="72">
        <f t="shared" ref="J3:J21" si="9">I3/H3</f>
        <v>4.2327586206896548</v>
      </c>
      <c r="K3" s="30" t="e">
        <v>#N/A</v>
      </c>
      <c r="L3" s="1">
        <v>1524.1</v>
      </c>
      <c r="M3" s="1">
        <v>2991.7</v>
      </c>
      <c r="N3" s="56">
        <f t="shared" ref="N3:N21" si="10">SUM(L3:M3)</f>
        <v>4515.7999999999993</v>
      </c>
      <c r="O3" s="1">
        <v>502.3</v>
      </c>
      <c r="P3" s="1">
        <v>181.5</v>
      </c>
      <c r="Q3" s="1">
        <v>93.1</v>
      </c>
      <c r="R3" s="14">
        <f t="shared" ref="R3:R21" si="11">P3/O3</f>
        <v>0.3613378459088194</v>
      </c>
      <c r="S3" s="14">
        <f t="shared" ref="S3:S21" si="12">Q3/O3</f>
        <v>0.18534740195102528</v>
      </c>
      <c r="T3" s="87">
        <f t="shared" ref="T3:T21" si="13">Q3/(P3+Q3)</f>
        <v>0.33903860160233062</v>
      </c>
      <c r="U3" s="82">
        <f t="shared" si="0"/>
        <v>2.2016587242472809</v>
      </c>
      <c r="V3" s="70">
        <f t="shared" si="1"/>
        <v>1.1293356872034261</v>
      </c>
      <c r="W3" s="56">
        <f t="shared" si="2"/>
        <v>452.16434102118842</v>
      </c>
      <c r="X3" s="85">
        <f t="shared" si="3"/>
        <v>555.2213460668313</v>
      </c>
      <c r="Y3" s="85">
        <f t="shared" si="4"/>
        <v>1082.413257906873</v>
      </c>
      <c r="Z3" s="86">
        <f t="shared" si="5"/>
        <v>495.35682531255952</v>
      </c>
      <c r="AA3" s="51">
        <f t="shared" si="6"/>
        <v>1.0319933860678323</v>
      </c>
    </row>
    <row r="4" spans="1:27" x14ac:dyDescent="0.2">
      <c r="A4" s="49">
        <f t="shared" si="7"/>
        <v>39776</v>
      </c>
      <c r="B4" s="50">
        <v>2008</v>
      </c>
      <c r="C4" s="50">
        <v>329</v>
      </c>
      <c r="D4" s="63" t="s">
        <v>98</v>
      </c>
      <c r="E4" s="30">
        <v>2</v>
      </c>
      <c r="F4" s="64" t="s">
        <v>76</v>
      </c>
      <c r="G4" s="83">
        <f t="shared" si="8"/>
        <v>9.9870768000000005</v>
      </c>
      <c r="H4" s="1">
        <v>121</v>
      </c>
      <c r="I4" s="1">
        <v>545</v>
      </c>
      <c r="J4" s="72">
        <f t="shared" si="9"/>
        <v>4.5041322314049586</v>
      </c>
      <c r="K4" s="30" t="e">
        <v>#N/A</v>
      </c>
      <c r="L4" s="1">
        <v>1429</v>
      </c>
      <c r="M4" s="1">
        <v>2868.6</v>
      </c>
      <c r="N4" s="56">
        <f t="shared" si="10"/>
        <v>4297.6000000000004</v>
      </c>
      <c r="O4" s="1">
        <v>500.5</v>
      </c>
      <c r="P4" s="1">
        <v>195.2</v>
      </c>
      <c r="Q4" s="1">
        <v>112.7</v>
      </c>
      <c r="R4" s="14">
        <f t="shared" si="11"/>
        <v>0.39000999000998998</v>
      </c>
      <c r="S4" s="14">
        <f t="shared" si="12"/>
        <v>0.22517482517482518</v>
      </c>
      <c r="T4" s="87">
        <f t="shared" si="13"/>
        <v>0.36602793114647614</v>
      </c>
      <c r="U4" s="82">
        <f t="shared" si="0"/>
        <v>2.052812215307628</v>
      </c>
      <c r="V4" s="70">
        <f t="shared" si="1"/>
        <v>1.185204593571566</v>
      </c>
      <c r="W4" s="56">
        <f t="shared" si="2"/>
        <v>430.31610611024843</v>
      </c>
      <c r="X4" s="85">
        <f t="shared" si="3"/>
        <v>646.77234032735532</v>
      </c>
      <c r="Y4" s="85">
        <f t="shared" si="4"/>
        <v>1120.2303534330058</v>
      </c>
      <c r="Z4" s="86">
        <f t="shared" si="5"/>
        <v>577.03669982091958</v>
      </c>
      <c r="AA4" s="51">
        <f t="shared" si="6"/>
        <v>1.2021597912935824</v>
      </c>
    </row>
    <row r="5" spans="1:27" x14ac:dyDescent="0.2">
      <c r="A5" s="49">
        <f t="shared" si="7"/>
        <v>39776</v>
      </c>
      <c r="B5" s="50">
        <v>2008</v>
      </c>
      <c r="C5" s="50">
        <v>329</v>
      </c>
      <c r="D5" s="63" t="s">
        <v>98</v>
      </c>
      <c r="E5" s="30">
        <v>2</v>
      </c>
      <c r="F5" s="64" t="s">
        <v>77</v>
      </c>
      <c r="G5" s="83">
        <f t="shared" si="8"/>
        <v>9.9870768000000005</v>
      </c>
      <c r="H5" s="1">
        <v>118</v>
      </c>
      <c r="I5" s="1">
        <v>418</v>
      </c>
      <c r="J5" s="72">
        <f t="shared" si="9"/>
        <v>3.5423728813559321</v>
      </c>
      <c r="K5" s="30" t="e">
        <v>#N/A</v>
      </c>
      <c r="L5" s="1">
        <v>1180.0999999999999</v>
      </c>
      <c r="M5" s="1">
        <v>2433.4</v>
      </c>
      <c r="N5" s="56">
        <f t="shared" si="10"/>
        <v>3613.5</v>
      </c>
      <c r="O5" s="1">
        <v>500.7</v>
      </c>
      <c r="P5" s="1">
        <v>183.1</v>
      </c>
      <c r="Q5" s="1">
        <v>113.3</v>
      </c>
      <c r="R5" s="14">
        <f t="shared" si="11"/>
        <v>0.36568803674855205</v>
      </c>
      <c r="S5" s="14">
        <f t="shared" si="12"/>
        <v>0.22628320351507888</v>
      </c>
      <c r="T5" s="87">
        <f t="shared" si="13"/>
        <v>0.38225371120107965</v>
      </c>
      <c r="U5" s="82">
        <f t="shared" si="0"/>
        <v>2.1288642790046088</v>
      </c>
      <c r="V5" s="70">
        <f t="shared" si="1"/>
        <v>1.3173147067789306</v>
      </c>
      <c r="W5" s="56">
        <f t="shared" si="2"/>
        <v>361.81758410028448</v>
      </c>
      <c r="X5" s="85">
        <f t="shared" si="3"/>
        <v>551.35006815366933</v>
      </c>
      <c r="Y5" s="85">
        <f t="shared" si="4"/>
        <v>891.01674738690951</v>
      </c>
      <c r="Z5" s="86">
        <f t="shared" si="5"/>
        <v>491.90295245527255</v>
      </c>
      <c r="AA5" s="51">
        <f t="shared" si="6"/>
        <v>1.0247978176151511</v>
      </c>
    </row>
    <row r="6" spans="1:27" x14ac:dyDescent="0.2">
      <c r="A6" s="49">
        <f t="shared" si="7"/>
        <v>39776</v>
      </c>
      <c r="B6" s="50">
        <v>2008</v>
      </c>
      <c r="C6" s="50">
        <v>329</v>
      </c>
      <c r="D6" s="63" t="s">
        <v>98</v>
      </c>
      <c r="E6" s="30">
        <v>3</v>
      </c>
      <c r="F6" s="64" t="s">
        <v>76</v>
      </c>
      <c r="G6" s="83">
        <f t="shared" si="8"/>
        <v>9.9870768000000005</v>
      </c>
      <c r="H6" s="1">
        <v>135</v>
      </c>
      <c r="I6" s="1">
        <v>583</v>
      </c>
      <c r="J6" s="72">
        <f t="shared" si="9"/>
        <v>4.3185185185185189</v>
      </c>
      <c r="K6" s="30" t="e">
        <v>#N/A</v>
      </c>
      <c r="L6" s="1">
        <v>1659.6</v>
      </c>
      <c r="M6" s="1">
        <v>2995.6</v>
      </c>
      <c r="N6" s="56">
        <f t="shared" si="10"/>
        <v>4655.2</v>
      </c>
      <c r="O6" s="1">
        <v>501.3</v>
      </c>
      <c r="P6" s="1">
        <v>198.5</v>
      </c>
      <c r="Q6" s="1">
        <v>123.1</v>
      </c>
      <c r="R6" s="14">
        <f t="shared" si="11"/>
        <v>0.39597047676042291</v>
      </c>
      <c r="S6" s="14">
        <f t="shared" si="12"/>
        <v>0.24556153999601035</v>
      </c>
      <c r="T6" s="87">
        <f t="shared" si="13"/>
        <v>0.38277363184079599</v>
      </c>
      <c r="U6" s="82">
        <f t="shared" si="0"/>
        <v>2.0345954720129034</v>
      </c>
      <c r="V6" s="70">
        <f t="shared" si="1"/>
        <v>1.2617566881853322</v>
      </c>
      <c r="W6" s="56">
        <f t="shared" si="2"/>
        <v>466.12237927318228</v>
      </c>
      <c r="X6" s="85">
        <f t="shared" si="3"/>
        <v>736.55601528171735</v>
      </c>
      <c r="Y6" s="85">
        <f t="shared" si="4"/>
        <v>1187.7040538864412</v>
      </c>
      <c r="Z6" s="86">
        <f t="shared" si="5"/>
        <v>657.13980915802733</v>
      </c>
      <c r="AA6" s="51">
        <f t="shared" si="6"/>
        <v>1.3690412690792235</v>
      </c>
    </row>
    <row r="7" spans="1:27" x14ac:dyDescent="0.2">
      <c r="A7" s="49">
        <f t="shared" si="7"/>
        <v>39776</v>
      </c>
      <c r="B7" s="50">
        <v>2008</v>
      </c>
      <c r="C7" s="50">
        <v>329</v>
      </c>
      <c r="D7" s="63" t="s">
        <v>98</v>
      </c>
      <c r="E7" s="30">
        <v>3</v>
      </c>
      <c r="F7" s="64" t="s">
        <v>77</v>
      </c>
      <c r="G7" s="83">
        <f t="shared" si="8"/>
        <v>9.9870768000000005</v>
      </c>
      <c r="H7" s="1">
        <v>116</v>
      </c>
      <c r="I7" s="1">
        <v>411</v>
      </c>
      <c r="J7" s="72">
        <f t="shared" si="9"/>
        <v>3.5431034482758621</v>
      </c>
      <c r="K7" s="30" t="e">
        <v>#N/A</v>
      </c>
      <c r="L7" s="1">
        <v>1358.4</v>
      </c>
      <c r="M7" s="1">
        <v>2436.1999999999998</v>
      </c>
      <c r="N7" s="56">
        <f t="shared" si="10"/>
        <v>3794.6</v>
      </c>
      <c r="O7" s="1">
        <v>500</v>
      </c>
      <c r="P7" s="1">
        <v>138.19999999999999</v>
      </c>
      <c r="Q7" s="1">
        <v>87.1</v>
      </c>
      <c r="R7" s="14">
        <f t="shared" si="11"/>
        <v>0.27639999999999998</v>
      </c>
      <c r="S7" s="14">
        <f t="shared" si="12"/>
        <v>0.17419999999999999</v>
      </c>
      <c r="T7" s="87">
        <f t="shared" si="13"/>
        <v>0.38659565024411896</v>
      </c>
      <c r="U7" s="82">
        <f t="shared" si="0"/>
        <v>1.6383593187347929</v>
      </c>
      <c r="V7" s="70">
        <f t="shared" si="1"/>
        <v>1.0325694403892944</v>
      </c>
      <c r="W7" s="56">
        <f t="shared" si="2"/>
        <v>379.95101829996941</v>
      </c>
      <c r="X7" s="85">
        <f t="shared" si="3"/>
        <v>424.93519224764543</v>
      </c>
      <c r="Y7" s="85">
        <f t="shared" si="4"/>
        <v>674.23700997272783</v>
      </c>
      <c r="Z7" s="86">
        <f t="shared" si="5"/>
        <v>379.11825488431208</v>
      </c>
      <c r="AA7" s="51">
        <f t="shared" si="6"/>
        <v>0.78982969767565014</v>
      </c>
    </row>
    <row r="8" spans="1:27" x14ac:dyDescent="0.2">
      <c r="A8" s="49">
        <f t="shared" si="7"/>
        <v>39776</v>
      </c>
      <c r="B8" s="50">
        <v>2008</v>
      </c>
      <c r="C8" s="50">
        <v>329</v>
      </c>
      <c r="D8" s="63" t="s">
        <v>98</v>
      </c>
      <c r="E8" s="30">
        <v>4</v>
      </c>
      <c r="F8" s="64" t="s">
        <v>76</v>
      </c>
      <c r="G8" s="83">
        <f t="shared" si="8"/>
        <v>9.9870768000000005</v>
      </c>
      <c r="H8" s="1">
        <v>144</v>
      </c>
      <c r="I8" s="1">
        <v>658</v>
      </c>
      <c r="J8" s="72">
        <f t="shared" si="9"/>
        <v>4.5694444444444446</v>
      </c>
      <c r="K8" s="30" t="e">
        <v>#N/A</v>
      </c>
      <c r="L8" s="1">
        <v>2271.9</v>
      </c>
      <c r="M8" s="1">
        <v>3118.9</v>
      </c>
      <c r="N8" s="56">
        <f t="shared" si="10"/>
        <v>5390.8</v>
      </c>
      <c r="O8" s="1">
        <v>505.6</v>
      </c>
      <c r="P8" s="1">
        <v>176.1</v>
      </c>
      <c r="Q8" s="1">
        <v>91.5</v>
      </c>
      <c r="R8" s="14">
        <f t="shared" si="11"/>
        <v>0.34829905063291139</v>
      </c>
      <c r="S8" s="14">
        <f t="shared" si="12"/>
        <v>0.18097310126582278</v>
      </c>
      <c r="T8" s="87">
        <f t="shared" si="13"/>
        <v>0.34192825112107622</v>
      </c>
      <c r="U8" s="82">
        <f t="shared" si="0"/>
        <v>1.6509269134027162</v>
      </c>
      <c r="V8" s="70">
        <f t="shared" si="1"/>
        <v>0.85780699929783377</v>
      </c>
      <c r="W8" s="56">
        <f t="shared" si="2"/>
        <v>539.77756534324442</v>
      </c>
      <c r="X8" s="85">
        <f t="shared" si="3"/>
        <v>565.16738264992068</v>
      </c>
      <c r="Y8" s="85">
        <f t="shared" si="4"/>
        <v>1087.7155856246015</v>
      </c>
      <c r="Z8" s="86">
        <f t="shared" si="5"/>
        <v>504.23047028522359</v>
      </c>
      <c r="AA8" s="51">
        <f t="shared" si="6"/>
        <v>1.0504801464275491</v>
      </c>
    </row>
    <row r="9" spans="1:27" x14ac:dyDescent="0.2">
      <c r="A9" s="49">
        <f t="shared" si="7"/>
        <v>39776</v>
      </c>
      <c r="B9" s="50">
        <v>2008</v>
      </c>
      <c r="C9" s="50">
        <v>329</v>
      </c>
      <c r="D9" s="63" t="s">
        <v>98</v>
      </c>
      <c r="E9" s="30">
        <v>4</v>
      </c>
      <c r="F9" s="64" t="s">
        <v>77</v>
      </c>
      <c r="G9" s="83">
        <f t="shared" si="8"/>
        <v>9.9870768000000005</v>
      </c>
      <c r="H9" s="1">
        <v>124</v>
      </c>
      <c r="I9" s="1">
        <v>383</v>
      </c>
      <c r="J9" s="72">
        <f t="shared" si="9"/>
        <v>3.088709677419355</v>
      </c>
      <c r="K9" s="30" t="e">
        <v>#N/A</v>
      </c>
      <c r="L9" s="1">
        <v>1241.2</v>
      </c>
      <c r="M9" s="1">
        <v>2420</v>
      </c>
      <c r="N9" s="56">
        <f t="shared" si="10"/>
        <v>3661.2</v>
      </c>
      <c r="O9" s="1">
        <v>505.1</v>
      </c>
      <c r="P9" s="1">
        <v>165.1</v>
      </c>
      <c r="Q9" s="1">
        <v>106.1</v>
      </c>
      <c r="R9" s="14">
        <f t="shared" si="11"/>
        <v>0.3268659671352207</v>
      </c>
      <c r="S9" s="14">
        <f t="shared" si="12"/>
        <v>0.2100574143733914</v>
      </c>
      <c r="T9" s="87">
        <f t="shared" si="13"/>
        <v>0.39122418879056048</v>
      </c>
      <c r="U9" s="82">
        <f t="shared" si="0"/>
        <v>2.0653149881651021</v>
      </c>
      <c r="V9" s="70">
        <f t="shared" si="1"/>
        <v>1.3272557252835697</v>
      </c>
      <c r="W9" s="56">
        <f t="shared" si="2"/>
        <v>366.59375644332681</v>
      </c>
      <c r="X9" s="85">
        <f t="shared" si="3"/>
        <v>508.99672943699318</v>
      </c>
      <c r="Y9" s="85">
        <f t="shared" si="4"/>
        <v>792.03920857726268</v>
      </c>
      <c r="Z9" s="86">
        <f t="shared" si="5"/>
        <v>454.11619307236714</v>
      </c>
      <c r="AA9" s="51">
        <f t="shared" si="6"/>
        <v>0.94607540223409825</v>
      </c>
    </row>
    <row r="10" spans="1:27" x14ac:dyDescent="0.2">
      <c r="A10" s="49">
        <f t="shared" si="7"/>
        <v>39776</v>
      </c>
      <c r="B10" s="50">
        <v>2008</v>
      </c>
      <c r="C10" s="50">
        <v>329</v>
      </c>
      <c r="D10" s="63" t="s">
        <v>98</v>
      </c>
      <c r="E10" s="30">
        <v>5</v>
      </c>
      <c r="F10" s="64" t="s">
        <v>76</v>
      </c>
      <c r="G10" s="83">
        <f t="shared" si="8"/>
        <v>9.9870768000000005</v>
      </c>
      <c r="H10" s="1">
        <v>129</v>
      </c>
      <c r="I10" s="1">
        <v>524</v>
      </c>
      <c r="J10" s="72">
        <f t="shared" si="9"/>
        <v>4.0620155038759691</v>
      </c>
      <c r="K10" s="30" t="e">
        <v>#N/A</v>
      </c>
      <c r="L10" s="1">
        <v>1695.7</v>
      </c>
      <c r="M10" s="1">
        <v>2725.2</v>
      </c>
      <c r="N10" s="56">
        <f t="shared" si="10"/>
        <v>4420.8999999999996</v>
      </c>
      <c r="O10" s="1">
        <v>504.6</v>
      </c>
      <c r="P10" s="1">
        <v>217.3</v>
      </c>
      <c r="Q10" s="1">
        <v>121.2</v>
      </c>
      <c r="R10" s="14">
        <f t="shared" si="11"/>
        <v>0.43063812921125644</v>
      </c>
      <c r="S10" s="14">
        <f t="shared" si="12"/>
        <v>0.24019024970273484</v>
      </c>
      <c r="T10" s="87">
        <f t="shared" si="13"/>
        <v>0.35805022156573119</v>
      </c>
      <c r="U10" s="82">
        <f t="shared" si="0"/>
        <v>2.2396470032948779</v>
      </c>
      <c r="V10" s="51">
        <f t="shared" si="1"/>
        <v>1.2491726497898721</v>
      </c>
      <c r="W10" s="56">
        <f t="shared" si="2"/>
        <v>442.66206103471632</v>
      </c>
      <c r="X10" s="85">
        <f t="shared" si="3"/>
        <v>655.41347242858183</v>
      </c>
      <c r="Y10" s="85">
        <f t="shared" si="4"/>
        <v>1175.0936267222016</v>
      </c>
      <c r="Z10" s="86">
        <f t="shared" si="5"/>
        <v>584.7461364178597</v>
      </c>
      <c r="AA10" s="51">
        <f t="shared" si="6"/>
        <v>1.2182211175372077</v>
      </c>
    </row>
    <row r="11" spans="1:27" x14ac:dyDescent="0.2">
      <c r="A11" s="49">
        <f t="shared" si="7"/>
        <v>39776</v>
      </c>
      <c r="B11" s="50">
        <v>2008</v>
      </c>
      <c r="C11" s="50">
        <v>329</v>
      </c>
      <c r="D11" s="63" t="s">
        <v>98</v>
      </c>
      <c r="E11" s="30">
        <v>5</v>
      </c>
      <c r="F11" s="64" t="s">
        <v>77</v>
      </c>
      <c r="G11" s="83">
        <f t="shared" si="8"/>
        <v>9.9870768000000005</v>
      </c>
      <c r="H11" s="1">
        <v>130</v>
      </c>
      <c r="I11" s="1">
        <v>370</v>
      </c>
      <c r="J11" s="72">
        <f t="shared" si="9"/>
        <v>2.8461538461538463</v>
      </c>
      <c r="K11" s="30" t="e">
        <v>#N/A</v>
      </c>
      <c r="L11" s="1">
        <v>1121.4000000000001</v>
      </c>
      <c r="M11" s="1">
        <v>2023</v>
      </c>
      <c r="N11" s="56">
        <f t="shared" si="10"/>
        <v>3144.4</v>
      </c>
      <c r="O11" s="1">
        <v>501.5</v>
      </c>
      <c r="P11" s="1">
        <v>177.3</v>
      </c>
      <c r="Q11" s="1">
        <v>88.9</v>
      </c>
      <c r="R11" s="14">
        <f t="shared" si="11"/>
        <v>0.35353938185443673</v>
      </c>
      <c r="S11" s="14">
        <f t="shared" si="12"/>
        <v>0.17726819541375874</v>
      </c>
      <c r="T11" s="87">
        <f t="shared" si="13"/>
        <v>0.33395942900075126</v>
      </c>
      <c r="U11" s="82">
        <f t="shared" si="0"/>
        <v>1.9330004580852038</v>
      </c>
      <c r="V11" s="51">
        <f t="shared" si="1"/>
        <v>0.96922583600549717</v>
      </c>
      <c r="W11" s="56">
        <f t="shared" si="2"/>
        <v>314.84688292374</v>
      </c>
      <c r="X11" s="85">
        <f t="shared" si="3"/>
        <v>359.07760248928287</v>
      </c>
      <c r="Y11" s="85">
        <f t="shared" si="4"/>
        <v>716.13564590944713</v>
      </c>
      <c r="Z11" s="86">
        <f t="shared" si="5"/>
        <v>320.36149631128592</v>
      </c>
      <c r="AA11" s="51">
        <f t="shared" si="6"/>
        <v>0.66741978398184565</v>
      </c>
    </row>
    <row r="12" spans="1:27" x14ac:dyDescent="0.2">
      <c r="A12" s="49">
        <f t="shared" si="7"/>
        <v>39777</v>
      </c>
      <c r="B12" s="50">
        <v>2008</v>
      </c>
      <c r="C12" s="52">
        <v>330</v>
      </c>
      <c r="D12" s="66" t="s">
        <v>97</v>
      </c>
      <c r="E12" s="36">
        <v>6</v>
      </c>
      <c r="F12" s="64" t="s">
        <v>76</v>
      </c>
      <c r="G12" s="83">
        <f t="shared" si="8"/>
        <v>9.9870768000000005</v>
      </c>
      <c r="H12" s="36">
        <v>85</v>
      </c>
      <c r="I12" s="36">
        <v>233</v>
      </c>
      <c r="J12" s="72">
        <f t="shared" si="9"/>
        <v>2.7411764705882353</v>
      </c>
      <c r="K12" s="30" t="e">
        <v>#N/A</v>
      </c>
      <c r="L12" s="36">
        <v>621.4</v>
      </c>
      <c r="M12" s="36">
        <v>1558.3</v>
      </c>
      <c r="N12" s="56">
        <f t="shared" si="10"/>
        <v>2179.6999999999998</v>
      </c>
      <c r="O12" s="36">
        <v>500.4</v>
      </c>
      <c r="P12" s="36">
        <v>180.3</v>
      </c>
      <c r="Q12" s="36">
        <v>111.6</v>
      </c>
      <c r="R12" s="14">
        <f t="shared" si="11"/>
        <v>0.36031175059952042</v>
      </c>
      <c r="S12" s="14">
        <f t="shared" si="12"/>
        <v>0.22302158273381295</v>
      </c>
      <c r="T12" s="87">
        <f t="shared" si="13"/>
        <v>0.38232271325796507</v>
      </c>
      <c r="U12" s="82">
        <f t="shared" si="0"/>
        <v>2.4097588024001402</v>
      </c>
      <c r="V12" s="51">
        <f t="shared" si="1"/>
        <v>1.4915645166270417</v>
      </c>
      <c r="W12" s="56">
        <f t="shared" si="2"/>
        <v>218.25205149118307</v>
      </c>
      <c r="X12" s="85">
        <f t="shared" si="3"/>
        <v>347.9842393663186</v>
      </c>
      <c r="Y12" s="85">
        <f t="shared" si="4"/>
        <v>562.20034370741269</v>
      </c>
      <c r="Z12" s="86">
        <f t="shared" si="5"/>
        <v>310.46423069360276</v>
      </c>
      <c r="AA12" s="51">
        <f t="shared" si="6"/>
        <v>0.64680048061167239</v>
      </c>
    </row>
    <row r="13" spans="1:27" x14ac:dyDescent="0.2">
      <c r="A13" s="49">
        <f t="shared" si="7"/>
        <v>39777</v>
      </c>
      <c r="B13" s="50">
        <v>2008</v>
      </c>
      <c r="C13" s="52">
        <v>330</v>
      </c>
      <c r="D13" s="66" t="s">
        <v>97</v>
      </c>
      <c r="E13" s="36">
        <v>6</v>
      </c>
      <c r="F13" s="64" t="s">
        <v>77</v>
      </c>
      <c r="G13" s="83">
        <f t="shared" si="8"/>
        <v>9.9870768000000005</v>
      </c>
      <c r="H13" s="36">
        <v>73</v>
      </c>
      <c r="I13" s="36">
        <v>162</v>
      </c>
      <c r="J13" s="72">
        <f t="shared" si="9"/>
        <v>2.2191780821917808</v>
      </c>
      <c r="K13" s="30" t="e">
        <v>#N/A</v>
      </c>
      <c r="L13" s="36">
        <v>871.8</v>
      </c>
      <c r="M13" s="36">
        <v>993.8</v>
      </c>
      <c r="N13" s="56">
        <f t="shared" si="10"/>
        <v>1865.6</v>
      </c>
      <c r="O13" s="36">
        <v>504.7</v>
      </c>
      <c r="P13" s="36">
        <v>167</v>
      </c>
      <c r="Q13" s="36">
        <v>72.900000000000006</v>
      </c>
      <c r="R13" s="14">
        <f t="shared" si="11"/>
        <v>0.33088963740836141</v>
      </c>
      <c r="S13" s="14">
        <f t="shared" si="12"/>
        <v>0.14444224291658411</v>
      </c>
      <c r="T13" s="87">
        <f t="shared" si="13"/>
        <v>0.30387661525635684</v>
      </c>
      <c r="U13" s="82">
        <f t="shared" si="0"/>
        <v>2.0298649484964786</v>
      </c>
      <c r="V13" s="51">
        <f t="shared" si="1"/>
        <v>0.88609074697840307</v>
      </c>
      <c r="W13" s="56">
        <f t="shared" si="2"/>
        <v>186.80140719454565</v>
      </c>
      <c r="X13" s="85">
        <f t="shared" si="3"/>
        <v>143.73244932941867</v>
      </c>
      <c r="Y13" s="85">
        <f t="shared" si="4"/>
        <v>329.26363563803733</v>
      </c>
      <c r="Z13" s="86">
        <f t="shared" si="5"/>
        <v>128.23507291027144</v>
      </c>
      <c r="AA13" s="51">
        <f t="shared" si="6"/>
        <v>0.26715640189639883</v>
      </c>
    </row>
    <row r="14" spans="1:27" x14ac:dyDescent="0.2">
      <c r="A14" s="49">
        <f t="shared" si="7"/>
        <v>39777</v>
      </c>
      <c r="B14" s="50">
        <v>2008</v>
      </c>
      <c r="C14" s="52">
        <v>330</v>
      </c>
      <c r="D14" s="66" t="s">
        <v>97</v>
      </c>
      <c r="E14" s="36">
        <v>7</v>
      </c>
      <c r="F14" s="64" t="s">
        <v>76</v>
      </c>
      <c r="G14" s="83">
        <f t="shared" si="8"/>
        <v>9.9870768000000005</v>
      </c>
      <c r="H14" s="36">
        <v>112</v>
      </c>
      <c r="I14" s="36">
        <v>174</v>
      </c>
      <c r="J14" s="72">
        <f t="shared" si="9"/>
        <v>1.5535714285714286</v>
      </c>
      <c r="K14" s="30" t="e">
        <v>#N/A</v>
      </c>
      <c r="L14" s="36">
        <v>927.4</v>
      </c>
      <c r="M14" s="36">
        <v>1185.3</v>
      </c>
      <c r="N14" s="56">
        <f t="shared" si="10"/>
        <v>2112.6999999999998</v>
      </c>
      <c r="O14" s="36">
        <v>505.4</v>
      </c>
      <c r="P14" s="36">
        <v>160.69999999999999</v>
      </c>
      <c r="Q14" s="36">
        <v>69.3</v>
      </c>
      <c r="R14" s="14">
        <f t="shared" si="11"/>
        <v>0.31796596755045509</v>
      </c>
      <c r="S14" s="14">
        <f t="shared" si="12"/>
        <v>0.1371191135734072</v>
      </c>
      <c r="T14" s="87">
        <f t="shared" si="13"/>
        <v>0.30130434782608695</v>
      </c>
      <c r="U14" s="82">
        <f t="shared" si="0"/>
        <v>2.1660060996411175</v>
      </c>
      <c r="V14" s="51">
        <f t="shared" si="1"/>
        <v>0.93406485815264095</v>
      </c>
      <c r="W14" s="56">
        <f t="shared" si="2"/>
        <v>211.54338174309422</v>
      </c>
      <c r="X14" s="85">
        <f t="shared" si="3"/>
        <v>162.73759436651125</v>
      </c>
      <c r="Y14" s="85">
        <f t="shared" si="4"/>
        <v>377.37274768684506</v>
      </c>
      <c r="Z14" s="86">
        <f t="shared" si="5"/>
        <v>145.19106420431964</v>
      </c>
      <c r="AA14" s="51">
        <f t="shared" si="6"/>
        <v>0.30248138375899924</v>
      </c>
    </row>
    <row r="15" spans="1:27" x14ac:dyDescent="0.2">
      <c r="A15" s="49">
        <f t="shared" si="7"/>
        <v>39777</v>
      </c>
      <c r="B15" s="50">
        <v>2008</v>
      </c>
      <c r="C15" s="52">
        <v>330</v>
      </c>
      <c r="D15" s="66" t="s">
        <v>97</v>
      </c>
      <c r="E15" s="36">
        <v>7</v>
      </c>
      <c r="F15" s="64" t="s">
        <v>77</v>
      </c>
      <c r="G15" s="83">
        <f t="shared" si="8"/>
        <v>9.9870768000000005</v>
      </c>
      <c r="H15" s="36">
        <v>133</v>
      </c>
      <c r="I15" s="36">
        <v>203</v>
      </c>
      <c r="J15" s="72">
        <f t="shared" si="9"/>
        <v>1.5263157894736843</v>
      </c>
      <c r="K15" s="30" t="e">
        <v>#N/A</v>
      </c>
      <c r="L15" s="36">
        <v>1004.9</v>
      </c>
      <c r="M15" s="36">
        <v>1216</v>
      </c>
      <c r="N15" s="56">
        <f t="shared" si="10"/>
        <v>2220.9</v>
      </c>
      <c r="O15" s="36">
        <v>502.8</v>
      </c>
      <c r="P15" s="36">
        <v>164.9</v>
      </c>
      <c r="Q15" s="36">
        <v>78.2</v>
      </c>
      <c r="R15" s="14">
        <f t="shared" si="11"/>
        <v>0.32796340493237869</v>
      </c>
      <c r="S15" s="14">
        <f t="shared" si="12"/>
        <v>0.15552903739061258</v>
      </c>
      <c r="T15" s="87">
        <f t="shared" si="13"/>
        <v>0.32167832167832167</v>
      </c>
      <c r="U15" s="82">
        <f t="shared" si="0"/>
        <v>1.9645492630432142</v>
      </c>
      <c r="V15" s="51">
        <f t="shared" si="1"/>
        <v>0.93164191855657585</v>
      </c>
      <c r="W15" s="56">
        <f t="shared" si="2"/>
        <v>222.37738273926161</v>
      </c>
      <c r="X15" s="85">
        <f t="shared" si="3"/>
        <v>189.36803356412048</v>
      </c>
      <c r="Y15" s="85">
        <f t="shared" si="4"/>
        <v>399.31954903738449</v>
      </c>
      <c r="Z15" s="86">
        <f t="shared" si="5"/>
        <v>168.95018281720345</v>
      </c>
      <c r="AA15" s="51">
        <f t="shared" si="6"/>
        <v>0.35197954753584054</v>
      </c>
    </row>
    <row r="16" spans="1:27" x14ac:dyDescent="0.2">
      <c r="A16" s="49">
        <f t="shared" si="7"/>
        <v>39777</v>
      </c>
      <c r="B16" s="50">
        <v>2008</v>
      </c>
      <c r="C16" s="52">
        <v>330</v>
      </c>
      <c r="D16" s="66" t="s">
        <v>97</v>
      </c>
      <c r="E16" s="36">
        <v>8</v>
      </c>
      <c r="F16" s="64" t="s">
        <v>76</v>
      </c>
      <c r="G16" s="83">
        <f t="shared" si="8"/>
        <v>9.9870768000000005</v>
      </c>
      <c r="H16" s="36">
        <v>127</v>
      </c>
      <c r="I16" s="36">
        <v>364</v>
      </c>
      <c r="J16" s="72">
        <f t="shared" si="9"/>
        <v>2.8661417322834644</v>
      </c>
      <c r="K16" s="30" t="e">
        <v>#N/A</v>
      </c>
      <c r="L16" s="36">
        <v>1160.4000000000001</v>
      </c>
      <c r="M16" s="36">
        <v>2177.1999999999998</v>
      </c>
      <c r="N16" s="56">
        <f t="shared" si="10"/>
        <v>3337.6</v>
      </c>
      <c r="O16" s="36">
        <v>501.3</v>
      </c>
      <c r="P16" s="36">
        <v>171.6</v>
      </c>
      <c r="Q16" s="36">
        <v>78.900000000000006</v>
      </c>
      <c r="R16" s="14">
        <f t="shared" si="11"/>
        <v>0.3423099940155595</v>
      </c>
      <c r="S16" s="14">
        <f t="shared" si="12"/>
        <v>0.15739078396169959</v>
      </c>
      <c r="T16" s="87">
        <f t="shared" si="13"/>
        <v>0.31497005988023952</v>
      </c>
      <c r="U16" s="82">
        <f t="shared" si="0"/>
        <v>2.0474651620073518</v>
      </c>
      <c r="V16" s="51">
        <f t="shared" si="1"/>
        <v>0.94140443637750637</v>
      </c>
      <c r="W16" s="56">
        <f t="shared" si="2"/>
        <v>334.19188285404994</v>
      </c>
      <c r="X16" s="85">
        <f t="shared" si="3"/>
        <v>343.11462873842356</v>
      </c>
      <c r="Y16" s="85">
        <f t="shared" si="4"/>
        <v>746.24170204706547</v>
      </c>
      <c r="Z16" s="86">
        <f t="shared" si="5"/>
        <v>306.11966635321801</v>
      </c>
      <c r="AA16" s="51">
        <f t="shared" si="6"/>
        <v>0.63774930490253756</v>
      </c>
    </row>
    <row r="17" spans="1:27" x14ac:dyDescent="0.2">
      <c r="A17" s="49">
        <f t="shared" si="7"/>
        <v>39777</v>
      </c>
      <c r="B17" s="50">
        <v>2008</v>
      </c>
      <c r="C17" s="52">
        <v>330</v>
      </c>
      <c r="D17" s="66" t="s">
        <v>97</v>
      </c>
      <c r="E17" s="36">
        <v>8</v>
      </c>
      <c r="F17" s="64" t="s">
        <v>77</v>
      </c>
      <c r="G17" s="83">
        <f t="shared" si="8"/>
        <v>9.9870768000000005</v>
      </c>
      <c r="H17" s="36">
        <v>133</v>
      </c>
      <c r="I17" s="36">
        <v>185</v>
      </c>
      <c r="J17" s="72">
        <f t="shared" si="9"/>
        <v>1.3909774436090225</v>
      </c>
      <c r="K17" s="30" t="e">
        <v>#N/A</v>
      </c>
      <c r="L17" s="36">
        <v>1005.1</v>
      </c>
      <c r="M17" s="36">
        <v>1577</v>
      </c>
      <c r="N17" s="56">
        <f t="shared" si="10"/>
        <v>2582.1</v>
      </c>
      <c r="O17" s="36">
        <v>501.4</v>
      </c>
      <c r="P17" s="36">
        <v>165.8</v>
      </c>
      <c r="Q17" s="36">
        <v>79.599999999999994</v>
      </c>
      <c r="R17" s="14">
        <f t="shared" si="11"/>
        <v>0.33067411248504192</v>
      </c>
      <c r="S17" s="14">
        <f t="shared" si="12"/>
        <v>0.1587554846429996</v>
      </c>
      <c r="T17" s="87">
        <f t="shared" si="13"/>
        <v>0.32436837815810921</v>
      </c>
      <c r="U17" s="82">
        <f t="shared" si="0"/>
        <v>2.8187733804806006</v>
      </c>
      <c r="V17" s="51">
        <f t="shared" si="1"/>
        <v>1.3532832393622183</v>
      </c>
      <c r="W17" s="56">
        <f t="shared" si="2"/>
        <v>258.54412173940625</v>
      </c>
      <c r="X17" s="85">
        <f t="shared" si="3"/>
        <v>250.68135981692896</v>
      </c>
      <c r="Y17" s="85">
        <f t="shared" si="4"/>
        <v>522.14785750812598</v>
      </c>
      <c r="Z17" s="86">
        <f t="shared" si="5"/>
        <v>223.65264492010789</v>
      </c>
      <c r="AA17" s="51">
        <f t="shared" si="6"/>
        <v>0.46594301025022478</v>
      </c>
    </row>
    <row r="18" spans="1:27" x14ac:dyDescent="0.2">
      <c r="A18" s="49">
        <f t="shared" si="7"/>
        <v>39777</v>
      </c>
      <c r="B18" s="50">
        <v>2008</v>
      </c>
      <c r="C18" s="52">
        <v>330</v>
      </c>
      <c r="D18" s="66" t="s">
        <v>97</v>
      </c>
      <c r="E18" s="36">
        <v>9</v>
      </c>
      <c r="F18" s="64" t="s">
        <v>76</v>
      </c>
      <c r="G18" s="83">
        <f t="shared" si="8"/>
        <v>9.9870768000000005</v>
      </c>
      <c r="H18" s="36">
        <v>135</v>
      </c>
      <c r="I18" s="36">
        <v>294</v>
      </c>
      <c r="J18" s="72">
        <f t="shared" si="9"/>
        <v>2.1777777777777776</v>
      </c>
      <c r="K18" s="30" t="e">
        <v>#N/A</v>
      </c>
      <c r="L18" s="36">
        <v>1174.8</v>
      </c>
      <c r="M18" s="36">
        <v>2006.6</v>
      </c>
      <c r="N18" s="56">
        <f t="shared" si="10"/>
        <v>3181.3999999999996</v>
      </c>
      <c r="O18" s="36">
        <v>501.8</v>
      </c>
      <c r="P18" s="36">
        <v>165.4</v>
      </c>
      <c r="Q18" s="36">
        <v>77.900000000000006</v>
      </c>
      <c r="R18" s="14">
        <f t="shared" si="11"/>
        <v>0.32961339178955762</v>
      </c>
      <c r="S18" s="14">
        <f t="shared" si="12"/>
        <v>0.15524113192506975</v>
      </c>
      <c r="T18" s="87">
        <f t="shared" si="13"/>
        <v>0.32018084669132757</v>
      </c>
      <c r="U18" s="82">
        <f t="shared" si="0"/>
        <v>2.2496674556630145</v>
      </c>
      <c r="V18" s="51">
        <f t="shared" si="1"/>
        <v>1.0595471269416494</v>
      </c>
      <c r="W18" s="56">
        <f t="shared" si="2"/>
        <v>318.55167069507263</v>
      </c>
      <c r="X18" s="85">
        <f t="shared" si="3"/>
        <v>311.90994277809585</v>
      </c>
      <c r="Y18" s="85">
        <f t="shared" si="4"/>
        <v>662.25808132858879</v>
      </c>
      <c r="Z18" s="86">
        <f t="shared" si="5"/>
        <v>278.27950083781877</v>
      </c>
      <c r="AA18" s="51">
        <f t="shared" si="6"/>
        <v>0.57974896007878907</v>
      </c>
    </row>
    <row r="19" spans="1:27" x14ac:dyDescent="0.2">
      <c r="A19" s="49">
        <f t="shared" si="7"/>
        <v>39777</v>
      </c>
      <c r="B19" s="50">
        <v>2008</v>
      </c>
      <c r="C19" s="52">
        <v>330</v>
      </c>
      <c r="D19" s="66" t="s">
        <v>97</v>
      </c>
      <c r="E19" s="36">
        <v>9</v>
      </c>
      <c r="F19" s="64" t="s">
        <v>77</v>
      </c>
      <c r="G19" s="83">
        <f t="shared" si="8"/>
        <v>9.9870768000000005</v>
      </c>
      <c r="H19" s="36">
        <v>122</v>
      </c>
      <c r="I19" s="36">
        <v>246</v>
      </c>
      <c r="J19" s="72">
        <f t="shared" si="9"/>
        <v>2.0163934426229506</v>
      </c>
      <c r="K19" s="30" t="e">
        <v>#N/A</v>
      </c>
      <c r="L19" s="36">
        <v>1200.0999999999999</v>
      </c>
      <c r="M19" s="36">
        <v>1543.6</v>
      </c>
      <c r="N19" s="56">
        <f t="shared" si="10"/>
        <v>2743.7</v>
      </c>
      <c r="O19" s="36">
        <v>503.9</v>
      </c>
      <c r="P19" s="36">
        <v>186.9</v>
      </c>
      <c r="Q19" s="36">
        <v>82.2</v>
      </c>
      <c r="R19" s="14">
        <f t="shared" si="11"/>
        <v>0.37090692597737651</v>
      </c>
      <c r="S19" s="14">
        <f t="shared" si="12"/>
        <v>0.16312760468346896</v>
      </c>
      <c r="T19" s="87">
        <f t="shared" si="13"/>
        <v>0.30546265328874023</v>
      </c>
      <c r="U19" s="82">
        <f t="shared" si="0"/>
        <v>2.3273655729214564</v>
      </c>
      <c r="V19" s="51">
        <f t="shared" si="1"/>
        <v>1.0235925633715555</v>
      </c>
      <c r="W19" s="56">
        <f t="shared" si="2"/>
        <v>274.72503265419965</v>
      </c>
      <c r="X19" s="85">
        <f t="shared" si="3"/>
        <v>252.12960271758664</v>
      </c>
      <c r="Y19" s="85">
        <f t="shared" si="4"/>
        <v>573.27278282137399</v>
      </c>
      <c r="Z19" s="86">
        <f t="shared" si="5"/>
        <v>224.94473682297374</v>
      </c>
      <c r="AA19" s="51">
        <f t="shared" si="6"/>
        <v>0.46863486838119528</v>
      </c>
    </row>
    <row r="20" spans="1:27" x14ac:dyDescent="0.2">
      <c r="A20" s="49">
        <f t="shared" si="7"/>
        <v>39777</v>
      </c>
      <c r="B20" s="50">
        <v>2008</v>
      </c>
      <c r="C20" s="52">
        <v>330</v>
      </c>
      <c r="D20" s="66" t="s">
        <v>97</v>
      </c>
      <c r="E20" s="36">
        <v>10</v>
      </c>
      <c r="F20" s="64" t="s">
        <v>76</v>
      </c>
      <c r="G20" s="83">
        <f t="shared" si="8"/>
        <v>9.9870768000000005</v>
      </c>
      <c r="H20" s="36">
        <v>119</v>
      </c>
      <c r="I20" s="36">
        <v>282</v>
      </c>
      <c r="J20" s="72">
        <f t="shared" si="9"/>
        <v>2.3697478991596639</v>
      </c>
      <c r="K20" s="30" t="e">
        <v>#N/A</v>
      </c>
      <c r="L20" s="36">
        <v>1197.4000000000001</v>
      </c>
      <c r="M20" s="36">
        <v>1743.4</v>
      </c>
      <c r="N20" s="56">
        <f t="shared" si="10"/>
        <v>2940.8</v>
      </c>
      <c r="O20" s="36">
        <v>504.4</v>
      </c>
      <c r="P20" s="36">
        <v>181.1</v>
      </c>
      <c r="Q20" s="36">
        <v>73.099999999999994</v>
      </c>
      <c r="R20" s="14">
        <f t="shared" si="11"/>
        <v>0.35904044409199048</v>
      </c>
      <c r="S20" s="14">
        <f t="shared" si="12"/>
        <v>0.14492466296590006</v>
      </c>
      <c r="T20" s="87">
        <f t="shared" si="13"/>
        <v>0.28756884343036976</v>
      </c>
      <c r="U20" s="82">
        <f t="shared" si="0"/>
        <v>2.2196847880495612</v>
      </c>
      <c r="V20" s="51">
        <f t="shared" si="1"/>
        <v>0.89596332416578073</v>
      </c>
      <c r="W20" s="56">
        <f t="shared" si="2"/>
        <v>294.46053724148794</v>
      </c>
      <c r="X20" s="85">
        <f t="shared" si="3"/>
        <v>252.98859964183933</v>
      </c>
      <c r="Y20" s="85">
        <f t="shared" si="4"/>
        <v>626.76108611678671</v>
      </c>
      <c r="Z20" s="86">
        <f t="shared" si="5"/>
        <v>225.71111583985657</v>
      </c>
      <c r="AA20" s="51">
        <f t="shared" si="6"/>
        <v>0.47023149133303455</v>
      </c>
    </row>
    <row r="21" spans="1:27" x14ac:dyDescent="0.2">
      <c r="A21" s="49">
        <f t="shared" si="7"/>
        <v>39777</v>
      </c>
      <c r="B21" s="50">
        <v>2008</v>
      </c>
      <c r="C21" s="52">
        <v>330</v>
      </c>
      <c r="D21" s="66" t="s">
        <v>97</v>
      </c>
      <c r="E21" s="36">
        <v>10</v>
      </c>
      <c r="F21" s="64" t="s">
        <v>77</v>
      </c>
      <c r="G21" s="83">
        <f t="shared" si="8"/>
        <v>9.9870768000000005</v>
      </c>
      <c r="H21" s="36">
        <v>113</v>
      </c>
      <c r="I21" s="36">
        <v>242</v>
      </c>
      <c r="J21" s="72">
        <f t="shared" si="9"/>
        <v>2.1415929203539825</v>
      </c>
      <c r="K21" s="30" t="e">
        <v>#N/A</v>
      </c>
      <c r="L21" s="36">
        <v>1309.8</v>
      </c>
      <c r="M21" s="36">
        <v>1609.2</v>
      </c>
      <c r="N21" s="56">
        <f t="shared" si="10"/>
        <v>2919</v>
      </c>
      <c r="O21" s="36">
        <v>503.2</v>
      </c>
      <c r="P21" s="36">
        <v>182.9</v>
      </c>
      <c r="Q21" s="36">
        <v>82.8</v>
      </c>
      <c r="R21" s="14">
        <f t="shared" si="11"/>
        <v>0.36347376788553259</v>
      </c>
      <c r="S21" s="14">
        <f t="shared" si="12"/>
        <v>0.16454689984101747</v>
      </c>
      <c r="T21" s="87">
        <f t="shared" si="13"/>
        <v>0.31162965750846822</v>
      </c>
      <c r="U21" s="82">
        <f t="shared" si="0"/>
        <v>2.4169503606669385</v>
      </c>
      <c r="V21" s="51">
        <f t="shared" si="1"/>
        <v>1.0941688893560551</v>
      </c>
      <c r="W21" s="56">
        <f t="shared" si="2"/>
        <v>292.27771633837841</v>
      </c>
      <c r="X21" s="85">
        <f t="shared" si="3"/>
        <v>265.13150597196301</v>
      </c>
      <c r="Y21" s="85">
        <f t="shared" si="4"/>
        <v>585.65884592115992</v>
      </c>
      <c r="Z21" s="86">
        <f t="shared" si="5"/>
        <v>236.54476186656001</v>
      </c>
      <c r="AA21" s="51">
        <f t="shared" si="6"/>
        <v>0.49280158722200001</v>
      </c>
    </row>
    <row r="22" spans="1:27" x14ac:dyDescent="0.2">
      <c r="A22" s="61">
        <f>DATE(B22,1,C22)</f>
        <v>39776</v>
      </c>
      <c r="B22" s="62">
        <v>2008</v>
      </c>
      <c r="C22" s="62">
        <v>329</v>
      </c>
      <c r="D22" s="63" t="s">
        <v>57</v>
      </c>
      <c r="E22" s="64">
        <v>1</v>
      </c>
      <c r="F22" s="35" t="e">
        <v>#N/A</v>
      </c>
      <c r="G22" s="36">
        <f t="shared" ref="G22:G29" si="14">3*0.762</f>
        <v>2.286</v>
      </c>
      <c r="H22" s="14">
        <v>34</v>
      </c>
      <c r="I22" s="14">
        <v>161</v>
      </c>
      <c r="J22" s="82">
        <f t="shared" ref="J22:J29" si="15">I22/H22</f>
        <v>4.7352941176470589</v>
      </c>
      <c r="K22" s="65" t="e">
        <v>#N/A</v>
      </c>
      <c r="L22" s="14">
        <v>1054.0999999999999</v>
      </c>
      <c r="M22" s="14">
        <v>1178.7</v>
      </c>
      <c r="N22" s="14">
        <f t="shared" ref="N22:N29" si="16">SUM(L22:M22)</f>
        <v>2232.8000000000002</v>
      </c>
      <c r="O22" s="14">
        <v>500.6</v>
      </c>
      <c r="P22" s="14">
        <v>183.7</v>
      </c>
      <c r="Q22" s="14">
        <v>82.5</v>
      </c>
      <c r="R22" s="71">
        <f>P22/O22</f>
        <v>0.36695964842189371</v>
      </c>
      <c r="S22" s="71">
        <f>Q22/O22</f>
        <v>0.16480223731522173</v>
      </c>
      <c r="T22" s="87">
        <f t="shared" ref="T22:T29" si="17">Q22/(P22+Q22)</f>
        <v>0.30991735537190085</v>
      </c>
      <c r="U22" s="51">
        <f>R22*M22/I22</f>
        <v>2.6865548918937026</v>
      </c>
      <c r="V22" s="51">
        <f>S22*M22/I22</f>
        <v>1.2065366280959742</v>
      </c>
      <c r="W22" s="56">
        <f t="shared" si="2"/>
        <v>976.72790901137364</v>
      </c>
      <c r="X22" s="57">
        <f>S22*M22*10/G22</f>
        <v>849.74801891273773</v>
      </c>
      <c r="Y22" s="56">
        <f t="shared" si="4"/>
        <v>1892.1055887790292</v>
      </c>
      <c r="Z22" s="86">
        <f t="shared" si="5"/>
        <v>758.12733776554751</v>
      </c>
      <c r="AA22" s="51">
        <f t="shared" si="6"/>
        <v>1.579431953678224</v>
      </c>
    </row>
    <row r="23" spans="1:27" x14ac:dyDescent="0.2">
      <c r="A23" s="61">
        <f t="shared" ref="A23:A29" si="18">DATE(B23,1,C23)</f>
        <v>39776</v>
      </c>
      <c r="B23" s="62">
        <v>2008</v>
      </c>
      <c r="C23" s="62">
        <v>329</v>
      </c>
      <c r="D23" s="63" t="s">
        <v>57</v>
      </c>
      <c r="E23" s="64">
        <v>2</v>
      </c>
      <c r="F23" s="35" t="e">
        <v>#N/A</v>
      </c>
      <c r="G23" s="36">
        <f t="shared" si="14"/>
        <v>2.286</v>
      </c>
      <c r="H23" s="14">
        <v>34</v>
      </c>
      <c r="I23" s="14">
        <v>189</v>
      </c>
      <c r="J23" s="82">
        <f t="shared" si="15"/>
        <v>5.5588235294117645</v>
      </c>
      <c r="K23" s="65" t="e">
        <v>#N/A</v>
      </c>
      <c r="L23" s="14">
        <v>863.7</v>
      </c>
      <c r="M23" s="14">
        <v>1281.3</v>
      </c>
      <c r="N23" s="14">
        <f t="shared" si="16"/>
        <v>2145</v>
      </c>
      <c r="O23" s="14">
        <v>501.3</v>
      </c>
      <c r="P23" s="14">
        <v>179</v>
      </c>
      <c r="Q23" s="14">
        <v>88.4</v>
      </c>
      <c r="R23" s="71">
        <f t="shared" ref="R23:R29" si="19">P23/O23</f>
        <v>0.35707161380410929</v>
      </c>
      <c r="S23" s="71">
        <f t="shared" ref="S23:S29" si="20">Q23/O23</f>
        <v>0.17634151206862159</v>
      </c>
      <c r="T23" s="87">
        <f t="shared" si="17"/>
        <v>0.33059087509349294</v>
      </c>
      <c r="U23" s="51">
        <f t="shared" ref="U23:U29" si="21">R23*M23/I23</f>
        <v>2.4207188294561122</v>
      </c>
      <c r="V23" s="51">
        <f t="shared" ref="V23:V29" si="22">S23*M23/I23</f>
        <v>1.1954834889604489</v>
      </c>
      <c r="W23" s="56">
        <f t="shared" ref="W23:W29" si="23">(L23+M23)/G23</f>
        <v>938.32020997375332</v>
      </c>
      <c r="X23" s="57">
        <f t="shared" ref="X23:X29" si="24">S23*M23*10/G23</f>
        <v>988.39186095155219</v>
      </c>
      <c r="Y23" s="56">
        <f t="shared" ref="Y23:Y29" si="25">R23*M23*10/G23</f>
        <v>2001.3817093928485</v>
      </c>
      <c r="Z23" s="86">
        <f t="shared" ref="Z23:Z29" si="26">X23*0.892179</f>
        <v>881.82246211189488</v>
      </c>
      <c r="AA23" s="51">
        <f t="shared" ref="AA23:AA29" si="27">Z23/480</f>
        <v>1.837130129399781</v>
      </c>
    </row>
    <row r="24" spans="1:27" x14ac:dyDescent="0.2">
      <c r="A24" s="61">
        <f t="shared" si="18"/>
        <v>39776</v>
      </c>
      <c r="B24" s="62">
        <v>2008</v>
      </c>
      <c r="C24" s="62">
        <v>329</v>
      </c>
      <c r="D24" s="63" t="s">
        <v>57</v>
      </c>
      <c r="E24" s="64">
        <v>3</v>
      </c>
      <c r="F24" s="35" t="e">
        <v>#N/A</v>
      </c>
      <c r="G24" s="36">
        <f t="shared" si="14"/>
        <v>2.286</v>
      </c>
      <c r="H24" s="14">
        <v>33</v>
      </c>
      <c r="I24" s="14">
        <v>186</v>
      </c>
      <c r="J24" s="82">
        <f t="shared" si="15"/>
        <v>5.6363636363636367</v>
      </c>
      <c r="K24" s="65" t="e">
        <v>#N/A</v>
      </c>
      <c r="L24" s="14">
        <v>1075.4000000000001</v>
      </c>
      <c r="M24" s="14">
        <v>1270.0999999999999</v>
      </c>
      <c r="N24" s="14">
        <f t="shared" si="16"/>
        <v>2345.5</v>
      </c>
      <c r="O24" s="14">
        <v>501.7</v>
      </c>
      <c r="P24" s="14">
        <v>189.5</v>
      </c>
      <c r="Q24" s="14">
        <v>90.9</v>
      </c>
      <c r="R24" s="71">
        <f t="shared" si="19"/>
        <v>0.37771576639425952</v>
      </c>
      <c r="S24" s="71">
        <f t="shared" si="20"/>
        <v>0.18118397448674509</v>
      </c>
      <c r="T24" s="87">
        <f t="shared" si="17"/>
        <v>0.32417974322396581</v>
      </c>
      <c r="U24" s="51">
        <f t="shared" si="21"/>
        <v>2.5792300800932741</v>
      </c>
      <c r="V24" s="51">
        <f t="shared" si="22"/>
        <v>1.2372137956753491</v>
      </c>
      <c r="W24" s="56">
        <f t="shared" si="23"/>
        <v>1026.0279965004374</v>
      </c>
      <c r="X24" s="57">
        <f t="shared" si="24"/>
        <v>1006.6568941190503</v>
      </c>
      <c r="Y24" s="56">
        <f t="shared" si="25"/>
        <v>2098.5861544066006</v>
      </c>
      <c r="Z24" s="86">
        <f t="shared" si="26"/>
        <v>898.11814113824028</v>
      </c>
      <c r="AA24" s="51">
        <f t="shared" si="27"/>
        <v>1.8710794607046672</v>
      </c>
    </row>
    <row r="25" spans="1:27" x14ac:dyDescent="0.2">
      <c r="A25" s="61">
        <f t="shared" si="18"/>
        <v>39776</v>
      </c>
      <c r="B25" s="62">
        <v>2008</v>
      </c>
      <c r="C25" s="62">
        <v>329</v>
      </c>
      <c r="D25" s="63" t="s">
        <v>57</v>
      </c>
      <c r="E25" s="64">
        <v>4</v>
      </c>
      <c r="F25" s="35" t="e">
        <v>#N/A</v>
      </c>
      <c r="G25" s="36">
        <f t="shared" si="14"/>
        <v>2.286</v>
      </c>
      <c r="H25" s="14">
        <v>34</v>
      </c>
      <c r="I25" s="14">
        <v>190</v>
      </c>
      <c r="J25" s="82">
        <f t="shared" si="15"/>
        <v>5.5882352941176467</v>
      </c>
      <c r="K25" s="65" t="e">
        <v>#N/A</v>
      </c>
      <c r="L25" s="14">
        <v>902.9</v>
      </c>
      <c r="M25" s="14">
        <v>1409.4</v>
      </c>
      <c r="N25" s="14">
        <f t="shared" si="16"/>
        <v>2312.3000000000002</v>
      </c>
      <c r="O25" s="14">
        <v>500.4</v>
      </c>
      <c r="P25" s="14">
        <v>186.1</v>
      </c>
      <c r="Q25" s="14">
        <v>93.6</v>
      </c>
      <c r="R25" s="71">
        <f t="shared" si="19"/>
        <v>0.37190247801758591</v>
      </c>
      <c r="S25" s="71">
        <f t="shared" si="20"/>
        <v>0.18705035971223022</v>
      </c>
      <c r="T25" s="87">
        <f t="shared" si="17"/>
        <v>0.33464426170897388</v>
      </c>
      <c r="U25" s="51">
        <f t="shared" si="21"/>
        <v>2.7587334343051877</v>
      </c>
      <c r="V25" s="51">
        <f t="shared" si="22"/>
        <v>1.3875198788337753</v>
      </c>
      <c r="W25" s="56">
        <f t="shared" si="23"/>
        <v>1011.5048118985128</v>
      </c>
      <c r="X25" s="57">
        <f t="shared" si="24"/>
        <v>1153.2317453124117</v>
      </c>
      <c r="Y25" s="56">
        <f t="shared" si="25"/>
        <v>2292.9105534470064</v>
      </c>
      <c r="Z25" s="86">
        <f t="shared" si="26"/>
        <v>1028.8891453010822</v>
      </c>
      <c r="AA25" s="51">
        <f t="shared" si="27"/>
        <v>2.1435190527105878</v>
      </c>
    </row>
    <row r="26" spans="1:27" x14ac:dyDescent="0.2">
      <c r="A26" s="61">
        <f t="shared" si="18"/>
        <v>39776</v>
      </c>
      <c r="B26" s="62">
        <v>2008</v>
      </c>
      <c r="C26" s="62">
        <v>329</v>
      </c>
      <c r="D26" s="63" t="s">
        <v>59</v>
      </c>
      <c r="E26" s="64">
        <v>1</v>
      </c>
      <c r="F26" s="35" t="e">
        <v>#N/A</v>
      </c>
      <c r="G26" s="36">
        <f t="shared" si="14"/>
        <v>2.286</v>
      </c>
      <c r="H26" s="14">
        <v>33</v>
      </c>
      <c r="I26" s="14">
        <v>123</v>
      </c>
      <c r="J26" s="82">
        <f t="shared" si="15"/>
        <v>3.7272727272727271</v>
      </c>
      <c r="K26" s="65" t="e">
        <v>#N/A</v>
      </c>
      <c r="L26" s="14">
        <v>1289</v>
      </c>
      <c r="M26" s="14">
        <v>900.9</v>
      </c>
      <c r="N26" s="14">
        <f t="shared" si="16"/>
        <v>2189.9</v>
      </c>
      <c r="O26" s="14">
        <v>504.2</v>
      </c>
      <c r="P26" s="14">
        <v>193.4</v>
      </c>
      <c r="Q26" s="14">
        <v>101.3</v>
      </c>
      <c r="R26" s="71">
        <f t="shared" si="19"/>
        <v>0.38357794525981753</v>
      </c>
      <c r="S26" s="71">
        <f t="shared" si="20"/>
        <v>0.20091233637445458</v>
      </c>
      <c r="T26" s="87">
        <f t="shared" si="17"/>
        <v>0.34373939599592807</v>
      </c>
      <c r="U26" s="51">
        <f t="shared" si="21"/>
        <v>2.8094745600371516</v>
      </c>
      <c r="V26" s="51">
        <f t="shared" si="22"/>
        <v>1.4715603564207003</v>
      </c>
      <c r="W26" s="56">
        <f t="shared" si="23"/>
        <v>957.96150481189852</v>
      </c>
      <c r="X26" s="57">
        <f t="shared" si="24"/>
        <v>791.78444374342143</v>
      </c>
      <c r="Y26" s="56">
        <f t="shared" si="25"/>
        <v>1511.6595401774698</v>
      </c>
      <c r="Z26" s="86">
        <f t="shared" si="26"/>
        <v>706.41345323456198</v>
      </c>
      <c r="AA26" s="51">
        <f t="shared" si="27"/>
        <v>1.4716946942386708</v>
      </c>
    </row>
    <row r="27" spans="1:27" x14ac:dyDescent="0.2">
      <c r="A27" s="61">
        <f t="shared" si="18"/>
        <v>39776</v>
      </c>
      <c r="B27" s="62">
        <v>2008</v>
      </c>
      <c r="C27" s="62">
        <v>329</v>
      </c>
      <c r="D27" s="66" t="s">
        <v>59</v>
      </c>
      <c r="E27" s="64">
        <v>2</v>
      </c>
      <c r="F27" s="35" t="e">
        <v>#N/A</v>
      </c>
      <c r="G27" s="36">
        <f t="shared" si="14"/>
        <v>2.286</v>
      </c>
      <c r="H27" s="66">
        <v>33</v>
      </c>
      <c r="I27" s="66">
        <v>128</v>
      </c>
      <c r="J27" s="82">
        <f t="shared" si="15"/>
        <v>3.8787878787878789</v>
      </c>
      <c r="K27" s="65" t="e">
        <v>#N/A</v>
      </c>
      <c r="L27" s="66">
        <v>934</v>
      </c>
      <c r="M27" s="66">
        <v>928.7</v>
      </c>
      <c r="N27" s="14">
        <f t="shared" si="16"/>
        <v>1862.7</v>
      </c>
      <c r="O27" s="66">
        <v>505.2</v>
      </c>
      <c r="P27" s="66">
        <v>194.1</v>
      </c>
      <c r="Q27" s="66">
        <v>81.599999999999994</v>
      </c>
      <c r="R27" s="71">
        <f t="shared" si="19"/>
        <v>0.38420427553444181</v>
      </c>
      <c r="S27" s="71">
        <f t="shared" si="20"/>
        <v>0.16152019002375295</v>
      </c>
      <c r="T27" s="87">
        <f t="shared" si="17"/>
        <v>0.29597388465723612</v>
      </c>
      <c r="U27" s="51">
        <f t="shared" si="21"/>
        <v>2.7875821147565323</v>
      </c>
      <c r="V27" s="51">
        <f t="shared" si="22"/>
        <v>1.1719046912114013</v>
      </c>
      <c r="W27" s="56">
        <f t="shared" si="23"/>
        <v>814.82939632545936</v>
      </c>
      <c r="X27" s="57">
        <f t="shared" si="24"/>
        <v>656.18460400288438</v>
      </c>
      <c r="Y27" s="56">
        <f t="shared" si="25"/>
        <v>1560.85087790392</v>
      </c>
      <c r="Z27" s="86">
        <f t="shared" si="26"/>
        <v>585.43412381468943</v>
      </c>
      <c r="AA27" s="51">
        <f t="shared" si="27"/>
        <v>1.2196544246139362</v>
      </c>
    </row>
    <row r="28" spans="1:27" x14ac:dyDescent="0.2">
      <c r="A28" s="61">
        <f t="shared" si="18"/>
        <v>39776</v>
      </c>
      <c r="B28" s="62">
        <v>2008</v>
      </c>
      <c r="C28" s="62">
        <v>329</v>
      </c>
      <c r="D28" s="66" t="s">
        <v>59</v>
      </c>
      <c r="E28" s="64">
        <v>3</v>
      </c>
      <c r="F28" s="35" t="e">
        <v>#N/A</v>
      </c>
      <c r="G28" s="36">
        <f t="shared" si="14"/>
        <v>2.286</v>
      </c>
      <c r="H28" s="66">
        <v>31</v>
      </c>
      <c r="I28" s="66">
        <v>105</v>
      </c>
      <c r="J28" s="82">
        <f t="shared" si="15"/>
        <v>3.3870967741935485</v>
      </c>
      <c r="K28" s="65" t="e">
        <v>#N/A</v>
      </c>
      <c r="L28" s="66">
        <v>889.5</v>
      </c>
      <c r="M28" s="66">
        <v>769.7</v>
      </c>
      <c r="N28" s="14">
        <f t="shared" si="16"/>
        <v>1659.2</v>
      </c>
      <c r="O28" s="66">
        <v>500</v>
      </c>
      <c r="P28" s="66">
        <v>185.2</v>
      </c>
      <c r="Q28" s="66">
        <v>89.2</v>
      </c>
      <c r="R28" s="71">
        <f t="shared" si="19"/>
        <v>0.37039999999999995</v>
      </c>
      <c r="S28" s="71">
        <f t="shared" si="20"/>
        <v>0.1784</v>
      </c>
      <c r="T28" s="87">
        <f t="shared" si="17"/>
        <v>0.32507288629737613</v>
      </c>
      <c r="U28" s="51">
        <f t="shared" si="21"/>
        <v>2.7152083809523808</v>
      </c>
      <c r="V28" s="51">
        <f t="shared" si="22"/>
        <v>1.3077569523809525</v>
      </c>
      <c r="W28" s="56">
        <f t="shared" si="23"/>
        <v>725.80927384076995</v>
      </c>
      <c r="X28" s="57">
        <f t="shared" si="24"/>
        <v>600.67576552930882</v>
      </c>
      <c r="Y28" s="56">
        <f t="shared" si="25"/>
        <v>1247.1429571303588</v>
      </c>
      <c r="Z28" s="86">
        <f t="shared" si="26"/>
        <v>535.91030381417329</v>
      </c>
      <c r="AA28" s="51">
        <f t="shared" si="27"/>
        <v>1.116479799612861</v>
      </c>
    </row>
    <row r="29" spans="1:27" x14ac:dyDescent="0.2">
      <c r="A29" s="61">
        <f t="shared" si="18"/>
        <v>39776</v>
      </c>
      <c r="B29" s="62">
        <v>2008</v>
      </c>
      <c r="C29" s="62">
        <v>329</v>
      </c>
      <c r="D29" s="66" t="s">
        <v>59</v>
      </c>
      <c r="E29" s="64">
        <v>4</v>
      </c>
      <c r="F29" s="35" t="e">
        <v>#N/A</v>
      </c>
      <c r="G29" s="36">
        <f t="shared" si="14"/>
        <v>2.286</v>
      </c>
      <c r="H29" s="66">
        <v>34</v>
      </c>
      <c r="I29" s="66">
        <v>137</v>
      </c>
      <c r="J29" s="82">
        <f t="shared" si="15"/>
        <v>4.0294117647058822</v>
      </c>
      <c r="K29" s="65" t="e">
        <v>#N/A</v>
      </c>
      <c r="L29" s="66">
        <v>1042.0999999999999</v>
      </c>
      <c r="M29" s="66">
        <v>909.3</v>
      </c>
      <c r="N29" s="14">
        <f t="shared" si="16"/>
        <v>1951.3999999999999</v>
      </c>
      <c r="O29" s="66">
        <v>500.4</v>
      </c>
      <c r="P29" s="66">
        <v>179.3</v>
      </c>
      <c r="Q29" s="66">
        <v>83.2</v>
      </c>
      <c r="R29" s="71">
        <f t="shared" si="19"/>
        <v>0.35831334932054359</v>
      </c>
      <c r="S29" s="71">
        <f t="shared" si="20"/>
        <v>0.16626698641087131</v>
      </c>
      <c r="T29" s="87">
        <f t="shared" si="17"/>
        <v>0.31695238095238099</v>
      </c>
      <c r="U29" s="51">
        <f t="shared" si="21"/>
        <v>2.3782067776435789</v>
      </c>
      <c r="V29" s="51">
        <f t="shared" si="22"/>
        <v>1.103551611265732</v>
      </c>
      <c r="W29" s="56">
        <f t="shared" si="23"/>
        <v>853.63079615048116</v>
      </c>
      <c r="X29" s="57">
        <f t="shared" si="24"/>
        <v>661.35857718025045</v>
      </c>
      <c r="Y29" s="56">
        <f t="shared" si="25"/>
        <v>1425.2595299088814</v>
      </c>
      <c r="Z29" s="86">
        <f t="shared" si="26"/>
        <v>590.05023403009875</v>
      </c>
      <c r="AA29" s="51">
        <f t="shared" si="27"/>
        <v>1.2292713208960391</v>
      </c>
    </row>
    <row r="85" spans="21:21" x14ac:dyDescent="0.2">
      <c r="U85" s="53" t="s">
        <v>78</v>
      </c>
    </row>
    <row r="140" spans="21:21" x14ac:dyDescent="0.2">
      <c r="U140" s="53" t="s">
        <v>79</v>
      </c>
    </row>
    <row r="184" spans="21:21" x14ac:dyDescent="0.2">
      <c r="U184" s="53" t="s">
        <v>80</v>
      </c>
    </row>
    <row r="213" spans="1:2" x14ac:dyDescent="0.2">
      <c r="A213" s="54" t="s">
        <v>81</v>
      </c>
      <c r="B213" s="35" t="s">
        <v>82</v>
      </c>
    </row>
    <row r="214" spans="1:2" x14ac:dyDescent="0.2">
      <c r="A214" s="54" t="e">
        <f>#REF!-#REF!*#REF!</f>
        <v>#REF!</v>
      </c>
      <c r="B214" s="35" t="e">
        <f>A214/(22*0.4046873*1000)</f>
        <v>#REF!</v>
      </c>
    </row>
  </sheetData>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24D2F5-6582-4FD3-8EBD-279F2BFB77E5}">
  <dimension ref="A1:H14"/>
  <sheetViews>
    <sheetView workbookViewId="0"/>
  </sheetViews>
  <sheetFormatPr defaultRowHeight="15" x14ac:dyDescent="0.25"/>
  <cols>
    <col min="1" max="1" width="26.5703125" customWidth="1"/>
    <col min="2" max="2" width="15.7109375" customWidth="1"/>
    <col min="3" max="3" width="91.85546875" style="58" customWidth="1"/>
    <col min="4" max="4" width="13.42578125" customWidth="1"/>
    <col min="5" max="5" width="12.28515625" customWidth="1"/>
    <col min="6" max="6" width="12.5703125" customWidth="1"/>
    <col min="7" max="7" width="12" customWidth="1"/>
    <col min="8" max="8" width="12.7109375" customWidth="1"/>
  </cols>
  <sheetData>
    <row r="1" spans="1:8" ht="45" x14ac:dyDescent="0.25">
      <c r="A1" s="7" t="s">
        <v>29</v>
      </c>
      <c r="B1" s="7" t="s">
        <v>30</v>
      </c>
      <c r="C1" s="7" t="s">
        <v>31</v>
      </c>
      <c r="D1" s="7" t="s">
        <v>32</v>
      </c>
      <c r="E1" s="7" t="s">
        <v>33</v>
      </c>
      <c r="F1" s="7" t="s">
        <v>34</v>
      </c>
      <c r="G1" s="7" t="s">
        <v>35</v>
      </c>
      <c r="H1" s="7" t="s">
        <v>36</v>
      </c>
    </row>
    <row r="2" spans="1:8" x14ac:dyDescent="0.25">
      <c r="A2" s="29" t="s">
        <v>213</v>
      </c>
      <c r="B2" t="s">
        <v>41</v>
      </c>
      <c r="C2" s="31" t="s">
        <v>41</v>
      </c>
      <c r="D2" s="31" t="s">
        <v>42</v>
      </c>
      <c r="E2" s="29">
        <v>4</v>
      </c>
      <c r="F2" s="29"/>
      <c r="G2" s="29" t="s">
        <v>39</v>
      </c>
      <c r="H2" s="29" t="s">
        <v>40</v>
      </c>
    </row>
    <row r="3" spans="1:8" ht="28.5" x14ac:dyDescent="0.25">
      <c r="A3" s="29" t="s">
        <v>213</v>
      </c>
      <c r="B3" s="104" t="s">
        <v>99</v>
      </c>
      <c r="C3" s="31" t="s">
        <v>191</v>
      </c>
      <c r="D3" s="31" t="s">
        <v>101</v>
      </c>
      <c r="E3" s="29"/>
      <c r="F3" s="29"/>
      <c r="G3" s="29" t="s">
        <v>39</v>
      </c>
      <c r="H3" s="29" t="s">
        <v>40</v>
      </c>
    </row>
    <row r="4" spans="1:8" ht="30" x14ac:dyDescent="0.25">
      <c r="A4" s="29" t="s">
        <v>213</v>
      </c>
      <c r="B4" s="104" t="s">
        <v>125</v>
      </c>
      <c r="C4" s="31" t="s">
        <v>220</v>
      </c>
      <c r="D4" s="67" t="s">
        <v>44</v>
      </c>
      <c r="E4" s="67" t="s">
        <v>192</v>
      </c>
      <c r="F4" s="67" t="s">
        <v>193</v>
      </c>
      <c r="G4" s="67" t="s">
        <v>39</v>
      </c>
      <c r="H4" s="67" t="s">
        <v>40</v>
      </c>
    </row>
    <row r="5" spans="1:8" ht="28.5" x14ac:dyDescent="0.25">
      <c r="A5" s="29" t="s">
        <v>213</v>
      </c>
      <c r="B5" s="104" t="s">
        <v>218</v>
      </c>
      <c r="C5" s="31" t="s">
        <v>219</v>
      </c>
      <c r="D5" s="67" t="s">
        <v>101</v>
      </c>
      <c r="E5" s="67">
        <v>1</v>
      </c>
      <c r="F5" s="67" t="s">
        <v>128</v>
      </c>
      <c r="G5" s="67" t="s">
        <v>39</v>
      </c>
      <c r="H5" s="67" t="s">
        <v>40</v>
      </c>
    </row>
    <row r="6" spans="1:8" ht="71.25" x14ac:dyDescent="0.25">
      <c r="A6" s="29" t="s">
        <v>213</v>
      </c>
      <c r="B6" s="104" t="s">
        <v>194</v>
      </c>
      <c r="C6" s="31" t="s">
        <v>217</v>
      </c>
      <c r="D6" s="31" t="s">
        <v>47</v>
      </c>
      <c r="E6" s="31"/>
      <c r="F6" s="31"/>
      <c r="G6" s="31" t="s">
        <v>39</v>
      </c>
      <c r="H6" s="31" t="s">
        <v>195</v>
      </c>
    </row>
    <row r="7" spans="1:8" x14ac:dyDescent="0.25">
      <c r="A7" s="29" t="s">
        <v>213</v>
      </c>
      <c r="B7" s="104" t="s">
        <v>196</v>
      </c>
      <c r="C7" s="31" t="s">
        <v>197</v>
      </c>
      <c r="D7" s="31" t="s">
        <v>47</v>
      </c>
      <c r="E7" s="31"/>
      <c r="F7" s="31"/>
      <c r="G7" s="31" t="s">
        <v>39</v>
      </c>
      <c r="H7" s="31" t="s">
        <v>195</v>
      </c>
    </row>
    <row r="8" spans="1:8" ht="28.5" x14ac:dyDescent="0.25">
      <c r="A8" s="29" t="s">
        <v>213</v>
      </c>
      <c r="B8" s="104" t="s">
        <v>198</v>
      </c>
      <c r="C8" s="31" t="s">
        <v>199</v>
      </c>
      <c r="D8" s="31" t="s">
        <v>47</v>
      </c>
      <c r="E8" s="31"/>
      <c r="F8" s="31"/>
      <c r="G8" s="31" t="s">
        <v>39</v>
      </c>
      <c r="H8" s="31" t="s">
        <v>195</v>
      </c>
    </row>
    <row r="9" spans="1:8" ht="45" x14ac:dyDescent="0.25">
      <c r="A9" s="29" t="s">
        <v>213</v>
      </c>
      <c r="B9" s="104" t="s">
        <v>200</v>
      </c>
      <c r="C9" s="58" t="s">
        <v>201</v>
      </c>
      <c r="D9" s="31" t="s">
        <v>47</v>
      </c>
      <c r="E9" s="31"/>
      <c r="F9" s="31"/>
      <c r="G9" s="31" t="s">
        <v>39</v>
      </c>
      <c r="H9" s="31" t="s">
        <v>195</v>
      </c>
    </row>
    <row r="10" spans="1:8" x14ac:dyDescent="0.25">
      <c r="A10" s="29" t="s">
        <v>213</v>
      </c>
      <c r="B10" s="104" t="s">
        <v>202</v>
      </c>
      <c r="C10" s="58" t="s">
        <v>203</v>
      </c>
      <c r="D10" s="31" t="s">
        <v>47</v>
      </c>
      <c r="E10" s="31"/>
      <c r="F10" s="31"/>
      <c r="G10" s="31" t="s">
        <v>39</v>
      </c>
      <c r="H10" s="31" t="s">
        <v>195</v>
      </c>
    </row>
    <row r="11" spans="1:8" ht="30" x14ac:dyDescent="0.25">
      <c r="A11" s="29" t="s">
        <v>213</v>
      </c>
      <c r="B11" s="104" t="s">
        <v>204</v>
      </c>
      <c r="C11" s="58" t="s">
        <v>205</v>
      </c>
      <c r="D11" s="31" t="s">
        <v>47</v>
      </c>
      <c r="E11" s="31"/>
      <c r="F11" s="31"/>
      <c r="G11" s="31" t="s">
        <v>39</v>
      </c>
      <c r="H11" s="31" t="s">
        <v>195</v>
      </c>
    </row>
    <row r="12" spans="1:8" x14ac:dyDescent="0.25">
      <c r="A12" s="29" t="s">
        <v>213</v>
      </c>
      <c r="B12" s="104" t="s">
        <v>206</v>
      </c>
      <c r="C12" s="58" t="s">
        <v>207</v>
      </c>
      <c r="D12" s="31" t="s">
        <v>47</v>
      </c>
      <c r="E12" s="31"/>
      <c r="F12" s="31"/>
      <c r="G12" s="31" t="s">
        <v>39</v>
      </c>
      <c r="H12" s="31" t="s">
        <v>195</v>
      </c>
    </row>
    <row r="13" spans="1:8" x14ac:dyDescent="0.25">
      <c r="A13" s="29" t="s">
        <v>213</v>
      </c>
      <c r="B13" s="104" t="s">
        <v>208</v>
      </c>
      <c r="C13" s="58" t="s">
        <v>209</v>
      </c>
      <c r="D13" s="31" t="s">
        <v>47</v>
      </c>
      <c r="E13" s="31"/>
      <c r="F13" s="31"/>
      <c r="G13" s="31" t="s">
        <v>39</v>
      </c>
      <c r="H13" s="31" t="s">
        <v>195</v>
      </c>
    </row>
    <row r="14" spans="1:8" ht="45" x14ac:dyDescent="0.25">
      <c r="A14" s="29" t="s">
        <v>213</v>
      </c>
      <c r="B14" s="104" t="s">
        <v>210</v>
      </c>
      <c r="C14" s="58" t="s">
        <v>211</v>
      </c>
      <c r="D14" s="31" t="s">
        <v>84</v>
      </c>
      <c r="E14" s="31"/>
      <c r="F14" s="31"/>
      <c r="G14" s="31" t="s">
        <v>39</v>
      </c>
      <c r="H14" s="31" t="s">
        <v>195</v>
      </c>
    </row>
  </sheetData>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CBD469-325C-4232-9773-B9204E99BBC3}">
  <dimension ref="A1:M29"/>
  <sheetViews>
    <sheetView workbookViewId="0"/>
  </sheetViews>
  <sheetFormatPr defaultRowHeight="15" x14ac:dyDescent="0.25"/>
  <cols>
    <col min="1" max="4" width="9.140625" style="107"/>
    <col min="5" max="5" width="10.5703125" style="107" customWidth="1"/>
    <col min="6" max="16384" width="9.140625" style="107"/>
  </cols>
  <sheetData>
    <row r="1" spans="1:13" s="105" customFormat="1" ht="45" x14ac:dyDescent="0.25">
      <c r="A1" s="105" t="s">
        <v>41</v>
      </c>
      <c r="B1" s="106" t="s">
        <v>99</v>
      </c>
      <c r="C1" s="106" t="s">
        <v>125</v>
      </c>
      <c r="D1" s="106" t="s">
        <v>218</v>
      </c>
      <c r="E1" s="106" t="s">
        <v>194</v>
      </c>
      <c r="F1" s="106" t="s">
        <v>212</v>
      </c>
      <c r="G1" s="106" t="s">
        <v>198</v>
      </c>
      <c r="H1" s="106" t="s">
        <v>200</v>
      </c>
      <c r="I1" s="106" t="s">
        <v>202</v>
      </c>
      <c r="J1" s="106" t="s">
        <v>204</v>
      </c>
      <c r="K1" s="106" t="s">
        <v>206</v>
      </c>
      <c r="L1" s="106" t="s">
        <v>208</v>
      </c>
      <c r="M1" s="106" t="s">
        <v>210</v>
      </c>
    </row>
    <row r="2" spans="1:13" x14ac:dyDescent="0.25">
      <c r="A2" s="107">
        <v>2008</v>
      </c>
      <c r="B2" s="107" t="s">
        <v>98</v>
      </c>
      <c r="C2" s="107">
        <v>1</v>
      </c>
      <c r="D2" s="107" t="s">
        <v>76</v>
      </c>
      <c r="E2" s="107">
        <v>2.2000000000000002</v>
      </c>
      <c r="F2" s="107">
        <v>1.1000000000000001</v>
      </c>
      <c r="G2" s="107">
        <v>80.5</v>
      </c>
      <c r="H2" s="107">
        <v>25.5</v>
      </c>
      <c r="I2" s="107">
        <v>6.3</v>
      </c>
      <c r="J2" s="107">
        <v>2</v>
      </c>
      <c r="K2" s="107">
        <v>67.7</v>
      </c>
      <c r="L2" s="107">
        <v>13</v>
      </c>
      <c r="M2" s="107" t="s">
        <v>178</v>
      </c>
    </row>
    <row r="3" spans="1:13" x14ac:dyDescent="0.25">
      <c r="A3" s="107">
        <v>2008</v>
      </c>
      <c r="B3" s="107" t="s">
        <v>98</v>
      </c>
      <c r="C3" s="107">
        <v>1</v>
      </c>
      <c r="D3" s="107" t="s">
        <v>77</v>
      </c>
      <c r="E3" s="107">
        <v>2.1</v>
      </c>
      <c r="F3" s="107">
        <v>1.0900000000000001</v>
      </c>
      <c r="G3" s="107">
        <v>79.2</v>
      </c>
      <c r="H3" s="107">
        <v>23.5</v>
      </c>
      <c r="I3" s="107">
        <v>5.7</v>
      </c>
      <c r="J3" s="107">
        <v>1</v>
      </c>
      <c r="K3" s="107">
        <v>69.5</v>
      </c>
      <c r="L3" s="107">
        <v>14.4</v>
      </c>
      <c r="M3" s="107" t="s">
        <v>179</v>
      </c>
    </row>
    <row r="4" spans="1:13" x14ac:dyDescent="0.25">
      <c r="A4" s="107">
        <v>2008</v>
      </c>
      <c r="B4" s="107" t="s">
        <v>98</v>
      </c>
      <c r="C4" s="107">
        <v>2</v>
      </c>
      <c r="D4" s="107" t="s">
        <v>76</v>
      </c>
      <c r="E4" s="107">
        <v>2.7</v>
      </c>
      <c r="F4" s="107">
        <v>1.0900000000000001</v>
      </c>
      <c r="G4" s="107">
        <v>78.7</v>
      </c>
      <c r="H4" s="107">
        <v>26.6</v>
      </c>
      <c r="I4" s="107">
        <v>6.5</v>
      </c>
      <c r="J4" s="107">
        <v>3</v>
      </c>
      <c r="K4" s="107">
        <v>67.2</v>
      </c>
      <c r="L4" s="107">
        <v>13.3</v>
      </c>
      <c r="M4" s="107" t="s">
        <v>180</v>
      </c>
    </row>
    <row r="5" spans="1:13" x14ac:dyDescent="0.25">
      <c r="A5" s="107">
        <v>2008</v>
      </c>
      <c r="B5" s="107" t="s">
        <v>98</v>
      </c>
      <c r="C5" s="107">
        <v>2</v>
      </c>
      <c r="D5" s="107" t="s">
        <v>77</v>
      </c>
      <c r="E5" s="107">
        <v>2.6</v>
      </c>
      <c r="F5" s="107">
        <v>1.06</v>
      </c>
      <c r="G5" s="107">
        <v>79.599999999999994</v>
      </c>
      <c r="H5" s="107">
        <v>24.7</v>
      </c>
      <c r="I5" s="107">
        <v>6.8</v>
      </c>
      <c r="J5" s="107">
        <v>2</v>
      </c>
      <c r="K5" s="107">
        <v>66.3</v>
      </c>
      <c r="L5" s="107">
        <v>14</v>
      </c>
      <c r="M5" s="107" t="s">
        <v>181</v>
      </c>
    </row>
    <row r="6" spans="1:13" x14ac:dyDescent="0.25">
      <c r="A6" s="107">
        <v>2008</v>
      </c>
      <c r="B6" s="107" t="s">
        <v>98</v>
      </c>
      <c r="C6" s="107">
        <v>3</v>
      </c>
      <c r="D6" s="107" t="s">
        <v>76</v>
      </c>
      <c r="E6" s="107">
        <v>2.9</v>
      </c>
      <c r="F6" s="107">
        <v>1.1000000000000001</v>
      </c>
      <c r="G6" s="107">
        <v>80.400000000000006</v>
      </c>
      <c r="H6" s="107">
        <v>26.6</v>
      </c>
      <c r="I6" s="107">
        <v>6.7</v>
      </c>
      <c r="J6" s="107">
        <v>2</v>
      </c>
      <c r="K6" s="107">
        <v>66.8</v>
      </c>
      <c r="L6" s="107">
        <v>13.8</v>
      </c>
      <c r="M6" s="107" t="s">
        <v>178</v>
      </c>
    </row>
    <row r="7" spans="1:13" x14ac:dyDescent="0.25">
      <c r="A7" s="107">
        <v>2008</v>
      </c>
      <c r="B7" s="107" t="s">
        <v>98</v>
      </c>
      <c r="C7" s="107">
        <v>3</v>
      </c>
      <c r="D7" s="107" t="s">
        <v>77</v>
      </c>
      <c r="E7" s="107">
        <v>2.5</v>
      </c>
      <c r="F7" s="107">
        <v>1.07</v>
      </c>
      <c r="G7" s="107">
        <v>81.400000000000006</v>
      </c>
      <c r="H7" s="107">
        <v>25.8</v>
      </c>
      <c r="I7" s="107">
        <v>6.6</v>
      </c>
      <c r="J7" s="107">
        <v>1</v>
      </c>
      <c r="K7" s="107">
        <v>65.7</v>
      </c>
      <c r="L7" s="107">
        <v>14.6</v>
      </c>
      <c r="M7" s="107" t="s">
        <v>181</v>
      </c>
    </row>
    <row r="8" spans="1:13" x14ac:dyDescent="0.25">
      <c r="A8" s="107">
        <v>2008</v>
      </c>
      <c r="B8" s="107" t="s">
        <v>98</v>
      </c>
      <c r="C8" s="107">
        <v>4</v>
      </c>
      <c r="D8" s="107" t="s">
        <v>76</v>
      </c>
      <c r="E8" s="107">
        <v>2.1</v>
      </c>
      <c r="F8" s="107">
        <v>1.1299999999999999</v>
      </c>
      <c r="G8" s="107">
        <v>80.8</v>
      </c>
      <c r="H8" s="107">
        <v>24.7</v>
      </c>
      <c r="I8" s="107">
        <v>6.2</v>
      </c>
      <c r="J8" s="107">
        <v>2</v>
      </c>
      <c r="K8" s="107">
        <v>70.3</v>
      </c>
      <c r="L8" s="107">
        <v>13.9</v>
      </c>
      <c r="M8" s="107" t="s">
        <v>182</v>
      </c>
    </row>
    <row r="9" spans="1:13" x14ac:dyDescent="0.25">
      <c r="A9" s="107">
        <v>2008</v>
      </c>
      <c r="B9" s="107" t="s">
        <v>98</v>
      </c>
      <c r="C9" s="107">
        <v>4</v>
      </c>
      <c r="D9" s="107" t="s">
        <v>77</v>
      </c>
      <c r="E9" s="107">
        <v>2.5</v>
      </c>
      <c r="F9" s="107">
        <v>1.05</v>
      </c>
      <c r="G9" s="107">
        <v>80.2</v>
      </c>
      <c r="H9" s="107">
        <v>25.3</v>
      </c>
      <c r="I9" s="107">
        <v>6.7</v>
      </c>
      <c r="J9" s="107">
        <v>1</v>
      </c>
      <c r="K9" s="107">
        <v>67.900000000000006</v>
      </c>
      <c r="L9" s="107">
        <v>14.5</v>
      </c>
      <c r="M9" s="107" t="s">
        <v>179</v>
      </c>
    </row>
    <row r="10" spans="1:13" x14ac:dyDescent="0.25">
      <c r="A10" s="107">
        <v>2008</v>
      </c>
      <c r="B10" s="107" t="s">
        <v>98</v>
      </c>
      <c r="C10" s="107">
        <v>5</v>
      </c>
      <c r="D10" s="107" t="s">
        <v>76</v>
      </c>
      <c r="E10" s="107">
        <v>2.8</v>
      </c>
      <c r="F10" s="107">
        <v>1.1100000000000001</v>
      </c>
      <c r="G10" s="107">
        <v>79.599999999999994</v>
      </c>
      <c r="H10" s="107">
        <v>26.2</v>
      </c>
      <c r="I10" s="107">
        <v>6.7</v>
      </c>
      <c r="J10" s="107">
        <v>2</v>
      </c>
      <c r="K10" s="107">
        <v>68.8</v>
      </c>
      <c r="L10" s="107">
        <v>13.4</v>
      </c>
      <c r="M10" s="107" t="s">
        <v>178</v>
      </c>
    </row>
    <row r="11" spans="1:13" x14ac:dyDescent="0.25">
      <c r="A11" s="107">
        <v>2008</v>
      </c>
      <c r="B11" s="107" t="s">
        <v>98</v>
      </c>
      <c r="C11" s="107">
        <v>5</v>
      </c>
      <c r="D11" s="107" t="s">
        <v>77</v>
      </c>
      <c r="E11" s="107">
        <v>2.2000000000000002</v>
      </c>
      <c r="F11" s="107">
        <v>1.1599999999999999</v>
      </c>
      <c r="G11" s="107">
        <v>81</v>
      </c>
      <c r="H11" s="107">
        <v>25.6</v>
      </c>
      <c r="I11" s="107">
        <v>6.5</v>
      </c>
      <c r="J11" s="107">
        <v>3</v>
      </c>
      <c r="K11" s="107">
        <v>69.400000000000006</v>
      </c>
      <c r="L11" s="107">
        <v>13.6</v>
      </c>
      <c r="M11" s="107" t="s">
        <v>178</v>
      </c>
    </row>
    <row r="12" spans="1:13" x14ac:dyDescent="0.25">
      <c r="A12" s="107">
        <v>2008</v>
      </c>
      <c r="B12" s="107" t="s">
        <v>97</v>
      </c>
      <c r="C12" s="107">
        <v>6</v>
      </c>
      <c r="D12" s="107" t="s">
        <v>76</v>
      </c>
      <c r="E12" s="107">
        <v>2.4</v>
      </c>
      <c r="F12" s="107">
        <v>1.0900000000000001</v>
      </c>
      <c r="G12" s="107">
        <v>79.3</v>
      </c>
      <c r="H12" s="107">
        <v>25.8</v>
      </c>
      <c r="I12" s="107">
        <v>6.4</v>
      </c>
      <c r="J12" s="107">
        <v>2</v>
      </c>
      <c r="K12" s="107">
        <v>64.3</v>
      </c>
      <c r="L12" s="107">
        <v>15.3</v>
      </c>
      <c r="M12" s="107" t="s">
        <v>183</v>
      </c>
    </row>
    <row r="13" spans="1:13" x14ac:dyDescent="0.25">
      <c r="A13" s="107">
        <v>2008</v>
      </c>
      <c r="B13" s="107" t="s">
        <v>97</v>
      </c>
      <c r="C13" s="107">
        <v>6</v>
      </c>
      <c r="D13" s="107" t="s">
        <v>77</v>
      </c>
      <c r="E13" s="107" t="e">
        <v>#N/A</v>
      </c>
      <c r="F13" s="107" t="e">
        <v>#N/A</v>
      </c>
      <c r="G13" s="107" t="e">
        <v>#N/A</v>
      </c>
      <c r="H13" s="107" t="e">
        <v>#N/A</v>
      </c>
      <c r="I13" s="107" t="e">
        <v>#N/A</v>
      </c>
      <c r="J13" s="107" t="e">
        <v>#N/A</v>
      </c>
      <c r="K13" s="107" t="e">
        <v>#N/A</v>
      </c>
      <c r="L13" s="107" t="e">
        <v>#N/A</v>
      </c>
      <c r="M13" s="107" t="e">
        <v>#N/A</v>
      </c>
    </row>
    <row r="14" spans="1:13" x14ac:dyDescent="0.25">
      <c r="A14" s="107">
        <v>2008</v>
      </c>
      <c r="B14" s="107" t="s">
        <v>97</v>
      </c>
      <c r="C14" s="107">
        <v>7</v>
      </c>
      <c r="D14" s="107" t="s">
        <v>76</v>
      </c>
      <c r="E14" s="107">
        <v>2</v>
      </c>
      <c r="F14" s="107">
        <v>1.1299999999999999</v>
      </c>
      <c r="G14" s="107">
        <v>80.2</v>
      </c>
      <c r="H14" s="107">
        <v>23.3</v>
      </c>
      <c r="I14" s="107">
        <v>6.1</v>
      </c>
      <c r="J14" s="107">
        <v>3</v>
      </c>
      <c r="K14" s="107">
        <v>76.8</v>
      </c>
      <c r="L14" s="107">
        <v>11.4</v>
      </c>
      <c r="M14" s="107" t="s">
        <v>187</v>
      </c>
    </row>
    <row r="15" spans="1:13" x14ac:dyDescent="0.25">
      <c r="A15" s="107">
        <v>2008</v>
      </c>
      <c r="B15" s="107" t="s">
        <v>97</v>
      </c>
      <c r="C15" s="107">
        <v>7</v>
      </c>
      <c r="D15" s="107" t="s">
        <v>77</v>
      </c>
      <c r="E15" s="107">
        <v>2</v>
      </c>
      <c r="F15" s="107">
        <v>1.1000000000000001</v>
      </c>
      <c r="G15" s="107">
        <v>80.400000000000006</v>
      </c>
      <c r="H15" s="107">
        <v>23.2</v>
      </c>
      <c r="I15" s="107">
        <v>5.9</v>
      </c>
      <c r="J15" s="107">
        <v>1</v>
      </c>
      <c r="K15" s="107">
        <v>73</v>
      </c>
      <c r="L15" s="107">
        <v>13</v>
      </c>
      <c r="M15" s="107" t="s">
        <v>184</v>
      </c>
    </row>
    <row r="16" spans="1:13" x14ac:dyDescent="0.25">
      <c r="A16" s="107">
        <v>2008</v>
      </c>
      <c r="B16" s="107" t="s">
        <v>97</v>
      </c>
      <c r="C16" s="107">
        <v>8</v>
      </c>
      <c r="D16" s="107" t="s">
        <v>76</v>
      </c>
      <c r="E16" s="107">
        <v>2</v>
      </c>
      <c r="F16" s="107">
        <v>1.1100000000000001</v>
      </c>
      <c r="G16" s="107">
        <v>80.3</v>
      </c>
      <c r="H16" s="107">
        <v>24.1</v>
      </c>
      <c r="I16" s="107">
        <v>5.7</v>
      </c>
      <c r="J16" s="107">
        <v>3</v>
      </c>
      <c r="K16" s="107">
        <v>68.5</v>
      </c>
      <c r="L16" s="107">
        <v>13.8</v>
      </c>
      <c r="M16" s="107" t="s">
        <v>178</v>
      </c>
    </row>
    <row r="17" spans="1:13" x14ac:dyDescent="0.25">
      <c r="A17" s="107">
        <v>2008</v>
      </c>
      <c r="B17" s="107" t="s">
        <v>97</v>
      </c>
      <c r="C17" s="107">
        <v>8</v>
      </c>
      <c r="D17" s="107" t="s">
        <v>77</v>
      </c>
      <c r="E17" s="107">
        <v>2</v>
      </c>
      <c r="F17" s="107">
        <v>1.1499999999999999</v>
      </c>
      <c r="G17" s="107">
        <v>80.8</v>
      </c>
      <c r="H17" s="107">
        <v>24.4</v>
      </c>
      <c r="I17" s="107">
        <v>6.1</v>
      </c>
      <c r="J17" s="107">
        <v>2</v>
      </c>
      <c r="K17" s="107">
        <v>72.2</v>
      </c>
      <c r="L17" s="107">
        <v>12.6</v>
      </c>
      <c r="M17" s="107" t="s">
        <v>185</v>
      </c>
    </row>
    <row r="18" spans="1:13" x14ac:dyDescent="0.25">
      <c r="A18" s="107">
        <v>2008</v>
      </c>
      <c r="B18" s="107" t="s">
        <v>97</v>
      </c>
      <c r="C18" s="107">
        <v>9</v>
      </c>
      <c r="D18" s="107" t="s">
        <v>76</v>
      </c>
      <c r="E18" s="107">
        <v>2</v>
      </c>
      <c r="F18" s="107">
        <v>1.1399999999999999</v>
      </c>
      <c r="G18" s="107">
        <v>81.400000000000006</v>
      </c>
      <c r="H18" s="107">
        <v>22.9</v>
      </c>
      <c r="I18" s="107">
        <v>5.8</v>
      </c>
      <c r="J18" s="107">
        <v>1</v>
      </c>
      <c r="K18" s="107">
        <v>71.8</v>
      </c>
      <c r="L18" s="107">
        <v>13.6</v>
      </c>
      <c r="M18" s="107" t="s">
        <v>182</v>
      </c>
    </row>
    <row r="19" spans="1:13" x14ac:dyDescent="0.25">
      <c r="A19" s="107">
        <v>2008</v>
      </c>
      <c r="B19" s="107" t="s">
        <v>97</v>
      </c>
      <c r="C19" s="107">
        <v>9</v>
      </c>
      <c r="D19" s="107" t="s">
        <v>77</v>
      </c>
      <c r="E19" s="107">
        <v>2</v>
      </c>
      <c r="F19" s="107">
        <v>1.1399999999999999</v>
      </c>
      <c r="G19" s="107">
        <v>79.3</v>
      </c>
      <c r="H19" s="107">
        <v>23.5</v>
      </c>
      <c r="I19" s="107">
        <v>6</v>
      </c>
      <c r="J19" s="107">
        <v>1</v>
      </c>
      <c r="K19" s="107">
        <v>72.2</v>
      </c>
      <c r="L19" s="107">
        <v>12.8</v>
      </c>
      <c r="M19" s="107" t="s">
        <v>186</v>
      </c>
    </row>
    <row r="20" spans="1:13" x14ac:dyDescent="0.25">
      <c r="A20" s="107">
        <v>2008</v>
      </c>
      <c r="B20" s="107" t="s">
        <v>97</v>
      </c>
      <c r="C20" s="107">
        <v>10</v>
      </c>
      <c r="D20" s="107" t="s">
        <v>76</v>
      </c>
      <c r="E20" s="107">
        <v>2</v>
      </c>
      <c r="F20" s="107">
        <v>1.1299999999999999</v>
      </c>
      <c r="G20" s="107">
        <v>79.099999999999994</v>
      </c>
      <c r="H20" s="107">
        <v>23.3</v>
      </c>
      <c r="I20" s="107">
        <v>5.6</v>
      </c>
      <c r="J20" s="107">
        <v>2</v>
      </c>
      <c r="K20" s="107">
        <v>70.599999999999994</v>
      </c>
      <c r="L20" s="107">
        <v>13.3</v>
      </c>
      <c r="M20" s="107" t="s">
        <v>182</v>
      </c>
    </row>
    <row r="21" spans="1:13" x14ac:dyDescent="0.25">
      <c r="A21" s="107">
        <v>2008</v>
      </c>
      <c r="B21" s="107" t="s">
        <v>97</v>
      </c>
      <c r="C21" s="107">
        <v>10</v>
      </c>
      <c r="D21" s="107" t="s">
        <v>77</v>
      </c>
      <c r="E21" s="107">
        <v>2</v>
      </c>
      <c r="F21" s="107">
        <v>1.1399999999999999</v>
      </c>
      <c r="G21" s="107">
        <v>81</v>
      </c>
      <c r="H21" s="107">
        <v>24.1</v>
      </c>
      <c r="I21" s="107">
        <v>6.2</v>
      </c>
      <c r="J21" s="107">
        <v>1</v>
      </c>
      <c r="K21" s="107">
        <v>73.599999999999994</v>
      </c>
      <c r="L21" s="107">
        <v>12.2</v>
      </c>
      <c r="M21" s="107" t="s">
        <v>188</v>
      </c>
    </row>
    <row r="22" spans="1:13" x14ac:dyDescent="0.25">
      <c r="A22" s="107">
        <v>2008</v>
      </c>
      <c r="B22" s="107" t="s">
        <v>57</v>
      </c>
      <c r="C22" s="107">
        <v>1</v>
      </c>
      <c r="D22" s="107" t="e">
        <v>#N/A</v>
      </c>
      <c r="E22" s="107">
        <v>2</v>
      </c>
      <c r="F22" s="107">
        <v>1.1399999999999999</v>
      </c>
      <c r="G22" s="107">
        <v>79.599999999999994</v>
      </c>
      <c r="H22" s="107">
        <v>25.3</v>
      </c>
      <c r="I22" s="107">
        <v>5.9</v>
      </c>
      <c r="J22" s="107">
        <v>2</v>
      </c>
      <c r="K22" s="107">
        <v>70.2</v>
      </c>
      <c r="L22" s="107">
        <v>13.5</v>
      </c>
      <c r="M22" s="107" t="s">
        <v>178</v>
      </c>
    </row>
    <row r="23" spans="1:13" x14ac:dyDescent="0.25">
      <c r="A23" s="107">
        <v>2008</v>
      </c>
      <c r="B23" s="107" t="s">
        <v>57</v>
      </c>
      <c r="C23" s="107">
        <v>2</v>
      </c>
      <c r="D23" s="107" t="e">
        <v>#N/A</v>
      </c>
      <c r="E23" s="107">
        <v>2.1</v>
      </c>
      <c r="F23" s="107">
        <v>1.1499999999999999</v>
      </c>
      <c r="G23" s="107">
        <v>81.099999999999994</v>
      </c>
      <c r="H23" s="107">
        <v>25.8</v>
      </c>
      <c r="I23" s="107">
        <v>6.6</v>
      </c>
      <c r="J23" s="107">
        <v>1</v>
      </c>
      <c r="K23" s="107">
        <v>74.8</v>
      </c>
      <c r="L23" s="107">
        <v>11.8</v>
      </c>
      <c r="M23" s="107" t="s">
        <v>188</v>
      </c>
    </row>
    <row r="24" spans="1:13" x14ac:dyDescent="0.25">
      <c r="A24" s="107">
        <v>2008</v>
      </c>
      <c r="B24" s="107" t="s">
        <v>57</v>
      </c>
      <c r="C24" s="107">
        <v>3</v>
      </c>
      <c r="D24" s="107" t="e">
        <v>#N/A</v>
      </c>
      <c r="E24" s="107">
        <v>2.1</v>
      </c>
      <c r="F24" s="107">
        <v>1.1499999999999999</v>
      </c>
      <c r="G24" s="107">
        <v>80.3</v>
      </c>
      <c r="H24" s="107">
        <v>26</v>
      </c>
      <c r="I24" s="107">
        <v>6.8</v>
      </c>
      <c r="J24" s="107">
        <v>2</v>
      </c>
      <c r="K24" s="107">
        <v>71.099999999999994</v>
      </c>
      <c r="L24" s="107">
        <v>12.5</v>
      </c>
      <c r="M24" s="107" t="s">
        <v>185</v>
      </c>
    </row>
    <row r="25" spans="1:13" x14ac:dyDescent="0.25">
      <c r="A25" s="107">
        <v>2008</v>
      </c>
      <c r="B25" s="107" t="s">
        <v>57</v>
      </c>
      <c r="C25" s="107">
        <v>4</v>
      </c>
      <c r="D25" s="107" t="e">
        <v>#N/A</v>
      </c>
      <c r="E25" s="107">
        <v>2.2000000000000002</v>
      </c>
      <c r="F25" s="107">
        <v>1.1399999999999999</v>
      </c>
      <c r="G25" s="107">
        <v>80</v>
      </c>
      <c r="H25" s="107">
        <v>25.6</v>
      </c>
      <c r="I25" s="107">
        <v>6.6</v>
      </c>
      <c r="J25" s="107">
        <v>1</v>
      </c>
      <c r="K25" s="107">
        <v>74.900000000000006</v>
      </c>
      <c r="L25" s="107">
        <v>11.9</v>
      </c>
      <c r="M25" s="107" t="s">
        <v>188</v>
      </c>
    </row>
    <row r="26" spans="1:13" x14ac:dyDescent="0.25">
      <c r="A26" s="107">
        <v>2008</v>
      </c>
      <c r="B26" s="107" t="s">
        <v>59</v>
      </c>
      <c r="C26" s="107">
        <v>1</v>
      </c>
      <c r="D26" s="107" t="e">
        <v>#N/A</v>
      </c>
      <c r="E26" s="107">
        <v>2.2999999999999998</v>
      </c>
      <c r="F26" s="107">
        <v>1.1599999999999999</v>
      </c>
      <c r="G26" s="107">
        <v>80.8</v>
      </c>
      <c r="H26" s="107">
        <v>27.4</v>
      </c>
      <c r="I26" s="107">
        <v>7</v>
      </c>
      <c r="J26" s="107">
        <v>3</v>
      </c>
      <c r="K26" s="107">
        <v>71.900000000000006</v>
      </c>
      <c r="L26" s="107">
        <v>12.1</v>
      </c>
      <c r="M26" s="107" t="s">
        <v>185</v>
      </c>
    </row>
    <row r="27" spans="1:13" x14ac:dyDescent="0.25">
      <c r="A27" s="107">
        <v>2008</v>
      </c>
      <c r="B27" s="107" t="s">
        <v>59</v>
      </c>
      <c r="C27" s="107">
        <v>2</v>
      </c>
      <c r="D27" s="107" t="e">
        <v>#N/A</v>
      </c>
      <c r="E27" s="107">
        <v>2.1</v>
      </c>
      <c r="F27" s="107">
        <v>1.1599999999999999</v>
      </c>
      <c r="G27" s="107">
        <v>81.5</v>
      </c>
      <c r="H27" s="107">
        <v>25</v>
      </c>
      <c r="I27" s="107">
        <v>6.2</v>
      </c>
      <c r="J27" s="107">
        <v>1</v>
      </c>
      <c r="K27" s="107">
        <v>74.5</v>
      </c>
      <c r="L27" s="107">
        <v>10.7</v>
      </c>
      <c r="M27" s="107" t="s">
        <v>189</v>
      </c>
    </row>
    <row r="28" spans="1:13" x14ac:dyDescent="0.25">
      <c r="A28" s="107">
        <v>2008</v>
      </c>
      <c r="B28" s="107" t="s">
        <v>59</v>
      </c>
      <c r="C28" s="107">
        <v>3</v>
      </c>
      <c r="D28" s="107" t="e">
        <v>#N/A</v>
      </c>
      <c r="E28" s="107">
        <v>2.1</v>
      </c>
      <c r="F28" s="107">
        <v>1.1599999999999999</v>
      </c>
      <c r="G28" s="107">
        <v>80.7</v>
      </c>
      <c r="H28" s="107">
        <v>25.3</v>
      </c>
      <c r="I28" s="107">
        <v>6.1</v>
      </c>
      <c r="J28" s="107">
        <v>2</v>
      </c>
      <c r="K28" s="107">
        <v>74.400000000000006</v>
      </c>
      <c r="L28" s="107">
        <v>11.3</v>
      </c>
      <c r="M28" s="107" t="s">
        <v>190</v>
      </c>
    </row>
    <row r="29" spans="1:13" x14ac:dyDescent="0.25">
      <c r="A29" s="107">
        <v>2008</v>
      </c>
      <c r="B29" s="107" t="s">
        <v>59</v>
      </c>
      <c r="C29" s="107">
        <v>4</v>
      </c>
      <c r="D29" s="107" t="e">
        <v>#N/A</v>
      </c>
      <c r="E29" s="107">
        <v>2.1</v>
      </c>
      <c r="F29" s="107">
        <v>1.1200000000000001</v>
      </c>
      <c r="G29" s="107">
        <v>79.3</v>
      </c>
      <c r="H29" s="107">
        <v>23.6</v>
      </c>
      <c r="I29" s="107">
        <v>5.9</v>
      </c>
      <c r="J29" s="107">
        <v>2</v>
      </c>
      <c r="K29" s="107">
        <v>74.2</v>
      </c>
      <c r="L29" s="107">
        <v>11.3</v>
      </c>
      <c r="M29" s="107" t="s">
        <v>190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2008 E Cotton Growth Intro.</vt:lpstr>
      <vt:lpstr>Dic. 2008 E Cotton Growth</vt:lpstr>
      <vt:lpstr>2008 E Cotton Growth</vt:lpstr>
      <vt:lpstr>Dic. 2008 E Cotton Harvest</vt:lpstr>
      <vt:lpstr>2008 E Cotton Harvest</vt:lpstr>
      <vt:lpstr>Dic. 2008 E Cotton Quality</vt:lpstr>
      <vt:lpstr>2008 E Cotton Quality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Copeland, Karen - ARS</dc:creator>
  <cp:keywords/>
  <dc:description/>
  <cp:lastModifiedBy>Evett, Steve</cp:lastModifiedBy>
  <cp:revision/>
  <dcterms:created xsi:type="dcterms:W3CDTF">2021-07-20T16:57:17Z</dcterms:created>
  <dcterms:modified xsi:type="dcterms:W3CDTF">2023-02-17T15:29:29Z</dcterms:modified>
  <cp:category/>
  <cp:contentStatus/>
</cp:coreProperties>
</file>