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39B33C54-8655-49D8-BBA5-037915753AF9}" xr6:coauthVersionLast="46" xr6:coauthVersionMax="47" xr10:uidLastSave="{00000000-0000-0000-0000-000000000000}"/>
  <bookViews>
    <workbookView xWindow="-108" yWindow="-108" windowWidth="23256" windowHeight="13404" tabRatio="793" xr2:uid="{3A1BB41F-CC2C-4C59-9408-343DB56152FE}"/>
  </bookViews>
  <sheets>
    <sheet name="1989 E Maize Introduction" sheetId="3" r:id="rId1"/>
    <sheet name="Dic. 1989 E Maize Growth" sheetId="2" r:id="rId2"/>
    <sheet name="1989 E Maize Growth" sheetId="1" r:id="rId3"/>
    <sheet name="Dic. 1989 E Maize Pop. Density" sheetId="4" r:id="rId4"/>
    <sheet name="1989 E Maize Pop. Density" sheetId="5" r:id="rId5"/>
    <sheet name="Dic. 1989 E Maize Comb. Yield" sheetId="6" r:id="rId6"/>
    <sheet name="1989 E Maize Comb. Yield" sheetId="7" r:id="rId7"/>
    <sheet name="Dic. 1989 E Maize Hand Harv." sheetId="8" r:id="rId8"/>
    <sheet name="1989 E Maize Hand Harv." sheetId="9" r:id="rId9"/>
  </sheets>
  <definedNames>
    <definedName name="harv89" localSheetId="6">'1989 E Maize Comb. Yield'!$B$2:$N$11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9" i="1" l="1"/>
  <c r="A68" i="1"/>
  <c r="A67" i="1"/>
  <c r="A66" i="1"/>
  <c r="A65" i="1"/>
  <c r="A64" i="1"/>
  <c r="O9" i="9"/>
  <c r="O8" i="9"/>
  <c r="O7" i="9"/>
  <c r="O6" i="9"/>
  <c r="O5" i="9"/>
  <c r="O4" i="9"/>
  <c r="O3" i="9"/>
  <c r="O2" i="9"/>
  <c r="N9" i="9"/>
  <c r="N8" i="9"/>
  <c r="N7" i="9"/>
  <c r="N6" i="9"/>
  <c r="N5" i="9"/>
  <c r="N4" i="9"/>
  <c r="N3" i="9"/>
  <c r="N2" i="9"/>
  <c r="J2" i="9"/>
  <c r="J3" i="9"/>
  <c r="J4" i="9"/>
  <c r="J5" i="9"/>
  <c r="J6" i="9"/>
  <c r="J7" i="9"/>
  <c r="J8" i="9"/>
  <c r="J9" i="9"/>
  <c r="I2" i="9"/>
  <c r="I3" i="9"/>
  <c r="I4" i="9"/>
  <c r="I6" i="9"/>
  <c r="I7" i="9"/>
  <c r="I8" i="9"/>
  <c r="I9" i="9"/>
  <c r="F9" i="9"/>
  <c r="F8" i="9"/>
  <c r="F7" i="9"/>
  <c r="F6" i="9"/>
  <c r="F5" i="9"/>
  <c r="F4" i="9"/>
  <c r="F3" i="9"/>
  <c r="F2" i="9"/>
  <c r="K2" i="7"/>
  <c r="J2" i="7"/>
  <c r="F17" i="5" l="1"/>
  <c r="H17" i="5" s="1"/>
  <c r="F16" i="5"/>
  <c r="H16" i="5" s="1"/>
  <c r="F15" i="5"/>
  <c r="H15" i="5" s="1"/>
  <c r="F14" i="5"/>
  <c r="H14" i="5" s="1"/>
  <c r="F13" i="5"/>
  <c r="H13" i="5" s="1"/>
  <c r="F12" i="5"/>
  <c r="H12" i="5" s="1"/>
  <c r="F11" i="5"/>
  <c r="H11" i="5" s="1"/>
  <c r="F10" i="5"/>
  <c r="H10" i="5" s="1"/>
  <c r="F9" i="5"/>
  <c r="H9" i="5" s="1"/>
  <c r="F8" i="5"/>
  <c r="H8" i="5" s="1"/>
  <c r="F7" i="5"/>
  <c r="H7" i="5" s="1"/>
  <c r="F6" i="5"/>
  <c r="H6" i="5" s="1"/>
  <c r="F5" i="5"/>
  <c r="H5" i="5" s="1"/>
  <c r="F4" i="5"/>
  <c r="H4" i="5" s="1"/>
  <c r="F3" i="5"/>
  <c r="H3" i="5" s="1"/>
  <c r="F2" i="5"/>
  <c r="H2" i="5" s="1"/>
  <c r="P63" i="1" l="1"/>
  <c r="P23" i="1"/>
  <c r="P15" i="1"/>
  <c r="P7" i="1"/>
  <c r="P62" i="1"/>
  <c r="O61" i="1"/>
  <c r="O60" i="1"/>
  <c r="P60" i="1" s="1"/>
  <c r="O59" i="1"/>
  <c r="O58" i="1"/>
  <c r="O57" i="1"/>
  <c r="O56" i="1"/>
  <c r="P56" i="1" s="1"/>
  <c r="O55" i="1"/>
  <c r="O54" i="1"/>
  <c r="O53" i="1"/>
  <c r="O52" i="1"/>
  <c r="P52" i="1" s="1"/>
  <c r="O51" i="1"/>
  <c r="O50" i="1"/>
  <c r="O49" i="1"/>
  <c r="O48" i="1"/>
  <c r="P48" i="1" s="1"/>
  <c r="O47" i="1"/>
  <c r="O46" i="1"/>
  <c r="O45" i="1"/>
  <c r="O44" i="1"/>
  <c r="P44" i="1" s="1"/>
  <c r="O43" i="1"/>
  <c r="O42" i="1"/>
  <c r="O41" i="1"/>
  <c r="O40" i="1"/>
  <c r="P40" i="1" s="1"/>
  <c r="O39" i="1"/>
  <c r="O38" i="1"/>
  <c r="P35" i="1"/>
  <c r="O25" i="1"/>
  <c r="O24" i="1"/>
  <c r="P24" i="1" s="1"/>
  <c r="O23" i="1"/>
  <c r="O22" i="1"/>
  <c r="O21" i="1"/>
  <c r="O20" i="1"/>
  <c r="P20" i="1" s="1"/>
  <c r="O19" i="1"/>
  <c r="P19" i="1" s="1"/>
  <c r="O18" i="1"/>
  <c r="O17" i="1"/>
  <c r="O16" i="1"/>
  <c r="P16" i="1" s="1"/>
  <c r="O15" i="1"/>
  <c r="O14" i="1"/>
  <c r="O13" i="1"/>
  <c r="O12" i="1"/>
  <c r="P12" i="1" s="1"/>
  <c r="O11" i="1"/>
  <c r="P11" i="1" s="1"/>
  <c r="O10" i="1"/>
  <c r="O9" i="1"/>
  <c r="O8" i="1"/>
  <c r="P8" i="1" s="1"/>
  <c r="O7" i="1"/>
  <c r="O6" i="1"/>
  <c r="O5" i="1"/>
  <c r="O4" i="1"/>
  <c r="P4" i="1" s="1"/>
  <c r="O3" i="1"/>
  <c r="P3" i="1" s="1"/>
  <c r="O2" i="1"/>
  <c r="G61" i="1"/>
  <c r="G60" i="1"/>
  <c r="G59" i="1"/>
  <c r="P59" i="1" s="1"/>
  <c r="G58" i="1"/>
  <c r="K58" i="1" s="1"/>
  <c r="G57" i="1"/>
  <c r="K57" i="1" s="1"/>
  <c r="G56" i="1"/>
  <c r="K56" i="1" s="1"/>
  <c r="G55" i="1"/>
  <c r="P55" i="1" s="1"/>
  <c r="G54" i="1"/>
  <c r="K54" i="1" s="1"/>
  <c r="G53" i="1"/>
  <c r="G52" i="1"/>
  <c r="K52" i="1" s="1"/>
  <c r="G51" i="1"/>
  <c r="P51" i="1" s="1"/>
  <c r="G50" i="1"/>
  <c r="K50" i="1" s="1"/>
  <c r="G49" i="1"/>
  <c r="K49" i="1" s="1"/>
  <c r="G48" i="1"/>
  <c r="K48" i="1" s="1"/>
  <c r="G47" i="1"/>
  <c r="P47" i="1" s="1"/>
  <c r="G46" i="1"/>
  <c r="K46" i="1" s="1"/>
  <c r="G45" i="1"/>
  <c r="G44" i="1"/>
  <c r="K44" i="1" s="1"/>
  <c r="G43" i="1"/>
  <c r="P43" i="1" s="1"/>
  <c r="G42" i="1"/>
  <c r="K42" i="1" s="1"/>
  <c r="G41" i="1"/>
  <c r="G40" i="1"/>
  <c r="G39" i="1"/>
  <c r="P39" i="1" s="1"/>
  <c r="G38" i="1"/>
  <c r="K38" i="1" s="1"/>
  <c r="G37" i="1"/>
  <c r="K37" i="1" s="1"/>
  <c r="G36" i="1"/>
  <c r="P36" i="1" s="1"/>
  <c r="G35" i="1"/>
  <c r="K35" i="1" s="1"/>
  <c r="G34" i="1"/>
  <c r="K34" i="1" s="1"/>
  <c r="G33" i="1"/>
  <c r="P33" i="1" s="1"/>
  <c r="G32" i="1"/>
  <c r="K32" i="1" s="1"/>
  <c r="G31" i="1"/>
  <c r="P31" i="1" s="1"/>
  <c r="G30" i="1"/>
  <c r="K30" i="1" s="1"/>
  <c r="G29" i="1"/>
  <c r="P29" i="1" s="1"/>
  <c r="G28" i="1"/>
  <c r="P28" i="1" s="1"/>
  <c r="G27" i="1"/>
  <c r="P27" i="1" s="1"/>
  <c r="G26" i="1"/>
  <c r="K26" i="1" s="1"/>
  <c r="G25" i="1"/>
  <c r="G24" i="1"/>
  <c r="K24" i="1" s="1"/>
  <c r="G23" i="1"/>
  <c r="K23" i="1" s="1"/>
  <c r="G22" i="1"/>
  <c r="K22" i="1" s="1"/>
  <c r="G21" i="1"/>
  <c r="K21" i="1" s="1"/>
  <c r="G20" i="1"/>
  <c r="K20" i="1" s="1"/>
  <c r="G19" i="1"/>
  <c r="K19" i="1" s="1"/>
  <c r="G18" i="1"/>
  <c r="K18" i="1" s="1"/>
  <c r="G17" i="1"/>
  <c r="K17" i="1" s="1"/>
  <c r="G16" i="1"/>
  <c r="G15" i="1"/>
  <c r="G14" i="1"/>
  <c r="K14" i="1" s="1"/>
  <c r="G13" i="1"/>
  <c r="K13" i="1" s="1"/>
  <c r="G12" i="1"/>
  <c r="K12" i="1" s="1"/>
  <c r="G11" i="1"/>
  <c r="G10" i="1"/>
  <c r="K10" i="1" s="1"/>
  <c r="G9" i="1"/>
  <c r="K9" i="1" s="1"/>
  <c r="G8" i="1"/>
  <c r="K8" i="1" s="1"/>
  <c r="G7" i="1"/>
  <c r="K7" i="1" s="1"/>
  <c r="G6" i="1"/>
  <c r="K6" i="1" s="1"/>
  <c r="G5" i="1"/>
  <c r="G4" i="1"/>
  <c r="G3" i="1"/>
  <c r="K3" i="1" s="1"/>
  <c r="G2" i="1"/>
  <c r="K2" i="1" s="1"/>
  <c r="M9" i="9"/>
  <c r="M8" i="9"/>
  <c r="M7" i="9"/>
  <c r="M6" i="9"/>
  <c r="M5" i="9"/>
  <c r="M4" i="9"/>
  <c r="M3" i="9"/>
  <c r="M2" i="9"/>
  <c r="K10" i="7"/>
  <c r="L10" i="7" s="1"/>
  <c r="K6" i="7"/>
  <c r="M6" i="7" s="1"/>
  <c r="M2" i="7"/>
  <c r="J11" i="7"/>
  <c r="K11" i="7" s="1"/>
  <c r="J10" i="7"/>
  <c r="J9" i="7"/>
  <c r="K9" i="7" s="1"/>
  <c r="J8" i="7"/>
  <c r="K8" i="7" s="1"/>
  <c r="J7" i="7"/>
  <c r="K7" i="7" s="1"/>
  <c r="J6" i="7"/>
  <c r="J5" i="7"/>
  <c r="K5" i="7" s="1"/>
  <c r="J4" i="7"/>
  <c r="K4" i="7" s="1"/>
  <c r="J3" i="7"/>
  <c r="K3" i="7" s="1"/>
  <c r="K61" i="1"/>
  <c r="K60" i="1"/>
  <c r="K59" i="1"/>
  <c r="K53" i="1"/>
  <c r="K47" i="1"/>
  <c r="K45" i="1"/>
  <c r="K43" i="1"/>
  <c r="K41" i="1"/>
  <c r="K40" i="1"/>
  <c r="K31" i="1"/>
  <c r="K27" i="1"/>
  <c r="K25" i="1"/>
  <c r="K16" i="1"/>
  <c r="K15" i="1"/>
  <c r="K11" i="1"/>
  <c r="K5" i="1"/>
  <c r="K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 r="A9" i="9"/>
  <c r="A8" i="9"/>
  <c r="A7" i="9"/>
  <c r="A6" i="9"/>
  <c r="A5" i="9"/>
  <c r="A4" i="9"/>
  <c r="A3" i="9"/>
  <c r="A2" i="9"/>
  <c r="A11" i="7"/>
  <c r="A10" i="7"/>
  <c r="A9" i="7"/>
  <c r="A8" i="7"/>
  <c r="A7" i="7"/>
  <c r="A6" i="7"/>
  <c r="A5" i="7"/>
  <c r="A4" i="7"/>
  <c r="A3" i="7"/>
  <c r="A2" i="7"/>
  <c r="A17" i="5"/>
  <c r="A16" i="5"/>
  <c r="A15" i="5"/>
  <c r="A14" i="5"/>
  <c r="A13" i="5"/>
  <c r="A12" i="5"/>
  <c r="A11" i="5"/>
  <c r="A10" i="5"/>
  <c r="A9" i="5"/>
  <c r="A8" i="5"/>
  <c r="A7" i="5"/>
  <c r="A6" i="5"/>
  <c r="A5" i="5"/>
  <c r="A4" i="5"/>
  <c r="A3" i="5"/>
  <c r="A2" i="5"/>
  <c r="L3" i="7" l="1"/>
  <c r="M3" i="7"/>
  <c r="L7" i="7"/>
  <c r="M7" i="7"/>
  <c r="L11" i="7"/>
  <c r="M11" i="7"/>
  <c r="L4" i="7"/>
  <c r="M4" i="7"/>
  <c r="M8" i="7"/>
  <c r="L8" i="7"/>
  <c r="M5" i="7"/>
  <c r="L5" i="7"/>
  <c r="M9" i="7"/>
  <c r="L9" i="7"/>
  <c r="M10" i="7"/>
  <c r="L2" i="7"/>
  <c r="L6" i="7"/>
  <c r="P32" i="1"/>
  <c r="P9" i="1"/>
  <c r="P17" i="1"/>
  <c r="P25" i="1"/>
  <c r="P45" i="1"/>
  <c r="P53" i="1"/>
  <c r="P61" i="1"/>
  <c r="K28" i="1"/>
  <c r="K36" i="1"/>
  <c r="P2" i="1"/>
  <c r="P6" i="1"/>
  <c r="P10" i="1"/>
  <c r="P14" i="1"/>
  <c r="P18" i="1"/>
  <c r="P22" i="1"/>
  <c r="P38" i="1"/>
  <c r="P42" i="1"/>
  <c r="P46" i="1"/>
  <c r="P50" i="1"/>
  <c r="P54" i="1"/>
  <c r="P58" i="1"/>
  <c r="P37" i="1"/>
  <c r="P5" i="1"/>
  <c r="P13" i="1"/>
  <c r="P21" i="1"/>
  <c r="P41" i="1"/>
  <c r="P49" i="1"/>
  <c r="P57" i="1"/>
  <c r="K29" i="1"/>
  <c r="P30" i="1"/>
  <c r="P34" i="1"/>
  <c r="K33" i="1"/>
  <c r="K39" i="1"/>
  <c r="K55" i="1"/>
  <c r="K51" i="1"/>
  <c r="P26" i="1"/>
</calcChain>
</file>

<file path=xl/sharedStrings.xml><?xml version="1.0" encoding="utf-8"?>
<sst xmlns="http://schemas.openxmlformats.org/spreadsheetml/2006/main" count="566" uniqueCount="158">
  <si>
    <t>SHEET NAME</t>
  </si>
  <si>
    <t>CONTENTS</t>
  </si>
  <si>
    <t>Explanation of sheet names and contents, authors of the data, key references to methods, symbols, conventions.</t>
  </si>
  <si>
    <t>1989 E Maize Fld. Plants</t>
  </si>
  <si>
    <t>Dic. 1989 E Maize Pop. Density</t>
  </si>
  <si>
    <t>Data dictionary for sheet or CSV file named "1989 E Maize Pop. Density" where "Pop." is population and "E" is east</t>
  </si>
  <si>
    <t>1989 E Maize Pop. Density</t>
  </si>
  <si>
    <t>Number of plants counted in observed area</t>
  </si>
  <si>
    <t>Dic. 1989 E Maize Comb. Yield</t>
  </si>
  <si>
    <t>Data dictionary for sheet or CSV file named "1989 E Maize Comb. Yield" Where "Comb." is combine</t>
  </si>
  <si>
    <t>1989 E Maize Comb. Yield</t>
  </si>
  <si>
    <t xml:space="preserve">Dic. 1989 E Maize Hand Harv. </t>
  </si>
  <si>
    <t xml:space="preserve">1989 E Maize Hand Harv. </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</si>
  <si>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</si>
  <si>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</si>
  <si>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</si>
  <si>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</si>
  <si>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Karen S. Copeland, Soil Scientist, Karen.Copeland@usda.gov, 806-356-5735</t>
  </si>
  <si>
    <t>Gary W. Marek, Research Agricultural Engineer, gary.marek@usda.gov</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</si>
  <si>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</si>
  <si>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</si>
  <si>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</si>
  <si>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</si>
  <si>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</si>
  <si>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</si>
  <si>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</si>
  <si>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Howell, T. A., Evett, S. R., Tolk, J. A., Schneider, A. D., and Steiner, J. L. 1996. Evapotranspiration of corn - Southern High Plains. pp. 158-166. In C. R. Camp, E. J. Sadler, and R. E. Yoder (eds.) Proc. International Conference. Evapotranspiration and Irrigation Scheduling, San Antonio, TX.</t>
  </si>
  <si>
    <t>Tolk, J. A., Howell, T. A., Steiner, J. L., and Krieg, D. R. 1995. Aerodynamic characteristics of corn as determined by energy balance techniques. Agron. J. 87(4):464-473</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</si>
  <si>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</si>
  <si>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CONVENTION</t>
  </si>
  <si>
    <t>EXPLANATION</t>
  </si>
  <si>
    <t>DOY</t>
  </si>
  <si>
    <t>Span</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</si>
  <si>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</si>
  <si>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</si>
  <si>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</si>
  <si>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</si>
  <si>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</si>
  <si>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</si>
  <si>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</si>
  <si>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</si>
  <si>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</si>
  <si>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</si>
  <si>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</si>
  <si>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</si>
  <si>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</si>
  <si>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Year</t>
  </si>
  <si>
    <t>yyyy</t>
  </si>
  <si>
    <t>Serial day of the year beginning with 1 for January 1.</t>
  </si>
  <si>
    <t>integer</t>
  </si>
  <si>
    <t>1 to 366</t>
  </si>
  <si>
    <t>text</t>
  </si>
  <si>
    <t>variable</t>
  </si>
  <si>
    <t>Growth Stage</t>
  </si>
  <si>
    <t>Plot size in m^2</t>
  </si>
  <si>
    <t>decimal</t>
  </si>
  <si>
    <t>Yes, #N/A</t>
  </si>
  <si>
    <t>Measured mean plant height in centimeters</t>
  </si>
  <si>
    <t>Leaf dry mass in g</t>
  </si>
  <si>
    <t>stem dry mass in g</t>
  </si>
  <si>
    <t>ear dry mass in g</t>
  </si>
  <si>
    <t>Leaf Dry Mass in g</t>
  </si>
  <si>
    <t>Stem Dry Mass in g</t>
  </si>
  <si>
    <t>Ear Dry Mass in g</t>
  </si>
  <si>
    <t>N/A</t>
  </si>
  <si>
    <t>1989 E Maize Combine Yield</t>
  </si>
  <si>
    <t>Day of year</t>
  </si>
  <si>
    <t>Water content  in g/g</t>
  </si>
  <si>
    <t>Mass of water per unit mass of undried sample.</t>
  </si>
  <si>
    <t>1989 E Maize Hand Harv.</t>
  </si>
  <si>
    <t>Number of plants per square meter of plot</t>
  </si>
  <si>
    <t>Number of ears per square meter of plot</t>
  </si>
  <si>
    <t>Dry yield of grain in grams per square meter dried to constant mass at 60 degrees C.</t>
  </si>
  <si>
    <t>Harvest Index</t>
  </si>
  <si>
    <t>SELys</t>
  </si>
  <si>
    <t>NELys</t>
  </si>
  <si>
    <t>Field</t>
  </si>
  <si>
    <t>Corn yield data harvested by combine under each of 10 sprinkler spans.</t>
  </si>
  <si>
    <t>Data dictionary for sheet or CSV file named "1989 E Maize Hand Harv. " where "E" is east, and "Harv." is harvest</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</si>
  <si>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harvested area.</t>
  </si>
  <si>
    <t>Number of plants harvested in the plot area</t>
  </si>
  <si>
    <t>&gt;0</t>
  </si>
  <si>
    <t>One-sided leaf area measured with a Licor Leaf Area Meter</t>
  </si>
  <si>
    <t>LAI</t>
  </si>
  <si>
    <t>Leaf area index calculated as leaf area divided by plot size.</t>
  </si>
  <si>
    <t>Leaf area in cm^2</t>
  </si>
  <si>
    <t>Number of plants present in the sample area</t>
  </si>
  <si>
    <t>Plot area in acres</t>
  </si>
  <si>
    <t>Dry grain sub-sample Mass  in g</t>
  </si>
  <si>
    <t>Dry grain sub-sample Mass in g</t>
  </si>
  <si>
    <t>Mass of dry grain divided by dry above ground biomass</t>
  </si>
  <si>
    <t>Ear density in ears/m^2</t>
  </si>
  <si>
    <t>Plant density in Plants/m^2</t>
  </si>
  <si>
    <t>Ear density  in ears/m^2</t>
  </si>
  <si>
    <t>Dry grain yield  in g/m^2</t>
  </si>
  <si>
    <t xml:space="preserve">Dry grain yield in g/m^2 </t>
  </si>
  <si>
    <t>Area of sampled plot in square meters. Two rows, each 1 meter long, were sampled. Row width was 0.762 meter, giving a plot area of 1.524 square meter.</t>
  </si>
  <si>
    <t>Number of plants/plot</t>
  </si>
  <si>
    <t>Plant height in cm</t>
  </si>
  <si>
    <t>Total above-ground dry biomass in g</t>
  </si>
  <si>
    <t>Total above-ground dry matter in kg/ha</t>
  </si>
  <si>
    <t>Total mass in kilograms per hectare of all above-ground dry matter after drying to constant mass at 60 degrees C</t>
  </si>
  <si>
    <t>Mass in grams of ears after drying to constant mass at 60 degrees C.</t>
  </si>
  <si>
    <t>Mass in grams of leaves after drying to constant mass at 60 degrees C.</t>
  </si>
  <si>
    <t>Mass in grams of stems after drying to constant mass at 60 degrees C. Data for day of year 193 and day of year 200 were omitted because they were for undried samples.</t>
  </si>
  <si>
    <t xml:space="preserve">Number of plants  </t>
  </si>
  <si>
    <t>Number of plants</t>
  </si>
  <si>
    <t>Plot area in m^2</t>
  </si>
  <si>
    <t>Plants were counted in 6 meters of row. Row width was 0.762 m, giving a plot area of 4.572 square meters</t>
  </si>
  <si>
    <t>Number of plants/m^2</t>
  </si>
  <si>
    <t>Plant population in number of plants per square meter after emergence</t>
  </si>
  <si>
    <t>NE</t>
  </si>
  <si>
    <t>SE</t>
  </si>
  <si>
    <t>Plot number</t>
  </si>
  <si>
    <t>Field where samples were taken, either NE for the northeast field or SE for the southeast field.</t>
  </si>
  <si>
    <t>alphabetical</t>
  </si>
  <si>
    <t>Dic. 1989 E Maize Growth</t>
  </si>
  <si>
    <t>1989 E Maize Growth</t>
  </si>
  <si>
    <t>Data dictionary for sheet or CSV file named "1989 E Maize Growth" where E is east.</t>
  </si>
  <si>
    <t>The field identification as either the northeast (NE) field for the southeast (SE) field.</t>
  </si>
  <si>
    <t>yyyy-mm-dd</t>
  </si>
  <si>
    <t>Area in acres from which yield was harvested by combine.</t>
  </si>
  <si>
    <t>Dry yield in lbs/acre</t>
  </si>
  <si>
    <t>Dry yield in kg/ha</t>
  </si>
  <si>
    <t>Total undried grain weight in lbs</t>
  </si>
  <si>
    <t>Total weight of harvested grain in pounds before drying</t>
  </si>
  <si>
    <t>Mass in grams of sub-sample after drying to constant mass at 60 degrees C.</t>
  </si>
  <si>
    <t>Undried grain sub-sample Mass in g</t>
  </si>
  <si>
    <t>Mass in grams of sub-sample of undried grain.</t>
  </si>
  <si>
    <t>Undried grain sub-sample mass in g</t>
  </si>
  <si>
    <t>Water content in g/g</t>
  </si>
  <si>
    <t xml:space="preserve">Dry yield in lbs/acre </t>
  </si>
  <si>
    <t>Dry yield in bu/acre</t>
  </si>
  <si>
    <t>Corn grain yield in pounds per acre after drying to constant mass at 60 degrees C.</t>
  </si>
  <si>
    <t>Corn grain yield in kilograms per hectare after drying to constant mass at 60 degrees C.</t>
  </si>
  <si>
    <t>Plant density in plants/m^2</t>
  </si>
  <si>
    <t>Harvest index</t>
  </si>
  <si>
    <t>Area of sample harvested in square meters based on two rows, each 3 meters long, sampled in the field (6 m by 0.762 row width = 4.572 square meterss), and each of four rows on the lysimeters sampled individually (3 m by 0.762 row width = 2.286 square meters).</t>
  </si>
  <si>
    <t>Number of ears</t>
  </si>
  <si>
    <t>Total biomass  in kg/ha</t>
  </si>
  <si>
    <t>Total above-ground dry mass in kilograms per hectare of ears plus stalks and leaves.</t>
  </si>
  <si>
    <t>Dry grain yield in kg/ha</t>
  </si>
  <si>
    <t>Grain yield in kilograms per hectare after drying to constant mass at 60 degrees centigrade.</t>
  </si>
  <si>
    <t>Grain yield in bu/acre at standard moisture</t>
  </si>
  <si>
    <t>Grain yield in bushels per acre at standard moisture of 0.155 grams per gram water content calculated by multiplying harvest mass in kilograms per hectare by 0.892179 to convert to pounds per acre and by 1.18343195266272 to convert to standard moisture, then dividing by 56 pounds per bushel.</t>
  </si>
  <si>
    <t>Corn yield data harvested by hand from each lysimeter and from three locations in each of the fields.</t>
  </si>
  <si>
    <t>1989 E Maize Introduction</t>
  </si>
  <si>
    <t>Plant height, leaf area, growth stage, and biomass samples from 3 plots each in the northwest (NE) and southeast (SE) fields taken periodically during the growing season</t>
  </si>
  <si>
    <t xml:space="preserve">1. Contacting all the scientists listed above and obtaining approval to use the data, </t>
  </si>
  <si>
    <t>Total mass in grams of above-ground biomass after drying to constant mass at 60 degrees C.</t>
  </si>
  <si>
    <t>A number indicating one of three samples taken in a field. Samples numbered 1, 2, and 3 were taken in the NE field, and samples 4, 5, and 6 were taken in the SE field. Sample locations were randomly chosen.</t>
  </si>
  <si>
    <t>Sample number</t>
  </si>
  <si>
    <t>A number from 1 through 8 indicating the number of the sample taken in a field.</t>
  </si>
  <si>
    <t>Corn yield data harvested by combine under each of 10 sprinkler spans numbered from north to south; spans 1 through 5 being in the NE field and spans 6 through 10 being in the SE field. The concept of span" is related to the 10-span, linear-move irrigation systems used to irrigate the lysimeter fields.</t>
  </si>
  <si>
    <t>Location</t>
  </si>
  <si>
    <t>Field or lysimeter from which the sample was taken where "NE" means the northeast field or lysimeter, "SE" means the SE field or lysimeter, and "Lys" means a lysimeter.</t>
  </si>
  <si>
    <t>The numbers 1 through 3 indicated different randomly located plots in the designated field. The lysimeters are represented by only one set of values each.</t>
  </si>
  <si>
    <r>
      <t>Plant growth stages as assesed following Hanway, J. J. 1963. Growth Stages of Corn (</t>
    </r>
    <r>
      <rPr>
        <i/>
        <sz val="10"/>
        <color theme="1"/>
        <rFont val="Arial"/>
        <family val="2"/>
      </rPr>
      <t>Zea mays</t>
    </r>
    <r>
      <rPr>
        <sz val="10"/>
        <color theme="1"/>
        <rFont val="Arial"/>
        <family val="2"/>
      </rPr>
      <t>, L.). Agron. J. 55:487-492.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</si>
</sst>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
  </numFmts>
  <fonts count="11" x14ac:knownFonts="1">
    <font>
      <sz val="11"/>
      <color theme="1"/>
      <name val="Calibri"/>
      <family val="2"/>
      <scheme val="minor"/>
    </font>
    <font>
      <sz val="10"/>
      <name val="Arial"/>
      <family val="2"/>
    </font>
    <font>
      <sz val="12"/>
      <name val="Times New Roman"/>
      <family val="1"/>
    </font>
    <font>
      <sz val="12"/>
      <name val="Arial"/>
      <family val="2"/>
    </font>
    <font>
      <sz val="10"/>
      <color theme="1"/>
      <name val="Arial"/>
      <family val="2"/>
    </font>
    <font>
      <sz val="14"/>
      <color theme="1"/>
      <name val="Calibri"/>
      <family val="2"/>
    </font>
    <font>
      <sz val="11"/>
      <color theme="1"/>
      <name val="Calibri"/>
      <family val="2"/>
    </font>
    <font>
      <sz val="12"/>
      <color theme="1"/>
      <name val="Times New Roman"/>
      <family val="1"/>
    </font>
    <font>
      <sz val="11"/>
      <color theme="1"/>
      <name val="Arial"/>
      <family val="2"/>
    </font>
    <font>
      <sz val="12"/>
      <color theme="1"/>
      <name val="Arial"/>
      <family val="2"/>
    </font>
    <font>
      <i/>
      <sz val="10"/>
      <color theme="1"/>
      <name val="Arial"/>
      <family val="2"/>
    </font>
  </fonts>
  <fills count="4">
    <fill>
      <patternFill patternType="none"/>
    </fill>
    <fill>
      <patternFill patternType="gray125"/>
    </fill>
    <fill>
      <patternFill patternType="solid">
        <fgColor rgb="FFEFEFEF"/>
        <bgColor rgb="FFEFEFEF"/>
      </patternFill>
    </fill>
    <fill>
      <patternFill patternType="solid">
        <fgColor indexed="9"/>
        <bgColor indexed="9"/>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5">
    <xf numFmtId="0" fontId="0" fillId="0" borderId="0"/>
    <xf numFmtId="0" fontId="1" fillId="0" borderId="0"/>
    <xf numFmtId="0" fontId="2" fillId="0" borderId="0"/>
    <xf numFmtId="0" fontId="3" fillId="0" borderId="0"/>
    <xf numFmtId="0" fontId="1" fillId="0" borderId="0"/>
  </cellStyleXfs>
  <cellXfs count="49">
    <xf numFmtId="0" fontId="0" fillId="0" borderId="0" xfId="0"/>
    <xf numFmtId="0" fontId="4" fillId="0" borderId="0" xfId="1" applyFont="1" applyAlignment="1">
      <alignment vertical="top"/>
    </xf>
    <xf numFmtId="0" fontId="4" fillId="0" borderId="0" xfId="1" applyFont="1"/>
    <xf numFmtId="0" fontId="5" fillId="0" borderId="0" xfId="1" applyFont="1" applyAlignment="1">
      <alignment horizontal="left" vertical="center" readingOrder="1"/>
    </xf>
    <xf numFmtId="0" fontId="6" fillId="0" borderId="0" xfId="1" applyFont="1" applyAlignment="1">
      <alignment horizontal="left" vertical="center" readingOrder="1"/>
    </xf>
    <xf numFmtId="0" fontId="6" fillId="0" borderId="0" xfId="1" applyFont="1" applyAlignment="1">
      <alignment vertical="center" readingOrder="1"/>
    </xf>
    <xf numFmtId="0" fontId="4" fillId="0" borderId="0" xfId="1" applyFont="1" applyAlignment="1">
      <alignment wrapText="1"/>
    </xf>
    <xf numFmtId="0" fontId="4" fillId="0" borderId="0" xfId="1" applyFont="1" applyAlignment="1"/>
    <xf numFmtId="0" fontId="0" fillId="0" borderId="0" xfId="0" applyFont="1"/>
    <xf numFmtId="0" fontId="0" fillId="0" borderId="0" xfId="0" applyFont="1" applyAlignment="1">
      <alignment vertical="center"/>
    </xf>
    <xf numFmtId="0" fontId="0" fillId="0" borderId="0" xfId="0" applyFont="1" applyAlignment="1"/>
    <xf numFmtId="14" fontId="4" fillId="0" borderId="0" xfId="1" applyNumberFormat="1" applyFont="1" applyAlignment="1">
      <alignment horizontal="left" vertical="top"/>
    </xf>
    <xf numFmtId="0" fontId="4" fillId="0" borderId="0" xfId="1" applyFont="1" applyAlignment="1">
      <alignment vertical="top" wrapText="1"/>
    </xf>
    <xf numFmtId="0" fontId="6" fillId="0" borderId="0" xfId="1" applyFont="1" applyAlignment="1">
      <alignment vertical="top" wrapText="1"/>
    </xf>
    <xf numFmtId="0" fontId="4" fillId="0" borderId="2" xfId="1" applyFont="1" applyBorder="1" applyAlignment="1">
      <alignment vertical="top" wrapText="1"/>
    </xf>
    <xf numFmtId="0" fontId="7" fillId="3" borderId="2" xfId="2" applyFont="1" applyFill="1" applyBorder="1" applyAlignment="1">
      <alignment horizontal="left" vertical="top" wrapText="1"/>
    </xf>
    <xf numFmtId="0" fontId="7" fillId="0" borderId="0" xfId="1" applyFont="1" applyAlignment="1">
      <alignment vertical="top" wrapText="1"/>
    </xf>
    <xf numFmtId="0" fontId="4" fillId="3" borderId="2" xfId="2" applyFont="1" applyFill="1" applyBorder="1" applyAlignment="1">
      <alignment horizontal="left" vertical="top" wrapText="1"/>
    </xf>
    <xf numFmtId="0" fontId="8" fillId="2" borderId="1" xfId="1" applyFont="1" applyFill="1" applyBorder="1" applyAlignment="1">
      <alignment vertical="top" wrapText="1"/>
    </xf>
    <xf numFmtId="0" fontId="0" fillId="0" borderId="0" xfId="0" applyFont="1" applyAlignment="1">
      <alignment vertical="top"/>
    </xf>
    <xf numFmtId="0" fontId="4" fillId="0" borderId="0" xfId="4" applyFont="1" applyAlignment="1">
      <alignment vertical="top" wrapText="1"/>
    </xf>
    <xf numFmtId="14" fontId="0" fillId="0" borderId="0" xfId="0" applyNumberFormat="1" applyFont="1"/>
    <xf numFmtId="0" fontId="0" fillId="0" borderId="0" xfId="0" applyFont="1" applyAlignment="1">
      <alignment horizontal="center"/>
    </xf>
    <xf numFmtId="164" fontId="0" fillId="0" borderId="0" xfId="0" applyNumberFormat="1" applyFont="1"/>
    <xf numFmtId="165" fontId="0" fillId="0" borderId="0" xfId="0" applyNumberFormat="1" applyFont="1" applyAlignment="1">
      <alignment horizontal="center"/>
    </xf>
    <xf numFmtId="165" fontId="0" fillId="0" borderId="0" xfId="0" applyNumberFormat="1" applyFont="1" applyAlignment="1">
      <alignment horizontal="right"/>
    </xf>
    <xf numFmtId="164" fontId="0" fillId="0" borderId="0" xfId="0" applyNumberFormat="1" applyFont="1" applyAlignment="1"/>
    <xf numFmtId="2" fontId="0" fillId="0" borderId="0" xfId="0" applyNumberFormat="1" applyFont="1" applyAlignment="1"/>
    <xf numFmtId="2" fontId="0" fillId="0" borderId="0" xfId="0" applyNumberFormat="1" applyFont="1" applyAlignment="1">
      <alignment horizontal="right"/>
    </xf>
    <xf numFmtId="2" fontId="0" fillId="0" borderId="0" xfId="0" applyNumberFormat="1" applyFont="1"/>
    <xf numFmtId="1" fontId="0" fillId="0" borderId="0" xfId="0" applyNumberFormat="1" applyFont="1"/>
    <xf numFmtId="165" fontId="0" fillId="0" borderId="0" xfId="0" applyNumberFormat="1" applyFont="1" applyAlignment="1"/>
    <xf numFmtId="165" fontId="0" fillId="0" borderId="0" xfId="0" applyNumberFormat="1" applyFont="1"/>
    <xf numFmtId="0" fontId="0" fillId="0" borderId="0" xfId="0" applyFont="1" applyAlignment="1">
      <alignment horizontal="center" wrapText="1"/>
    </xf>
    <xf numFmtId="1" fontId="0" fillId="0" borderId="0" xfId="0" applyNumberFormat="1" applyFont="1" applyAlignment="1">
      <alignment horizontal="center" wrapText="1"/>
    </xf>
    <xf numFmtId="2" fontId="0" fillId="0" borderId="0" xfId="0" applyNumberFormat="1" applyFont="1" applyAlignment="1">
      <alignment horizontal="center" wrapText="1"/>
    </xf>
    <xf numFmtId="0" fontId="4" fillId="0" borderId="0" xfId="1" applyFont="1" applyAlignment="1">
      <alignment horizontal="left" vertical="top" wrapText="1"/>
    </xf>
    <xf numFmtId="0" fontId="4" fillId="0" borderId="0" xfId="1" applyFont="1" applyAlignment="1">
      <alignment horizontal="left" vertical="top"/>
    </xf>
    <xf numFmtId="0" fontId="0" fillId="0" borderId="0" xfId="0" applyFont="1" applyAlignment="1">
      <alignment horizontal="left"/>
    </xf>
    <xf numFmtId="0" fontId="6" fillId="0" borderId="0" xfId="1" applyFont="1" applyAlignment="1">
      <alignment horizontal="left" vertical="top" wrapText="1"/>
    </xf>
    <xf numFmtId="2" fontId="0" fillId="0" borderId="0" xfId="0" applyNumberFormat="1" applyFont="1" applyAlignment="1">
      <alignment vertical="top"/>
    </xf>
    <xf numFmtId="0" fontId="0" fillId="0" borderId="0" xfId="0" applyFont="1" applyAlignment="1">
      <alignment wrapText="1"/>
    </xf>
    <xf numFmtId="0" fontId="9" fillId="0" borderId="0" xfId="3" applyFont="1"/>
    <xf numFmtId="0" fontId="9" fillId="0" borderId="0" xfId="3" applyFont="1" applyAlignment="1">
      <alignment vertical="top"/>
    </xf>
    <xf numFmtId="166" fontId="0" fillId="0" borderId="0" xfId="0" applyNumberFormat="1" applyFont="1"/>
    <xf numFmtId="0" fontId="4" fillId="0" borderId="0" xfId="0" applyFont="1" applyAlignment="1">
      <alignment vertical="top" wrapText="1"/>
    </xf>
    <xf numFmtId="2" fontId="0" fillId="0" borderId="0" xfId="0" applyNumberFormat="1" applyFont="1" applyAlignment="1">
      <alignment vertical="top" wrapText="1"/>
    </xf>
    <xf numFmtId="0" fontId="0" fillId="0" borderId="0" xfId="0" applyFont="1" applyAlignment="1">
      <alignment vertical="top" wrapText="1"/>
    </xf>
    <xf numFmtId="2" fontId="0" fillId="0" borderId="0" xfId="0" applyNumberFormat="1" applyFont="1" applyAlignment="1">
      <alignment wrapText="1"/>
    </xf>
  </cellXfs>
  <cellStyles count="5">
    <cellStyle name="Normal" xfId="0" builtinId="0"/>
    <cellStyle name="Normal 2" xfId="1" xr:uid="{C6871B9A-E086-4DC3-9932-8E1FBB6B17EC}"/>
    <cellStyle name="Normal 2 2" xfId="4" xr:uid="{14817BB7-5DF3-4428-8D0D-66B3C578DCE5}"/>
    <cellStyle name="Normal 4" xfId="3" xr:uid="{9511566D-7DAE-406B-BB20-6812A5214A1C}"/>
    <cellStyle name="Normal 5" xfId="2" xr:uid="{757267D9-210B-4B36-9B61-B18DF78C3C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56CD5-88CC-47C9-BD4C-E8AD52652A22}">
  <sheetPr codeName="Sheet1"/>
  <dimension ref="A1:U28"/>
  <sheetViews>
    <sheetView tabSelected="1" workbookViewId="0">
      <selection activeCell="B29" sqref="B29"/>
    </sheetView>
  </sheetViews>
  <sheetFormatPr defaultRowHeight="14.4" x14ac:dyDescent="0.3"/>
  <cols>
    <col min="1" max="1" width="33" style="8" customWidth="1"/>
    <col min="2" max="2" width="91.88671875" style="8" customWidth="1"/>
    <col min="3" max="16384" width="8.88671875" style="8"/>
  </cols>
  <sheetData>
    <row r="1" spans="1:21" x14ac:dyDescent="0.3">
      <c r="A1" s="1" t="s">
        <v>0</v>
      </c>
      <c r="B1" s="2" t="s">
        <v>1</v>
      </c>
      <c r="C1" s="2"/>
      <c r="D1" s="2"/>
      <c r="E1" s="2"/>
      <c r="F1" s="2"/>
      <c r="G1" s="2"/>
      <c r="H1" s="2"/>
      <c r="I1" s="2"/>
      <c r="J1" s="2"/>
      <c r="K1" s="2"/>
      <c r="L1" s="2"/>
      <c r="M1" s="2"/>
      <c r="N1" s="2"/>
      <c r="O1" s="2"/>
      <c r="P1" s="2"/>
      <c r="Q1" s="2"/>
      <c r="R1" s="2"/>
      <c r="S1" s="2"/>
      <c r="T1" s="2"/>
      <c r="U1" s="2"/>
    </row>
    <row r="2" spans="1:21" x14ac:dyDescent="0.3">
      <c r="A2" s="1" t="s">
        <v>146</v>
      </c>
      <c r="B2" s="2" t="s">
        <v>2</v>
      </c>
      <c r="C2" s="2"/>
      <c r="D2" s="2"/>
      <c r="E2" s="2"/>
      <c r="F2" s="2"/>
      <c r="G2" s="2"/>
      <c r="H2" s="2"/>
      <c r="I2" s="2"/>
      <c r="J2" s="2"/>
      <c r="K2" s="2"/>
      <c r="L2" s="2"/>
      <c r="M2" s="2"/>
      <c r="N2" s="2"/>
      <c r="O2" s="2"/>
      <c r="P2" s="2"/>
      <c r="Q2" s="2"/>
      <c r="R2" s="2"/>
      <c r="S2" s="2"/>
      <c r="T2" s="2"/>
      <c r="U2" s="2"/>
    </row>
    <row r="3" spans="1:21" x14ac:dyDescent="0.3">
      <c r="A3" s="1" t="s">
        <v>116</v>
      </c>
      <c r="B3" s="2" t="s">
        <v>118</v>
      </c>
      <c r="C3" s="2"/>
      <c r="D3" s="2"/>
      <c r="E3" s="2"/>
      <c r="F3" s="2"/>
      <c r="G3" s="2"/>
      <c r="H3" s="2"/>
      <c r="I3" s="2"/>
      <c r="J3" s="2"/>
      <c r="K3" s="2"/>
      <c r="L3" s="2"/>
      <c r="M3" s="2"/>
      <c r="N3" s="2"/>
      <c r="O3" s="2"/>
      <c r="P3" s="2"/>
      <c r="Q3" s="2"/>
      <c r="R3" s="2"/>
      <c r="S3" s="2"/>
      <c r="T3" s="2"/>
      <c r="U3" s="2"/>
    </row>
    <row r="4" spans="1:21" x14ac:dyDescent="0.3">
      <c r="A4" s="1" t="s">
        <v>117</v>
      </c>
      <c r="B4" s="2" t="s">
        <v>147</v>
      </c>
      <c r="C4" s="2"/>
      <c r="D4" s="2"/>
      <c r="E4" s="2"/>
      <c r="F4" s="2"/>
      <c r="G4" s="2"/>
      <c r="H4" s="2"/>
      <c r="I4" s="2"/>
      <c r="J4" s="2"/>
      <c r="K4" s="2"/>
      <c r="L4" s="2"/>
      <c r="M4" s="2"/>
      <c r="N4" s="2"/>
      <c r="O4" s="2"/>
      <c r="P4" s="2"/>
      <c r="Q4" s="2"/>
      <c r="R4" s="2"/>
      <c r="S4" s="2"/>
      <c r="T4" s="2"/>
      <c r="U4" s="2"/>
    </row>
    <row r="5" spans="1:21" x14ac:dyDescent="0.3">
      <c r="A5" s="1" t="s">
        <v>4</v>
      </c>
      <c r="B5" s="2" t="s">
        <v>5</v>
      </c>
      <c r="C5" s="2"/>
      <c r="D5" s="2"/>
      <c r="E5" s="2"/>
      <c r="F5" s="2"/>
      <c r="G5" s="2"/>
      <c r="H5" s="2"/>
      <c r="I5" s="2"/>
      <c r="J5" s="2"/>
      <c r="K5" s="2"/>
      <c r="L5" s="2"/>
      <c r="M5" s="2"/>
      <c r="N5" s="2"/>
      <c r="O5" s="2"/>
      <c r="P5" s="2"/>
      <c r="Q5" s="2"/>
      <c r="R5" s="2"/>
      <c r="S5" s="2"/>
      <c r="T5" s="2"/>
      <c r="U5" s="2"/>
    </row>
    <row r="6" spans="1:21" x14ac:dyDescent="0.3">
      <c r="A6" s="1" t="s">
        <v>6</v>
      </c>
      <c r="B6" s="2" t="s">
        <v>7</v>
      </c>
      <c r="C6" s="2"/>
      <c r="D6" s="2"/>
      <c r="E6" s="2"/>
      <c r="F6" s="2"/>
      <c r="G6" s="2"/>
      <c r="H6" s="2"/>
      <c r="I6" s="2"/>
      <c r="J6" s="2"/>
      <c r="K6" s="2"/>
      <c r="L6" s="2"/>
      <c r="M6" s="2"/>
      <c r="N6" s="2"/>
      <c r="O6" s="2"/>
      <c r="P6" s="2"/>
      <c r="Q6" s="2"/>
      <c r="R6" s="2"/>
      <c r="S6" s="2"/>
      <c r="T6" s="2"/>
      <c r="U6" s="2"/>
    </row>
    <row r="7" spans="1:21" x14ac:dyDescent="0.3">
      <c r="A7" s="1" t="s">
        <v>8</v>
      </c>
      <c r="B7" s="2" t="s">
        <v>9</v>
      </c>
      <c r="C7" s="2"/>
      <c r="D7" s="2"/>
      <c r="E7" s="2"/>
      <c r="F7" s="2"/>
      <c r="G7" s="2"/>
      <c r="H7" s="2"/>
      <c r="I7" s="2"/>
      <c r="J7" s="2"/>
      <c r="K7" s="2"/>
      <c r="L7" s="2"/>
      <c r="M7" s="2"/>
      <c r="N7" s="2"/>
      <c r="O7" s="2"/>
      <c r="P7" s="2"/>
      <c r="Q7" s="2"/>
      <c r="R7" s="2"/>
      <c r="S7" s="2"/>
      <c r="T7" s="2"/>
      <c r="U7" s="2"/>
    </row>
    <row r="8" spans="1:21" x14ac:dyDescent="0.3">
      <c r="A8" s="1" t="s">
        <v>10</v>
      </c>
      <c r="B8" s="2" t="s">
        <v>77</v>
      </c>
      <c r="C8" s="2"/>
      <c r="D8" s="2"/>
      <c r="E8" s="2"/>
      <c r="F8" s="2"/>
      <c r="G8" s="2"/>
      <c r="H8" s="2"/>
      <c r="I8" s="2"/>
      <c r="J8" s="2"/>
      <c r="K8" s="2"/>
      <c r="L8" s="2"/>
      <c r="M8" s="2"/>
      <c r="N8" s="2"/>
      <c r="O8" s="2"/>
      <c r="P8" s="2"/>
      <c r="Q8" s="2"/>
      <c r="R8" s="2"/>
      <c r="S8" s="2"/>
      <c r="T8" s="2"/>
      <c r="U8" s="2"/>
    </row>
    <row r="9" spans="1:21" x14ac:dyDescent="0.3">
      <c r="A9" s="1" t="s">
        <v>11</v>
      </c>
      <c r="B9" s="2" t="s">
        <v>78</v>
      </c>
      <c r="C9" s="2"/>
      <c r="D9" s="2"/>
      <c r="E9" s="2"/>
      <c r="F9" s="2"/>
      <c r="G9" s="2"/>
      <c r="H9" s="2"/>
      <c r="I9" s="2"/>
      <c r="J9" s="2"/>
      <c r="K9" s="2"/>
      <c r="L9" s="2"/>
      <c r="M9" s="2"/>
      <c r="N9" s="2"/>
      <c r="O9" s="2"/>
      <c r="P9" s="2"/>
      <c r="Q9" s="2"/>
      <c r="R9" s="2"/>
      <c r="S9" s="2"/>
      <c r="T9" s="2"/>
      <c r="U9" s="2"/>
    </row>
    <row r="10" spans="1:21" x14ac:dyDescent="0.3">
      <c r="A10" s="1" t="s">
        <v>12</v>
      </c>
      <c r="B10" s="2" t="s">
        <v>145</v>
      </c>
      <c r="C10" s="2"/>
      <c r="D10" s="2"/>
      <c r="E10" s="2"/>
      <c r="F10" s="2"/>
      <c r="G10" s="2"/>
      <c r="H10" s="2"/>
      <c r="I10" s="2"/>
      <c r="J10" s="2"/>
      <c r="K10" s="2"/>
      <c r="L10" s="2"/>
      <c r="M10" s="2"/>
      <c r="N10" s="2"/>
      <c r="O10" s="2"/>
      <c r="P10" s="2"/>
      <c r="Q10" s="2"/>
      <c r="R10" s="2"/>
      <c r="S10" s="2"/>
      <c r="T10" s="2"/>
      <c r="U10" s="2"/>
    </row>
    <row r="11" spans="1:21" ht="18" x14ac:dyDescent="0.3">
      <c r="A11" s="3" t="s">
        <v>13</v>
      </c>
      <c r="B11" s="2"/>
      <c r="C11" s="2"/>
      <c r="D11" s="2"/>
      <c r="E11" s="2"/>
      <c r="F11" s="2"/>
      <c r="G11" s="2"/>
      <c r="H11" s="2"/>
      <c r="I11" s="2"/>
      <c r="J11" s="2"/>
      <c r="K11" s="2"/>
      <c r="L11" s="2"/>
      <c r="M11" s="2"/>
      <c r="N11" s="2"/>
      <c r="O11" s="2"/>
      <c r="P11" s="2"/>
      <c r="Q11" s="2"/>
      <c r="R11" s="2"/>
      <c r="S11" s="2"/>
      <c r="T11" s="2"/>
      <c r="U11" s="2"/>
    </row>
    <row r="12" spans="1:21" x14ac:dyDescent="0.3">
      <c r="A12" s="4" t="s">
        <v>14</v>
      </c>
      <c r="B12" s="2"/>
      <c r="C12" s="2"/>
      <c r="D12" s="2"/>
      <c r="E12" s="2"/>
      <c r="F12" s="2"/>
      <c r="G12" s="2"/>
      <c r="H12" s="2"/>
      <c r="I12" s="2"/>
      <c r="J12" s="2"/>
      <c r="K12" s="2"/>
      <c r="L12" s="2"/>
      <c r="M12" s="2"/>
      <c r="N12" s="2"/>
      <c r="O12" s="2"/>
      <c r="P12" s="2"/>
      <c r="Q12" s="2"/>
      <c r="R12" s="2"/>
      <c r="S12" s="2"/>
      <c r="T12" s="2"/>
      <c r="U12" s="2"/>
    </row>
    <row r="13" spans="1:21" x14ac:dyDescent="0.3">
      <c r="A13" s="2" t="s">
        <v>15</v>
      </c>
      <c r="B13" s="5" t="s">
        <v>16</v>
      </c>
      <c r="C13" s="2"/>
      <c r="D13" s="2"/>
      <c r="E13" s="2"/>
      <c r="F13" s="2"/>
      <c r="G13" s="2"/>
      <c r="H13" s="2"/>
      <c r="I13" s="2"/>
      <c r="J13" s="2"/>
      <c r="K13" s="2"/>
      <c r="L13" s="2"/>
      <c r="M13" s="2"/>
      <c r="N13" s="2"/>
      <c r="O13" s="2"/>
      <c r="P13" s="2"/>
      <c r="Q13" s="2"/>
      <c r="R13" s="2"/>
      <c r="S13" s="2"/>
      <c r="T13" s="2"/>
      <c r="U13" s="2"/>
    </row>
    <row r="14" spans="1:21" x14ac:dyDescent="0.3">
      <c r="A14" s="2" t="s">
        <v>15</v>
      </c>
      <c r="B14" s="5" t="s">
        <v>17</v>
      </c>
      <c r="C14" s="2"/>
      <c r="D14" s="2"/>
      <c r="E14" s="2"/>
      <c r="F14" s="2"/>
      <c r="G14" s="2"/>
      <c r="H14" s="2"/>
      <c r="I14" s="2"/>
      <c r="J14" s="2"/>
      <c r="K14" s="2"/>
      <c r="L14" s="2"/>
      <c r="M14" s="2"/>
      <c r="N14" s="2"/>
      <c r="O14" s="2"/>
      <c r="P14" s="2"/>
      <c r="Q14" s="2"/>
      <c r="R14" s="2"/>
      <c r="S14" s="2"/>
      <c r="T14" s="2"/>
      <c r="U14" s="2"/>
    </row>
    <row r="15" spans="1:21" x14ac:dyDescent="0.3">
      <c r="A15" s="2" t="s">
        <v>15</v>
      </c>
      <c r="B15" s="5" t="s">
        <v>18</v>
      </c>
      <c r="C15" s="2"/>
      <c r="D15" s="2"/>
      <c r="E15" s="2"/>
      <c r="F15" s="2"/>
      <c r="G15" s="2"/>
      <c r="H15" s="2"/>
      <c r="I15" s="2"/>
      <c r="J15" s="2"/>
      <c r="K15" s="2"/>
      <c r="L15" s="2"/>
      <c r="M15" s="2"/>
      <c r="N15" s="2"/>
      <c r="O15" s="2"/>
      <c r="P15" s="2"/>
      <c r="Q15" s="2"/>
      <c r="R15" s="2"/>
      <c r="S15" s="2"/>
      <c r="T15" s="2"/>
      <c r="U15" s="2"/>
    </row>
    <row r="16" spans="1:21" x14ac:dyDescent="0.3">
      <c r="A16" s="4" t="s">
        <v>19</v>
      </c>
      <c r="B16" s="2"/>
      <c r="C16" s="2"/>
      <c r="D16" s="2"/>
      <c r="E16" s="2"/>
      <c r="F16" s="2"/>
      <c r="G16" s="2"/>
      <c r="H16" s="2"/>
      <c r="I16" s="2"/>
      <c r="J16" s="2"/>
      <c r="K16" s="2"/>
      <c r="L16" s="2"/>
      <c r="M16" s="2"/>
      <c r="N16" s="2"/>
      <c r="O16" s="2"/>
      <c r="P16" s="2"/>
      <c r="Q16" s="2"/>
      <c r="R16" s="2"/>
      <c r="S16" s="2"/>
      <c r="T16" s="2"/>
      <c r="U16" s="2"/>
    </row>
    <row r="17" spans="1:21" x14ac:dyDescent="0.3">
      <c r="A17" s="4" t="s">
        <v>20</v>
      </c>
      <c r="B17" s="2"/>
      <c r="C17" s="2"/>
      <c r="D17" s="2"/>
      <c r="E17" s="2"/>
      <c r="F17" s="2"/>
      <c r="G17" s="2"/>
      <c r="H17" s="2"/>
      <c r="I17" s="2"/>
      <c r="J17" s="2"/>
      <c r="K17" s="2"/>
      <c r="L17" s="2"/>
      <c r="M17" s="2"/>
      <c r="N17" s="2"/>
      <c r="O17" s="2"/>
      <c r="P17" s="2"/>
      <c r="Q17" s="2"/>
      <c r="R17" s="2"/>
      <c r="S17" s="2"/>
      <c r="T17" s="2"/>
      <c r="U17" s="2"/>
    </row>
    <row r="18" spans="1:21" ht="18" x14ac:dyDescent="0.3">
      <c r="A18" s="3" t="s">
        <v>21</v>
      </c>
      <c r="B18" s="2"/>
      <c r="C18" s="2"/>
      <c r="D18" s="2"/>
      <c r="E18" s="2"/>
      <c r="F18" s="2"/>
      <c r="G18" s="2"/>
      <c r="H18" s="2"/>
      <c r="I18" s="2"/>
      <c r="J18" s="2"/>
      <c r="K18" s="2"/>
      <c r="L18" s="2"/>
      <c r="M18" s="2"/>
      <c r="N18" s="2"/>
      <c r="O18" s="2"/>
      <c r="P18" s="2"/>
      <c r="Q18" s="2"/>
      <c r="R18" s="2"/>
      <c r="S18" s="2"/>
      <c r="T18" s="2"/>
      <c r="U18" s="2"/>
    </row>
    <row r="19" spans="1:21" x14ac:dyDescent="0.3">
      <c r="A19" s="4" t="s">
        <v>148</v>
      </c>
      <c r="B19" s="2"/>
      <c r="C19" s="2"/>
      <c r="D19" s="2"/>
      <c r="E19" s="2"/>
      <c r="F19" s="2"/>
      <c r="G19" s="2"/>
      <c r="H19" s="2"/>
      <c r="I19" s="2"/>
      <c r="J19" s="2"/>
      <c r="K19" s="2"/>
      <c r="L19" s="2"/>
      <c r="M19" s="2"/>
      <c r="N19" s="2"/>
      <c r="O19" s="2"/>
      <c r="P19" s="2"/>
      <c r="Q19" s="2"/>
      <c r="R19" s="2"/>
      <c r="S19" s="2"/>
      <c r="T19" s="2"/>
      <c r="U19" s="2"/>
    </row>
    <row r="20" spans="1:21" x14ac:dyDescent="0.3">
      <c r="A20" s="4" t="s">
        <v>22</v>
      </c>
      <c r="B20" s="2"/>
      <c r="C20" s="2"/>
      <c r="D20" s="2"/>
      <c r="E20" s="2"/>
      <c r="F20" s="2"/>
      <c r="G20" s="2"/>
      <c r="H20" s="2"/>
      <c r="I20" s="2"/>
      <c r="J20" s="2"/>
      <c r="K20" s="2"/>
      <c r="L20" s="2"/>
      <c r="M20" s="2"/>
      <c r="N20" s="2"/>
      <c r="O20" s="2"/>
      <c r="P20" s="2"/>
      <c r="Q20" s="2"/>
      <c r="R20" s="2"/>
      <c r="S20" s="2"/>
      <c r="T20" s="2"/>
      <c r="U20" s="2"/>
    </row>
    <row r="21" spans="1:21" x14ac:dyDescent="0.3">
      <c r="A21" s="4" t="s">
        <v>23</v>
      </c>
      <c r="B21" s="2"/>
      <c r="C21" s="2"/>
      <c r="D21" s="2"/>
      <c r="E21" s="2"/>
      <c r="F21" s="2"/>
      <c r="G21" s="2"/>
      <c r="H21" s="2"/>
      <c r="I21" s="2"/>
      <c r="J21" s="2"/>
      <c r="K21" s="2"/>
      <c r="L21" s="2"/>
      <c r="M21" s="2"/>
      <c r="N21" s="2"/>
      <c r="O21" s="2"/>
      <c r="P21" s="2"/>
      <c r="Q21" s="2"/>
      <c r="R21" s="2"/>
      <c r="S21" s="2"/>
      <c r="T21" s="2"/>
      <c r="U21" s="2"/>
    </row>
    <row r="22" spans="1:21" x14ac:dyDescent="0.3">
      <c r="A22" s="4" t="s">
        <v>24</v>
      </c>
      <c r="B22" s="2"/>
      <c r="C22" s="2"/>
      <c r="D22" s="2"/>
      <c r="E22" s="2"/>
      <c r="F22" s="2"/>
      <c r="G22" s="2"/>
      <c r="H22" s="2"/>
      <c r="I22" s="2"/>
      <c r="J22" s="2"/>
      <c r="K22" s="2"/>
      <c r="L22" s="2"/>
      <c r="M22" s="2"/>
      <c r="N22" s="2"/>
      <c r="O22" s="2"/>
      <c r="P22" s="2"/>
      <c r="Q22" s="2"/>
      <c r="R22" s="2"/>
      <c r="S22" s="2"/>
      <c r="T22" s="2"/>
      <c r="U22" s="2"/>
    </row>
    <row r="23" spans="1:21" ht="18" x14ac:dyDescent="0.3">
      <c r="A23" s="3" t="s">
        <v>25</v>
      </c>
      <c r="B23" s="2"/>
      <c r="C23" s="2"/>
      <c r="D23" s="2"/>
      <c r="E23" s="2"/>
      <c r="F23" s="2"/>
      <c r="G23" s="2"/>
      <c r="H23" s="2"/>
      <c r="I23" s="2"/>
      <c r="J23" s="2"/>
      <c r="K23" s="2"/>
      <c r="L23" s="2"/>
      <c r="M23" s="2"/>
      <c r="N23" s="2"/>
      <c r="O23" s="2"/>
      <c r="P23" s="2"/>
      <c r="Q23" s="2"/>
      <c r="R23" s="2"/>
      <c r="S23" s="2"/>
      <c r="T23" s="2"/>
      <c r="U23" s="2"/>
    </row>
    <row r="24" spans="1:21" x14ac:dyDescent="0.3">
      <c r="A24" s="9" t="s">
        <v>26</v>
      </c>
      <c r="B24" s="2"/>
      <c r="C24" s="2"/>
      <c r="D24" s="2"/>
      <c r="E24" s="2"/>
      <c r="F24" s="2"/>
      <c r="G24" s="2"/>
      <c r="H24" s="2"/>
      <c r="I24" s="2"/>
      <c r="J24" s="2"/>
      <c r="K24" s="2"/>
      <c r="L24" s="2"/>
      <c r="M24" s="2"/>
      <c r="N24" s="2"/>
      <c r="O24" s="2"/>
      <c r="P24" s="2"/>
      <c r="Q24" s="2"/>
      <c r="R24" s="2"/>
      <c r="S24" s="2"/>
      <c r="T24" s="2"/>
      <c r="U24" s="2"/>
    </row>
    <row r="25" spans="1:21" x14ac:dyDescent="0.3">
      <c r="A25" s="2" t="s">
        <v>27</v>
      </c>
      <c r="B25" s="2"/>
      <c r="C25" s="2"/>
      <c r="D25" s="2"/>
      <c r="E25" s="2"/>
      <c r="F25" s="2"/>
      <c r="G25" s="2"/>
      <c r="H25" s="2"/>
      <c r="I25" s="2"/>
      <c r="J25" s="2"/>
      <c r="K25" s="2"/>
      <c r="L25" s="2"/>
      <c r="M25" s="2"/>
      <c r="N25" s="2"/>
      <c r="O25" s="2"/>
      <c r="P25" s="2"/>
      <c r="Q25" s="2"/>
      <c r="R25" s="2"/>
      <c r="S25" s="2"/>
      <c r="T25" s="2"/>
      <c r="U25" s="2"/>
    </row>
    <row r="26" spans="1:21" x14ac:dyDescent="0.3">
      <c r="A26" s="2" t="s">
        <v>28</v>
      </c>
      <c r="B26" s="2"/>
      <c r="C26" s="2"/>
      <c r="D26" s="2"/>
      <c r="E26" s="2"/>
      <c r="F26" s="2"/>
      <c r="G26" s="2"/>
      <c r="H26" s="2"/>
      <c r="I26" s="2"/>
      <c r="J26" s="2"/>
      <c r="K26" s="2"/>
      <c r="L26" s="2"/>
      <c r="M26" s="2"/>
      <c r="N26" s="2"/>
      <c r="O26" s="2"/>
      <c r="P26" s="2"/>
      <c r="Q26" s="2"/>
      <c r="R26" s="2"/>
      <c r="S26" s="2"/>
      <c r="T26" s="2"/>
      <c r="U26" s="2"/>
    </row>
    <row r="27" spans="1:21" x14ac:dyDescent="0.3">
      <c r="A27" s="1" t="s">
        <v>29</v>
      </c>
      <c r="B27" s="2" t="s">
        <v>30</v>
      </c>
      <c r="C27" s="2"/>
      <c r="D27" s="2"/>
      <c r="E27" s="2"/>
      <c r="F27" s="2"/>
      <c r="G27" s="2"/>
      <c r="H27" s="2"/>
      <c r="I27" s="2"/>
      <c r="J27" s="2"/>
      <c r="K27" s="2"/>
      <c r="L27" s="2"/>
      <c r="M27" s="2"/>
      <c r="N27" s="2"/>
      <c r="O27" s="2"/>
      <c r="P27" s="2"/>
      <c r="Q27" s="2"/>
      <c r="R27" s="2"/>
      <c r="S27" s="2"/>
      <c r="T27" s="2"/>
      <c r="U27" s="2"/>
    </row>
    <row r="28" spans="1:21" s="10" customFormat="1" ht="172.2" x14ac:dyDescent="0.3">
      <c r="A28" s="1" t="s">
        <v>32</v>
      </c>
      <c r="B28" s="6" t="s">
        <v>79</v>
      </c>
      <c r="C28" s="7"/>
      <c r="D28" s="7"/>
      <c r="E28" s="7"/>
      <c r="F28" s="7"/>
    </row>
  </sheetData>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A4A9F-DFA5-4F96-BF6D-0563D281BEB2}">
  <sheetPr codeName="Sheet2"/>
  <dimension ref="A1:H17"/>
  <sheetViews>
    <sheetView workbookViewId="0">
      <selection activeCell="C7" sqref="C7"/>
    </sheetView>
  </sheetViews>
  <sheetFormatPr defaultRowHeight="14.4" x14ac:dyDescent="0.3"/>
  <cols>
    <col min="1" max="1" width="22" style="19" customWidth="1"/>
    <col min="2" max="2" width="30.6640625" style="19" customWidth="1"/>
    <col min="3" max="3" width="86.77734375" style="19" customWidth="1"/>
    <col min="4" max="4" width="17.109375" style="19" customWidth="1"/>
    <col min="5" max="5" width="10.77734375" style="19" customWidth="1"/>
    <col min="6" max="6" width="11.6640625" style="19" customWidth="1"/>
    <col min="7" max="7" width="11.44140625" style="19" customWidth="1"/>
    <col min="8" max="8" width="12.109375" style="19" customWidth="1"/>
    <col min="9" max="16384" width="8.88671875" style="19"/>
  </cols>
  <sheetData>
    <row r="1" spans="1:8" ht="27.6" x14ac:dyDescent="0.3">
      <c r="A1" s="18" t="s">
        <v>33</v>
      </c>
      <c r="B1" s="18" t="s">
        <v>34</v>
      </c>
      <c r="C1" s="18" t="s">
        <v>35</v>
      </c>
      <c r="D1" s="18" t="s">
        <v>36</v>
      </c>
      <c r="E1" s="18" t="s">
        <v>37</v>
      </c>
      <c r="F1" s="18" t="s">
        <v>38</v>
      </c>
      <c r="G1" s="18" t="s">
        <v>39</v>
      </c>
      <c r="H1" s="18" t="s">
        <v>40</v>
      </c>
    </row>
    <row r="2" spans="1:8" x14ac:dyDescent="0.3">
      <c r="A2" s="1" t="s">
        <v>3</v>
      </c>
      <c r="B2" s="11" t="s">
        <v>41</v>
      </c>
      <c r="C2" s="12" t="s">
        <v>42</v>
      </c>
      <c r="D2" s="13" t="s">
        <v>43</v>
      </c>
      <c r="E2" s="1">
        <v>10</v>
      </c>
      <c r="F2" s="1"/>
      <c r="G2" s="1" t="s">
        <v>44</v>
      </c>
      <c r="H2" s="1" t="s">
        <v>45</v>
      </c>
    </row>
    <row r="3" spans="1:8" x14ac:dyDescent="0.3">
      <c r="A3" s="1" t="s">
        <v>3</v>
      </c>
      <c r="B3" s="12" t="s">
        <v>46</v>
      </c>
      <c r="C3" s="12" t="s">
        <v>46</v>
      </c>
      <c r="D3" s="12" t="s">
        <v>47</v>
      </c>
      <c r="E3" s="1">
        <v>4</v>
      </c>
      <c r="F3" s="1"/>
      <c r="G3" s="1" t="s">
        <v>44</v>
      </c>
      <c r="H3" s="1" t="s">
        <v>45</v>
      </c>
    </row>
    <row r="4" spans="1:8" x14ac:dyDescent="0.3">
      <c r="A4" s="1" t="s">
        <v>3</v>
      </c>
      <c r="B4" s="12" t="s">
        <v>31</v>
      </c>
      <c r="C4" s="12" t="s">
        <v>48</v>
      </c>
      <c r="D4" s="12" t="s">
        <v>49</v>
      </c>
      <c r="E4" s="1">
        <v>3</v>
      </c>
      <c r="F4" s="1" t="s">
        <v>50</v>
      </c>
      <c r="G4" s="1" t="s">
        <v>44</v>
      </c>
      <c r="H4" s="1" t="s">
        <v>45</v>
      </c>
    </row>
    <row r="5" spans="1:8" x14ac:dyDescent="0.3">
      <c r="A5" s="1" t="s">
        <v>3</v>
      </c>
      <c r="B5" s="12" t="s">
        <v>76</v>
      </c>
      <c r="C5" s="12" t="s">
        <v>114</v>
      </c>
      <c r="D5" s="12" t="s">
        <v>115</v>
      </c>
      <c r="E5" s="1">
        <v>2</v>
      </c>
      <c r="F5" s="1"/>
      <c r="G5" s="1" t="s">
        <v>44</v>
      </c>
      <c r="H5" s="1" t="s">
        <v>45</v>
      </c>
    </row>
    <row r="6" spans="1:8" ht="39.6" x14ac:dyDescent="0.3">
      <c r="A6" s="1" t="s">
        <v>3</v>
      </c>
      <c r="B6" s="14" t="s">
        <v>113</v>
      </c>
      <c r="C6" s="12" t="s">
        <v>150</v>
      </c>
      <c r="D6" s="12" t="s">
        <v>49</v>
      </c>
      <c r="E6" s="1" t="s">
        <v>52</v>
      </c>
      <c r="F6" s="1"/>
      <c r="G6" s="1" t="s">
        <v>44</v>
      </c>
      <c r="H6" s="1" t="s">
        <v>45</v>
      </c>
    </row>
    <row r="7" spans="1:8" ht="26.4" x14ac:dyDescent="0.3">
      <c r="A7" s="1" t="s">
        <v>3</v>
      </c>
      <c r="B7" s="14" t="s">
        <v>53</v>
      </c>
      <c r="C7" s="12" t="s">
        <v>157</v>
      </c>
      <c r="D7" s="12" t="s">
        <v>49</v>
      </c>
      <c r="E7" s="1"/>
      <c r="F7" s="1"/>
      <c r="G7" s="1" t="s">
        <v>44</v>
      </c>
      <c r="H7" s="1" t="s">
        <v>45</v>
      </c>
    </row>
    <row r="8" spans="1:8" ht="26.4" x14ac:dyDescent="0.3">
      <c r="A8" s="1" t="s">
        <v>3</v>
      </c>
      <c r="B8" s="15" t="s">
        <v>54</v>
      </c>
      <c r="C8" s="12" t="s">
        <v>96</v>
      </c>
      <c r="D8" s="12" t="s">
        <v>55</v>
      </c>
      <c r="E8" s="1"/>
      <c r="F8" s="1"/>
      <c r="G8" s="1" t="s">
        <v>44</v>
      </c>
      <c r="H8" s="1" t="s">
        <v>45</v>
      </c>
    </row>
    <row r="9" spans="1:8" ht="15.6" x14ac:dyDescent="0.3">
      <c r="A9" s="1" t="s">
        <v>3</v>
      </c>
      <c r="B9" s="15" t="s">
        <v>97</v>
      </c>
      <c r="C9" s="12" t="s">
        <v>80</v>
      </c>
      <c r="D9" s="12" t="s">
        <v>49</v>
      </c>
      <c r="E9" s="1"/>
      <c r="F9" s="1"/>
      <c r="G9" s="1" t="s">
        <v>44</v>
      </c>
      <c r="H9" s="1" t="s">
        <v>56</v>
      </c>
    </row>
    <row r="10" spans="1:8" ht="15.6" x14ac:dyDescent="0.3">
      <c r="A10" s="1" t="s">
        <v>3</v>
      </c>
      <c r="B10" s="16" t="s">
        <v>98</v>
      </c>
      <c r="C10" s="17" t="s">
        <v>57</v>
      </c>
      <c r="D10" s="12" t="s">
        <v>55</v>
      </c>
      <c r="E10" s="1"/>
      <c r="F10" s="1" t="s">
        <v>81</v>
      </c>
      <c r="G10" s="1" t="s">
        <v>44</v>
      </c>
      <c r="H10" s="1" t="s">
        <v>56</v>
      </c>
    </row>
    <row r="11" spans="1:8" ht="15.6" x14ac:dyDescent="0.3">
      <c r="A11" s="1" t="s">
        <v>3</v>
      </c>
      <c r="B11" s="15" t="s">
        <v>85</v>
      </c>
      <c r="C11" s="12" t="s">
        <v>82</v>
      </c>
      <c r="D11" s="12" t="s">
        <v>55</v>
      </c>
      <c r="E11" s="1"/>
      <c r="F11" s="1" t="s">
        <v>81</v>
      </c>
      <c r="G11" s="1" t="s">
        <v>44</v>
      </c>
      <c r="H11" s="1" t="s">
        <v>56</v>
      </c>
    </row>
    <row r="12" spans="1:8" ht="15.6" x14ac:dyDescent="0.3">
      <c r="A12" s="1" t="s">
        <v>3</v>
      </c>
      <c r="B12" s="15" t="s">
        <v>83</v>
      </c>
      <c r="C12" s="20" t="s">
        <v>84</v>
      </c>
      <c r="D12" s="12" t="s">
        <v>55</v>
      </c>
      <c r="E12" s="1"/>
      <c r="F12" s="1"/>
      <c r="G12" s="1" t="s">
        <v>44</v>
      </c>
      <c r="H12" s="1" t="s">
        <v>56</v>
      </c>
    </row>
    <row r="13" spans="1:8" ht="15.6" x14ac:dyDescent="0.3">
      <c r="A13" s="1" t="s">
        <v>3</v>
      </c>
      <c r="B13" s="15" t="s">
        <v>58</v>
      </c>
      <c r="C13" s="12" t="s">
        <v>103</v>
      </c>
      <c r="D13" s="12" t="s">
        <v>55</v>
      </c>
      <c r="E13" s="1"/>
      <c r="F13" s="1"/>
      <c r="G13" s="1" t="s">
        <v>44</v>
      </c>
      <c r="H13" s="1" t="s">
        <v>56</v>
      </c>
    </row>
    <row r="14" spans="1:8" ht="26.4" x14ac:dyDescent="0.3">
      <c r="A14" s="1" t="s">
        <v>3</v>
      </c>
      <c r="B14" s="15" t="s">
        <v>59</v>
      </c>
      <c r="C14" s="12" t="s">
        <v>104</v>
      </c>
      <c r="D14" s="12" t="s">
        <v>55</v>
      </c>
      <c r="E14" s="1"/>
      <c r="F14" s="1"/>
      <c r="G14" s="1" t="s">
        <v>44</v>
      </c>
      <c r="H14" s="1" t="s">
        <v>56</v>
      </c>
    </row>
    <row r="15" spans="1:8" ht="15.6" x14ac:dyDescent="0.3">
      <c r="A15" s="1" t="s">
        <v>3</v>
      </c>
      <c r="B15" s="15" t="s">
        <v>60</v>
      </c>
      <c r="C15" s="12" t="s">
        <v>102</v>
      </c>
      <c r="D15" s="12" t="s">
        <v>55</v>
      </c>
      <c r="E15" s="1"/>
      <c r="F15" s="1"/>
      <c r="G15" s="1" t="s">
        <v>44</v>
      </c>
      <c r="H15" s="1" t="s">
        <v>56</v>
      </c>
    </row>
    <row r="16" spans="1:8" ht="31.2" x14ac:dyDescent="0.3">
      <c r="A16" s="1" t="s">
        <v>3</v>
      </c>
      <c r="B16" s="15" t="s">
        <v>99</v>
      </c>
      <c r="C16" s="12" t="s">
        <v>149</v>
      </c>
      <c r="D16" s="12" t="s">
        <v>55</v>
      </c>
      <c r="E16" s="1"/>
      <c r="F16" s="1"/>
      <c r="G16" s="1" t="s">
        <v>44</v>
      </c>
      <c r="H16" s="1" t="s">
        <v>56</v>
      </c>
    </row>
    <row r="17" spans="1:8" ht="31.2" x14ac:dyDescent="0.3">
      <c r="A17" s="1" t="s">
        <v>3</v>
      </c>
      <c r="B17" s="15" t="s">
        <v>100</v>
      </c>
      <c r="C17" s="12" t="s">
        <v>101</v>
      </c>
      <c r="D17" s="12" t="s">
        <v>55</v>
      </c>
      <c r="E17" s="1"/>
      <c r="F17" s="1"/>
      <c r="G17" s="1" t="s">
        <v>44</v>
      </c>
      <c r="H17" s="1" t="s">
        <v>56</v>
      </c>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64448-B3EA-465A-AC56-C4699F7067EB}">
  <sheetPr codeName="Sheet3"/>
  <dimension ref="A1:R71"/>
  <sheetViews>
    <sheetView workbookViewId="0">
      <pane ySplit="1" topLeftCell="A2" activePane="bottomLeft" state="frozen"/>
      <selection activeCell="L11" sqref="L11"/>
      <selection pane="bottomLeft"/>
    </sheetView>
  </sheetViews>
  <sheetFormatPr defaultRowHeight="14.4" x14ac:dyDescent="0.3"/>
  <cols>
    <col min="1" max="1" width="10.6640625" style="8" bestFit="1" customWidth="1"/>
    <col min="2" max="4" width="8.88671875" style="8"/>
    <col min="5" max="6" width="8.88671875" style="22"/>
    <col min="7" max="7" width="8.88671875" style="8"/>
    <col min="8" max="8" width="11" style="8" customWidth="1"/>
    <col min="9" max="10" width="9.109375" style="30"/>
    <col min="11" max="11" width="8.88671875" style="8"/>
    <col min="12" max="14" width="9.109375" style="29"/>
    <col min="15" max="15" width="11.21875" style="29" customWidth="1"/>
    <col min="16" max="16" width="14.109375" style="29" customWidth="1"/>
    <col min="17" max="16384" width="8.88671875" style="8"/>
  </cols>
  <sheetData>
    <row r="1" spans="1:18" ht="43.2" x14ac:dyDescent="0.3">
      <c r="A1" s="22" t="s">
        <v>41</v>
      </c>
      <c r="B1" s="22" t="s">
        <v>46</v>
      </c>
      <c r="C1" s="22" t="s">
        <v>31</v>
      </c>
      <c r="D1" s="22" t="s">
        <v>76</v>
      </c>
      <c r="E1" s="33" t="s">
        <v>113</v>
      </c>
      <c r="F1" s="33" t="s">
        <v>53</v>
      </c>
      <c r="G1" s="33" t="s">
        <v>54</v>
      </c>
      <c r="H1" s="33" t="s">
        <v>97</v>
      </c>
      <c r="I1" s="34" t="s">
        <v>98</v>
      </c>
      <c r="J1" s="34" t="s">
        <v>85</v>
      </c>
      <c r="K1" s="33" t="s">
        <v>83</v>
      </c>
      <c r="L1" s="35" t="s">
        <v>61</v>
      </c>
      <c r="M1" s="35" t="s">
        <v>62</v>
      </c>
      <c r="N1" s="35" t="s">
        <v>63</v>
      </c>
      <c r="O1" s="35" t="s">
        <v>99</v>
      </c>
      <c r="P1" s="35" t="s">
        <v>100</v>
      </c>
      <c r="Q1" s="35"/>
      <c r="R1" s="35"/>
    </row>
    <row r="2" spans="1:18" x14ac:dyDescent="0.3">
      <c r="A2" s="21">
        <f t="shared" ref="A2:A33" si="0">DATE(B2,1,C2)</f>
        <v>32665</v>
      </c>
      <c r="B2" s="8">
        <v>1989</v>
      </c>
      <c r="C2" s="8">
        <v>157</v>
      </c>
      <c r="D2" s="8" t="s">
        <v>111</v>
      </c>
      <c r="E2" s="22">
        <v>1</v>
      </c>
      <c r="F2" s="22">
        <v>1</v>
      </c>
      <c r="G2" s="23">
        <f>0.762*2</f>
        <v>1.524</v>
      </c>
      <c r="H2" s="22">
        <v>14</v>
      </c>
      <c r="I2" s="24">
        <v>12.8</v>
      </c>
      <c r="J2" s="25">
        <v>883.74</v>
      </c>
      <c r="K2" s="26">
        <f t="shared" ref="K2:K16" si="1">(J2/10000)/G2</f>
        <v>5.7988188976377947E-2</v>
      </c>
      <c r="L2" s="27">
        <v>3.96</v>
      </c>
      <c r="M2" s="28">
        <v>0.76</v>
      </c>
      <c r="N2" s="29" t="e">
        <v>#N/A</v>
      </c>
      <c r="O2" s="8">
        <f t="shared" ref="O2:O25" si="2">SUMIF(L2:N2,"&lt;&gt;#N/A")</f>
        <v>4.72</v>
      </c>
      <c r="P2" s="30">
        <f t="shared" ref="P2:P33" si="3">10*O2/G2</f>
        <v>30.97112860892388</v>
      </c>
    </row>
    <row r="3" spans="1:18" x14ac:dyDescent="0.3">
      <c r="A3" s="21">
        <f t="shared" si="0"/>
        <v>32665</v>
      </c>
      <c r="B3" s="8">
        <v>1989</v>
      </c>
      <c r="C3" s="8">
        <v>157</v>
      </c>
      <c r="D3" s="8" t="s">
        <v>111</v>
      </c>
      <c r="E3" s="22">
        <v>2</v>
      </c>
      <c r="F3" s="22">
        <v>1</v>
      </c>
      <c r="G3" s="23">
        <f t="shared" ref="G3:G61" si="4">0.762*2</f>
        <v>1.524</v>
      </c>
      <c r="H3" s="22">
        <v>14</v>
      </c>
      <c r="I3" s="24">
        <v>9.1999999999999993</v>
      </c>
      <c r="J3" s="25">
        <v>669.85</v>
      </c>
      <c r="K3" s="26">
        <f t="shared" si="1"/>
        <v>4.3953412073490815E-2</v>
      </c>
      <c r="L3" s="27">
        <v>3.28</v>
      </c>
      <c r="M3" s="28">
        <v>0.46</v>
      </c>
      <c r="N3" s="29" t="e">
        <v>#N/A</v>
      </c>
      <c r="O3" s="8">
        <f t="shared" si="2"/>
        <v>3.7399999999999998</v>
      </c>
      <c r="P3" s="30">
        <f t="shared" si="3"/>
        <v>24.540682414698161</v>
      </c>
    </row>
    <row r="4" spans="1:18" x14ac:dyDescent="0.3">
      <c r="A4" s="21">
        <f t="shared" si="0"/>
        <v>32665</v>
      </c>
      <c r="B4" s="8">
        <v>1989</v>
      </c>
      <c r="C4" s="8">
        <v>157</v>
      </c>
      <c r="D4" s="8" t="s">
        <v>111</v>
      </c>
      <c r="E4" s="22">
        <v>3</v>
      </c>
      <c r="F4" s="22">
        <v>1</v>
      </c>
      <c r="G4" s="23">
        <f t="shared" si="4"/>
        <v>1.524</v>
      </c>
      <c r="H4" s="22">
        <v>10</v>
      </c>
      <c r="I4" s="24">
        <v>10</v>
      </c>
      <c r="J4" s="25">
        <v>592.67999999999995</v>
      </c>
      <c r="K4" s="26">
        <f t="shared" si="1"/>
        <v>3.8889763779527554E-2</v>
      </c>
      <c r="L4" s="27">
        <v>2.84</v>
      </c>
      <c r="M4" s="28">
        <v>0.52</v>
      </c>
      <c r="N4" s="29" t="e">
        <v>#N/A</v>
      </c>
      <c r="O4" s="8">
        <f t="shared" si="2"/>
        <v>3.36</v>
      </c>
      <c r="P4" s="30">
        <f t="shared" si="3"/>
        <v>22.047244094488189</v>
      </c>
    </row>
    <row r="5" spans="1:18" x14ac:dyDescent="0.3">
      <c r="A5" s="21">
        <f t="shared" si="0"/>
        <v>32665</v>
      </c>
      <c r="B5" s="8">
        <v>1989</v>
      </c>
      <c r="C5" s="8">
        <v>157</v>
      </c>
      <c r="D5" s="8" t="s">
        <v>112</v>
      </c>
      <c r="E5" s="22">
        <v>4</v>
      </c>
      <c r="F5" s="22">
        <v>1</v>
      </c>
      <c r="G5" s="23">
        <f t="shared" si="4"/>
        <v>1.524</v>
      </c>
      <c r="H5" s="22">
        <v>12</v>
      </c>
      <c r="I5" s="24">
        <v>9.6</v>
      </c>
      <c r="J5" s="25">
        <v>725.36</v>
      </c>
      <c r="K5" s="26">
        <f t="shared" si="1"/>
        <v>4.7595800524934381E-2</v>
      </c>
      <c r="L5" s="27">
        <v>3.42</v>
      </c>
      <c r="M5" s="28">
        <v>0.54</v>
      </c>
      <c r="N5" s="29" t="e">
        <v>#N/A</v>
      </c>
      <c r="O5" s="8">
        <f t="shared" si="2"/>
        <v>3.96</v>
      </c>
      <c r="P5" s="30">
        <f t="shared" si="3"/>
        <v>25.984251968503937</v>
      </c>
    </row>
    <row r="6" spans="1:18" x14ac:dyDescent="0.3">
      <c r="A6" s="21">
        <f t="shared" si="0"/>
        <v>32665</v>
      </c>
      <c r="B6" s="8">
        <v>1989</v>
      </c>
      <c r="C6" s="8">
        <v>157</v>
      </c>
      <c r="D6" s="8" t="s">
        <v>112</v>
      </c>
      <c r="E6" s="22">
        <v>5</v>
      </c>
      <c r="F6" s="22">
        <v>1</v>
      </c>
      <c r="G6" s="23">
        <f t="shared" si="4"/>
        <v>1.524</v>
      </c>
      <c r="H6" s="22">
        <v>10</v>
      </c>
      <c r="I6" s="24">
        <v>16.600000000000001</v>
      </c>
      <c r="J6" s="25">
        <v>1304.0999999999999</v>
      </c>
      <c r="K6" s="26">
        <f t="shared" si="1"/>
        <v>8.5570866141732274E-2</v>
      </c>
      <c r="L6" s="27">
        <v>6.58</v>
      </c>
      <c r="M6" s="28">
        <v>1.05</v>
      </c>
      <c r="N6" s="29" t="e">
        <v>#N/A</v>
      </c>
      <c r="O6" s="8">
        <f t="shared" si="2"/>
        <v>7.63</v>
      </c>
      <c r="P6" s="30">
        <f t="shared" si="3"/>
        <v>50.065616797900262</v>
      </c>
    </row>
    <row r="7" spans="1:18" x14ac:dyDescent="0.3">
      <c r="A7" s="21">
        <f t="shared" si="0"/>
        <v>32665</v>
      </c>
      <c r="B7" s="8">
        <v>1989</v>
      </c>
      <c r="C7" s="8">
        <v>157</v>
      </c>
      <c r="D7" s="8" t="s">
        <v>112</v>
      </c>
      <c r="E7" s="22">
        <v>6</v>
      </c>
      <c r="F7" s="22">
        <v>1</v>
      </c>
      <c r="G7" s="23">
        <f t="shared" si="4"/>
        <v>1.524</v>
      </c>
      <c r="H7" s="22">
        <v>12</v>
      </c>
      <c r="I7" s="24">
        <v>13.2</v>
      </c>
      <c r="J7" s="25">
        <v>989.41</v>
      </c>
      <c r="K7" s="26">
        <f t="shared" si="1"/>
        <v>6.4921916010498681E-2</v>
      </c>
      <c r="L7" s="27">
        <v>4.53</v>
      </c>
      <c r="M7" s="28">
        <v>0.79</v>
      </c>
      <c r="N7" s="29" t="e">
        <v>#N/A</v>
      </c>
      <c r="O7" s="8">
        <f t="shared" si="2"/>
        <v>5.32</v>
      </c>
      <c r="P7" s="30">
        <f t="shared" si="3"/>
        <v>34.908136482939632</v>
      </c>
    </row>
    <row r="8" spans="1:18" x14ac:dyDescent="0.3">
      <c r="A8" s="21">
        <f t="shared" si="0"/>
        <v>32675</v>
      </c>
      <c r="B8" s="8">
        <v>1989</v>
      </c>
      <c r="C8" s="8">
        <v>167</v>
      </c>
      <c r="D8" s="8" t="s">
        <v>111</v>
      </c>
      <c r="E8" s="22">
        <v>1</v>
      </c>
      <c r="F8" s="22" t="s">
        <v>64</v>
      </c>
      <c r="G8" s="23">
        <f t="shared" si="4"/>
        <v>1.524</v>
      </c>
      <c r="H8" s="22">
        <v>10</v>
      </c>
      <c r="I8" s="24">
        <v>23</v>
      </c>
      <c r="J8" s="25">
        <v>4631.3900000000003</v>
      </c>
      <c r="K8" s="26">
        <f t="shared" si="1"/>
        <v>0.30389698162729661</v>
      </c>
      <c r="L8" s="27">
        <v>23.75</v>
      </c>
      <c r="M8" s="28">
        <v>17.82</v>
      </c>
      <c r="N8" s="29" t="e">
        <v>#N/A</v>
      </c>
      <c r="O8" s="8">
        <f t="shared" si="2"/>
        <v>41.57</v>
      </c>
      <c r="P8" s="30">
        <f t="shared" si="3"/>
        <v>272.76902887139107</v>
      </c>
    </row>
    <row r="9" spans="1:18" x14ac:dyDescent="0.3">
      <c r="A9" s="21">
        <f t="shared" si="0"/>
        <v>32675</v>
      </c>
      <c r="B9" s="8">
        <v>1989</v>
      </c>
      <c r="C9" s="8">
        <v>167</v>
      </c>
      <c r="D9" s="8" t="s">
        <v>111</v>
      </c>
      <c r="E9" s="22">
        <v>2</v>
      </c>
      <c r="F9" s="22" t="s">
        <v>64</v>
      </c>
      <c r="G9" s="23">
        <f t="shared" si="4"/>
        <v>1.524</v>
      </c>
      <c r="H9" s="22">
        <v>12</v>
      </c>
      <c r="I9" s="24">
        <v>21.6</v>
      </c>
      <c r="J9" s="25">
        <v>4728.74</v>
      </c>
      <c r="K9" s="26">
        <f t="shared" si="1"/>
        <v>0.31028477690288708</v>
      </c>
      <c r="L9" s="27">
        <v>22.23</v>
      </c>
      <c r="M9" s="28">
        <v>17.25</v>
      </c>
      <c r="N9" s="29" t="e">
        <v>#N/A</v>
      </c>
      <c r="O9" s="8">
        <f t="shared" si="2"/>
        <v>39.480000000000004</v>
      </c>
      <c r="P9" s="30">
        <f t="shared" si="3"/>
        <v>259.05511811023626</v>
      </c>
    </row>
    <row r="10" spans="1:18" x14ac:dyDescent="0.3">
      <c r="A10" s="21">
        <f t="shared" si="0"/>
        <v>32675</v>
      </c>
      <c r="B10" s="8">
        <v>1989</v>
      </c>
      <c r="C10" s="8">
        <v>167</v>
      </c>
      <c r="D10" s="8" t="s">
        <v>111</v>
      </c>
      <c r="E10" s="22">
        <v>3</v>
      </c>
      <c r="F10" s="22" t="s">
        <v>64</v>
      </c>
      <c r="G10" s="23">
        <f t="shared" si="4"/>
        <v>1.524</v>
      </c>
      <c r="H10" s="22">
        <v>12</v>
      </c>
      <c r="I10" s="24">
        <v>18.3</v>
      </c>
      <c r="J10" s="25">
        <v>3057.43</v>
      </c>
      <c r="K10" s="26">
        <f t="shared" si="1"/>
        <v>0.20061876640419946</v>
      </c>
      <c r="L10" s="27">
        <v>15.39</v>
      </c>
      <c r="M10" s="28">
        <v>8.7100000000000009</v>
      </c>
      <c r="N10" s="29" t="e">
        <v>#N/A</v>
      </c>
      <c r="O10" s="8">
        <f t="shared" si="2"/>
        <v>24.1</v>
      </c>
      <c r="P10" s="30">
        <f t="shared" si="3"/>
        <v>158.13648293963254</v>
      </c>
    </row>
    <row r="11" spans="1:18" x14ac:dyDescent="0.3">
      <c r="A11" s="21">
        <f t="shared" si="0"/>
        <v>32675</v>
      </c>
      <c r="B11" s="8">
        <v>1989</v>
      </c>
      <c r="C11" s="8">
        <v>167</v>
      </c>
      <c r="D11" s="8" t="s">
        <v>112</v>
      </c>
      <c r="E11" s="22">
        <v>4</v>
      </c>
      <c r="F11" s="22" t="s">
        <v>64</v>
      </c>
      <c r="G11" s="23">
        <f t="shared" si="4"/>
        <v>1.524</v>
      </c>
      <c r="H11" s="22">
        <v>11</v>
      </c>
      <c r="I11" s="24">
        <v>22.6</v>
      </c>
      <c r="J11" s="31">
        <v>3309.7</v>
      </c>
      <c r="K11" s="26">
        <f t="shared" si="1"/>
        <v>0.21717191601049868</v>
      </c>
      <c r="L11" s="27">
        <v>17.68</v>
      </c>
      <c r="M11" s="28">
        <v>10.36</v>
      </c>
      <c r="N11" s="29" t="e">
        <v>#N/A</v>
      </c>
      <c r="O11" s="8">
        <f t="shared" si="2"/>
        <v>28.04</v>
      </c>
      <c r="P11" s="30">
        <f t="shared" si="3"/>
        <v>183.98950131233593</v>
      </c>
    </row>
    <row r="12" spans="1:18" x14ac:dyDescent="0.3">
      <c r="A12" s="21">
        <f t="shared" si="0"/>
        <v>32675</v>
      </c>
      <c r="B12" s="8">
        <v>1989</v>
      </c>
      <c r="C12" s="8">
        <v>167</v>
      </c>
      <c r="D12" s="8" t="s">
        <v>112</v>
      </c>
      <c r="E12" s="22">
        <v>5</v>
      </c>
      <c r="F12" s="22" t="s">
        <v>64</v>
      </c>
      <c r="G12" s="23">
        <f t="shared" si="4"/>
        <v>1.524</v>
      </c>
      <c r="H12" s="22">
        <v>11</v>
      </c>
      <c r="I12" s="24">
        <v>20.399999999999999</v>
      </c>
      <c r="J12" s="31">
        <v>3205.4</v>
      </c>
      <c r="K12" s="26">
        <f t="shared" si="1"/>
        <v>0.21032808398950131</v>
      </c>
      <c r="L12" s="27">
        <v>15.88</v>
      </c>
      <c r="M12" s="28">
        <v>10.65</v>
      </c>
      <c r="N12" s="29" t="e">
        <v>#N/A</v>
      </c>
      <c r="O12" s="8">
        <f t="shared" si="2"/>
        <v>26.53</v>
      </c>
      <c r="P12" s="30">
        <f t="shared" si="3"/>
        <v>174.08136482939634</v>
      </c>
    </row>
    <row r="13" spans="1:18" x14ac:dyDescent="0.3">
      <c r="A13" s="21">
        <f t="shared" si="0"/>
        <v>32675</v>
      </c>
      <c r="B13" s="8">
        <v>1989</v>
      </c>
      <c r="C13" s="8">
        <v>167</v>
      </c>
      <c r="D13" s="8" t="s">
        <v>112</v>
      </c>
      <c r="E13" s="22">
        <v>6</v>
      </c>
      <c r="F13" s="22" t="s">
        <v>64</v>
      </c>
      <c r="G13" s="23">
        <f t="shared" si="4"/>
        <v>1.524</v>
      </c>
      <c r="H13" s="22">
        <v>10</v>
      </c>
      <c r="I13" s="24">
        <v>21.9</v>
      </c>
      <c r="J13" s="31">
        <v>2815.58</v>
      </c>
      <c r="K13" s="26">
        <f t="shared" si="1"/>
        <v>0.18474934383202099</v>
      </c>
      <c r="L13" s="27">
        <v>13.21</v>
      </c>
      <c r="M13" s="28">
        <v>8.08</v>
      </c>
      <c r="N13" s="29" t="e">
        <v>#N/A</v>
      </c>
      <c r="O13" s="8">
        <f t="shared" si="2"/>
        <v>21.29</v>
      </c>
      <c r="P13" s="30">
        <f t="shared" si="3"/>
        <v>139.69816272965878</v>
      </c>
    </row>
    <row r="14" spans="1:18" x14ac:dyDescent="0.3">
      <c r="A14" s="21">
        <f t="shared" si="0"/>
        <v>32685</v>
      </c>
      <c r="B14" s="8">
        <v>1989</v>
      </c>
      <c r="C14" s="8">
        <v>177</v>
      </c>
      <c r="D14" s="8" t="s">
        <v>111</v>
      </c>
      <c r="E14" s="22">
        <v>1</v>
      </c>
      <c r="F14" s="22">
        <v>2</v>
      </c>
      <c r="G14" s="23">
        <f t="shared" si="4"/>
        <v>1.524</v>
      </c>
      <c r="H14" s="22">
        <v>9</v>
      </c>
      <c r="I14" s="24">
        <v>48.2</v>
      </c>
      <c r="J14" s="31">
        <v>11121.89</v>
      </c>
      <c r="K14" s="26">
        <f t="shared" si="1"/>
        <v>0.72978280839895004</v>
      </c>
      <c r="L14" s="27">
        <v>69.5</v>
      </c>
      <c r="M14" s="29">
        <v>49.4</v>
      </c>
      <c r="N14" s="29" t="e">
        <v>#N/A</v>
      </c>
      <c r="O14" s="8">
        <f t="shared" si="2"/>
        <v>118.9</v>
      </c>
      <c r="P14" s="30">
        <f t="shared" si="3"/>
        <v>780.18372703412069</v>
      </c>
    </row>
    <row r="15" spans="1:18" x14ac:dyDescent="0.3">
      <c r="A15" s="21">
        <f t="shared" si="0"/>
        <v>32685</v>
      </c>
      <c r="B15" s="8">
        <v>1989</v>
      </c>
      <c r="C15" s="8">
        <v>177</v>
      </c>
      <c r="D15" s="8" t="s">
        <v>111</v>
      </c>
      <c r="E15" s="22">
        <v>2</v>
      </c>
      <c r="F15" s="22">
        <v>2</v>
      </c>
      <c r="G15" s="23">
        <f t="shared" si="4"/>
        <v>1.524</v>
      </c>
      <c r="H15" s="22">
        <v>12</v>
      </c>
      <c r="I15" s="24">
        <v>55.2</v>
      </c>
      <c r="J15" s="31">
        <v>15992.95</v>
      </c>
      <c r="K15" s="26">
        <f t="shared" si="1"/>
        <v>1.0494061679790028</v>
      </c>
      <c r="L15" s="27">
        <v>97</v>
      </c>
      <c r="M15" s="29">
        <v>69.2</v>
      </c>
      <c r="N15" s="29" t="e">
        <v>#N/A</v>
      </c>
      <c r="O15" s="8">
        <f t="shared" si="2"/>
        <v>166.2</v>
      </c>
      <c r="P15" s="30">
        <f t="shared" si="3"/>
        <v>1090.5511811023621</v>
      </c>
    </row>
    <row r="16" spans="1:18" x14ac:dyDescent="0.3">
      <c r="A16" s="21">
        <f t="shared" si="0"/>
        <v>32685</v>
      </c>
      <c r="B16" s="8">
        <v>1989</v>
      </c>
      <c r="C16" s="8">
        <v>177</v>
      </c>
      <c r="D16" s="8" t="s">
        <v>111</v>
      </c>
      <c r="E16" s="22">
        <v>3</v>
      </c>
      <c r="F16" s="22">
        <v>2</v>
      </c>
      <c r="G16" s="23">
        <f t="shared" si="4"/>
        <v>1.524</v>
      </c>
      <c r="H16" s="22">
        <v>9</v>
      </c>
      <c r="I16" s="24">
        <v>50</v>
      </c>
      <c r="J16" s="31">
        <v>12075.64</v>
      </c>
      <c r="K16" s="26">
        <f t="shared" si="1"/>
        <v>0.79236482939632535</v>
      </c>
      <c r="L16" s="27">
        <v>64.400000000000006</v>
      </c>
      <c r="M16" s="29">
        <v>45.4</v>
      </c>
      <c r="N16" s="29" t="e">
        <v>#N/A</v>
      </c>
      <c r="O16" s="8">
        <f t="shared" si="2"/>
        <v>109.80000000000001</v>
      </c>
      <c r="P16" s="30">
        <f t="shared" si="3"/>
        <v>720.4724409448819</v>
      </c>
    </row>
    <row r="17" spans="1:16" x14ac:dyDescent="0.3">
      <c r="A17" s="21">
        <f t="shared" si="0"/>
        <v>32685</v>
      </c>
      <c r="B17" s="8">
        <v>1989</v>
      </c>
      <c r="C17" s="8">
        <v>177</v>
      </c>
      <c r="D17" s="8" t="s">
        <v>112</v>
      </c>
      <c r="E17" s="22">
        <v>4</v>
      </c>
      <c r="F17" s="22">
        <v>2</v>
      </c>
      <c r="G17" s="23">
        <f t="shared" si="4"/>
        <v>1.524</v>
      </c>
      <c r="H17" s="22">
        <v>13</v>
      </c>
      <c r="I17" s="24">
        <v>50</v>
      </c>
      <c r="J17" s="31">
        <v>17635.89</v>
      </c>
      <c r="K17" s="26">
        <f t="shared" ref="K17:K61" si="5">(J17/10000)/G17</f>
        <v>1.1572106299212597</v>
      </c>
      <c r="L17" s="27">
        <v>96.3</v>
      </c>
      <c r="M17" s="29">
        <v>11.8</v>
      </c>
      <c r="N17" s="29" t="e">
        <v>#N/A</v>
      </c>
      <c r="O17" s="8">
        <f t="shared" si="2"/>
        <v>108.1</v>
      </c>
      <c r="P17" s="30">
        <f t="shared" si="3"/>
        <v>709.31758530183731</v>
      </c>
    </row>
    <row r="18" spans="1:16" x14ac:dyDescent="0.3">
      <c r="A18" s="21">
        <f t="shared" si="0"/>
        <v>32685</v>
      </c>
      <c r="B18" s="8">
        <v>1989</v>
      </c>
      <c r="C18" s="8">
        <v>177</v>
      </c>
      <c r="D18" s="8" t="s">
        <v>112</v>
      </c>
      <c r="E18" s="22">
        <v>5</v>
      </c>
      <c r="F18" s="22">
        <v>2</v>
      </c>
      <c r="G18" s="23">
        <f t="shared" si="4"/>
        <v>1.524</v>
      </c>
      <c r="H18" s="22">
        <v>11</v>
      </c>
      <c r="I18" s="24">
        <v>51.6</v>
      </c>
      <c r="J18" s="31">
        <v>19510.52</v>
      </c>
      <c r="K18" s="26">
        <f t="shared" si="5"/>
        <v>1.2802178477690289</v>
      </c>
      <c r="L18" s="27">
        <v>74.099999999999994</v>
      </c>
      <c r="M18" s="29">
        <v>54.6</v>
      </c>
      <c r="N18" s="29" t="e">
        <v>#N/A</v>
      </c>
      <c r="O18" s="8">
        <f t="shared" si="2"/>
        <v>128.69999999999999</v>
      </c>
      <c r="P18" s="30">
        <f t="shared" si="3"/>
        <v>844.48818897637796</v>
      </c>
    </row>
    <row r="19" spans="1:16" x14ac:dyDescent="0.3">
      <c r="A19" s="21">
        <f t="shared" si="0"/>
        <v>32685</v>
      </c>
      <c r="B19" s="8">
        <v>1989</v>
      </c>
      <c r="C19" s="8">
        <v>177</v>
      </c>
      <c r="D19" s="8" t="s">
        <v>112</v>
      </c>
      <c r="E19" s="22">
        <v>6</v>
      </c>
      <c r="F19" s="22">
        <v>2</v>
      </c>
      <c r="G19" s="23">
        <f t="shared" si="4"/>
        <v>1.524</v>
      </c>
      <c r="H19" s="22">
        <v>7</v>
      </c>
      <c r="I19" s="24">
        <v>54.6</v>
      </c>
      <c r="J19" s="31">
        <v>13929.46</v>
      </c>
      <c r="K19" s="26">
        <f t="shared" si="5"/>
        <v>0.91400656167979</v>
      </c>
      <c r="L19" s="27">
        <v>87.3</v>
      </c>
      <c r="M19" s="29">
        <v>64.5</v>
      </c>
      <c r="N19" s="29" t="e">
        <v>#N/A</v>
      </c>
      <c r="O19" s="8">
        <f t="shared" si="2"/>
        <v>151.80000000000001</v>
      </c>
      <c r="P19" s="30">
        <f t="shared" si="3"/>
        <v>996.06299212598424</v>
      </c>
    </row>
    <row r="20" spans="1:16" x14ac:dyDescent="0.3">
      <c r="A20" s="21">
        <f t="shared" si="0"/>
        <v>32695</v>
      </c>
      <c r="B20" s="8">
        <v>1989</v>
      </c>
      <c r="C20" s="8">
        <v>187</v>
      </c>
      <c r="D20" s="8" t="s">
        <v>111</v>
      </c>
      <c r="E20" s="22">
        <v>1</v>
      </c>
      <c r="F20" s="22" t="s">
        <v>64</v>
      </c>
      <c r="G20" s="23">
        <f t="shared" si="4"/>
        <v>1.524</v>
      </c>
      <c r="H20" s="22">
        <v>11</v>
      </c>
      <c r="I20" s="24">
        <v>81</v>
      </c>
      <c r="J20" s="31">
        <v>26108.49</v>
      </c>
      <c r="K20" s="26">
        <f t="shared" si="5"/>
        <v>1.7131555118110235</v>
      </c>
      <c r="L20" s="29">
        <v>160.5</v>
      </c>
      <c r="M20" s="29">
        <v>169.2</v>
      </c>
      <c r="N20" s="29" t="e">
        <v>#N/A</v>
      </c>
      <c r="O20" s="8">
        <f t="shared" si="2"/>
        <v>329.7</v>
      </c>
      <c r="P20" s="30">
        <f t="shared" si="3"/>
        <v>2163.3858267716537</v>
      </c>
    </row>
    <row r="21" spans="1:16" x14ac:dyDescent="0.3">
      <c r="A21" s="21">
        <f t="shared" si="0"/>
        <v>32695</v>
      </c>
      <c r="B21" s="8">
        <v>1989</v>
      </c>
      <c r="C21" s="8">
        <v>187</v>
      </c>
      <c r="D21" s="8" t="s">
        <v>111</v>
      </c>
      <c r="E21" s="22">
        <v>2</v>
      </c>
      <c r="F21" s="22" t="s">
        <v>64</v>
      </c>
      <c r="G21" s="23">
        <f t="shared" si="4"/>
        <v>1.524</v>
      </c>
      <c r="H21" s="22">
        <v>11</v>
      </c>
      <c r="I21" s="24">
        <v>89.4</v>
      </c>
      <c r="J21" s="31">
        <v>35470.910000000003</v>
      </c>
      <c r="K21" s="26">
        <f t="shared" si="5"/>
        <v>2.3274875328083993</v>
      </c>
      <c r="L21" s="29">
        <v>226.4</v>
      </c>
      <c r="M21" s="29">
        <v>217.8</v>
      </c>
      <c r="N21" s="29" t="e">
        <v>#N/A</v>
      </c>
      <c r="O21" s="8">
        <f t="shared" si="2"/>
        <v>444.20000000000005</v>
      </c>
      <c r="P21" s="30">
        <f t="shared" si="3"/>
        <v>2914.6981627296586</v>
      </c>
    </row>
    <row r="22" spans="1:16" x14ac:dyDescent="0.3">
      <c r="A22" s="21">
        <f t="shared" si="0"/>
        <v>32695</v>
      </c>
      <c r="B22" s="8">
        <v>1989</v>
      </c>
      <c r="C22" s="8">
        <v>187</v>
      </c>
      <c r="D22" s="8" t="s">
        <v>111</v>
      </c>
      <c r="E22" s="22">
        <v>3</v>
      </c>
      <c r="F22" s="22" t="s">
        <v>64</v>
      </c>
      <c r="G22" s="23">
        <f t="shared" si="4"/>
        <v>1.524</v>
      </c>
      <c r="H22" s="22">
        <v>13</v>
      </c>
      <c r="I22" s="24">
        <v>88</v>
      </c>
      <c r="J22" s="31">
        <v>37987</v>
      </c>
      <c r="K22" s="26">
        <f t="shared" si="5"/>
        <v>2.4925853018372703</v>
      </c>
      <c r="L22" s="29">
        <v>231.9</v>
      </c>
      <c r="M22" s="29">
        <v>154.1</v>
      </c>
      <c r="N22" s="29" t="e">
        <v>#N/A</v>
      </c>
      <c r="O22" s="8">
        <f t="shared" si="2"/>
        <v>386</v>
      </c>
      <c r="P22" s="30">
        <f t="shared" si="3"/>
        <v>2532.808398950131</v>
      </c>
    </row>
    <row r="23" spans="1:16" x14ac:dyDescent="0.3">
      <c r="A23" s="21">
        <f t="shared" si="0"/>
        <v>32695</v>
      </c>
      <c r="B23" s="8">
        <v>1989</v>
      </c>
      <c r="C23" s="8">
        <v>187</v>
      </c>
      <c r="D23" s="8" t="s">
        <v>112</v>
      </c>
      <c r="E23" s="22">
        <v>4</v>
      </c>
      <c r="F23" s="22" t="s">
        <v>64</v>
      </c>
      <c r="G23" s="23">
        <f t="shared" si="4"/>
        <v>1.524</v>
      </c>
      <c r="H23" s="22">
        <v>11</v>
      </c>
      <c r="I23" s="24">
        <v>86</v>
      </c>
      <c r="J23" s="31">
        <v>37797.69</v>
      </c>
      <c r="K23" s="26">
        <f t="shared" si="5"/>
        <v>2.480163385826772</v>
      </c>
      <c r="L23" s="29">
        <v>260.5</v>
      </c>
      <c r="M23" s="29">
        <v>187.5</v>
      </c>
      <c r="N23" s="29" t="e">
        <v>#N/A</v>
      </c>
      <c r="O23" s="8">
        <f t="shared" si="2"/>
        <v>448</v>
      </c>
      <c r="P23" s="30">
        <f t="shared" si="3"/>
        <v>2939.6325459317586</v>
      </c>
    </row>
    <row r="24" spans="1:16" x14ac:dyDescent="0.3">
      <c r="A24" s="21">
        <f t="shared" si="0"/>
        <v>32695</v>
      </c>
      <c r="B24" s="8">
        <v>1989</v>
      </c>
      <c r="C24" s="8">
        <v>187</v>
      </c>
      <c r="D24" s="8" t="s">
        <v>112</v>
      </c>
      <c r="E24" s="22">
        <v>5</v>
      </c>
      <c r="F24" s="22" t="s">
        <v>64</v>
      </c>
      <c r="G24" s="23">
        <f t="shared" si="4"/>
        <v>1.524</v>
      </c>
      <c r="H24" s="22">
        <v>12</v>
      </c>
      <c r="I24" s="24">
        <v>84</v>
      </c>
      <c r="J24" s="31">
        <v>43192.73</v>
      </c>
      <c r="K24" s="26">
        <f t="shared" si="5"/>
        <v>2.8341686351706037</v>
      </c>
      <c r="L24" s="29">
        <v>265.3</v>
      </c>
      <c r="M24" s="29">
        <v>179.8</v>
      </c>
      <c r="N24" s="29" t="e">
        <v>#N/A</v>
      </c>
      <c r="O24" s="8">
        <f t="shared" si="2"/>
        <v>445.1</v>
      </c>
      <c r="P24" s="30">
        <f t="shared" si="3"/>
        <v>2920.6036745406823</v>
      </c>
    </row>
    <row r="25" spans="1:16" x14ac:dyDescent="0.3">
      <c r="A25" s="21">
        <f t="shared" si="0"/>
        <v>32695</v>
      </c>
      <c r="B25" s="8">
        <v>1989</v>
      </c>
      <c r="C25" s="8">
        <v>187</v>
      </c>
      <c r="D25" s="8" t="s">
        <v>112</v>
      </c>
      <c r="E25" s="22">
        <v>6</v>
      </c>
      <c r="F25" s="22" t="s">
        <v>64</v>
      </c>
      <c r="G25" s="23">
        <f t="shared" si="4"/>
        <v>1.524</v>
      </c>
      <c r="H25" s="22">
        <v>12</v>
      </c>
      <c r="I25" s="24">
        <v>93</v>
      </c>
      <c r="J25" s="31">
        <v>47254.239999999998</v>
      </c>
      <c r="K25" s="26">
        <f t="shared" si="5"/>
        <v>3.1006719160104983</v>
      </c>
      <c r="L25" s="29">
        <v>338.2</v>
      </c>
      <c r="M25" s="29">
        <v>252.3</v>
      </c>
      <c r="N25" s="29" t="e">
        <v>#N/A</v>
      </c>
      <c r="O25" s="8">
        <f t="shared" si="2"/>
        <v>590.5</v>
      </c>
      <c r="P25" s="30">
        <f t="shared" si="3"/>
        <v>3874.6719160104985</v>
      </c>
    </row>
    <row r="26" spans="1:16" x14ac:dyDescent="0.3">
      <c r="A26" s="21">
        <f t="shared" si="0"/>
        <v>32701</v>
      </c>
      <c r="B26" s="8">
        <v>1989</v>
      </c>
      <c r="C26" s="8">
        <v>193</v>
      </c>
      <c r="D26" s="8" t="s">
        <v>111</v>
      </c>
      <c r="E26" s="22">
        <v>1</v>
      </c>
      <c r="F26" s="22" t="s">
        <v>64</v>
      </c>
      <c r="G26" s="23">
        <f t="shared" si="4"/>
        <v>1.524</v>
      </c>
      <c r="H26" s="22">
        <v>13</v>
      </c>
      <c r="I26" s="24">
        <v>127.4</v>
      </c>
      <c r="J26" s="31">
        <v>37428.949999999997</v>
      </c>
      <c r="K26" s="26">
        <f t="shared" si="5"/>
        <v>2.4559678477690285</v>
      </c>
      <c r="L26" s="29">
        <v>331.4</v>
      </c>
      <c r="M26" s="29" t="e">
        <v>#N/A</v>
      </c>
      <c r="N26" s="29" t="e">
        <v>#N/A</v>
      </c>
      <c r="O26" s="29" t="e">
        <v>#N/A</v>
      </c>
      <c r="P26" s="30" t="e">
        <f t="shared" si="3"/>
        <v>#N/A</v>
      </c>
    </row>
    <row r="27" spans="1:16" x14ac:dyDescent="0.3">
      <c r="A27" s="21">
        <f t="shared" si="0"/>
        <v>32701</v>
      </c>
      <c r="B27" s="8">
        <v>1989</v>
      </c>
      <c r="C27" s="8">
        <v>193</v>
      </c>
      <c r="D27" s="8" t="s">
        <v>111</v>
      </c>
      <c r="E27" s="22">
        <v>2</v>
      </c>
      <c r="F27" s="22" t="s">
        <v>64</v>
      </c>
      <c r="G27" s="23">
        <f t="shared" si="4"/>
        <v>1.524</v>
      </c>
      <c r="H27" s="22">
        <v>10</v>
      </c>
      <c r="I27" s="24">
        <v>114</v>
      </c>
      <c r="J27" s="31">
        <v>35714.83</v>
      </c>
      <c r="K27" s="26">
        <f t="shared" si="5"/>
        <v>2.3434927821522309</v>
      </c>
      <c r="L27" s="29">
        <v>255</v>
      </c>
      <c r="M27" s="29" t="e">
        <v>#N/A</v>
      </c>
      <c r="N27" s="29" t="e">
        <v>#N/A</v>
      </c>
      <c r="O27" s="29" t="e">
        <v>#N/A</v>
      </c>
      <c r="P27" s="30" t="e">
        <f t="shared" si="3"/>
        <v>#N/A</v>
      </c>
    </row>
    <row r="28" spans="1:16" x14ac:dyDescent="0.3">
      <c r="A28" s="21">
        <f t="shared" si="0"/>
        <v>32701</v>
      </c>
      <c r="B28" s="8">
        <v>1989</v>
      </c>
      <c r="C28" s="8">
        <v>193</v>
      </c>
      <c r="D28" s="8" t="s">
        <v>111</v>
      </c>
      <c r="E28" s="22">
        <v>3</v>
      </c>
      <c r="F28" s="22" t="s">
        <v>64</v>
      </c>
      <c r="G28" s="23">
        <f t="shared" si="4"/>
        <v>1.524</v>
      </c>
      <c r="H28" s="22">
        <v>11</v>
      </c>
      <c r="I28" s="24">
        <v>119.8</v>
      </c>
      <c r="J28" s="31">
        <v>38716.15</v>
      </c>
      <c r="K28" s="26">
        <f t="shared" si="5"/>
        <v>2.5404297900262467</v>
      </c>
      <c r="L28" s="29">
        <v>252.8</v>
      </c>
      <c r="M28" s="29" t="e">
        <v>#N/A</v>
      </c>
      <c r="N28" s="29" t="e">
        <v>#N/A</v>
      </c>
      <c r="O28" s="29" t="e">
        <v>#N/A</v>
      </c>
      <c r="P28" s="30" t="e">
        <f t="shared" si="3"/>
        <v>#N/A</v>
      </c>
    </row>
    <row r="29" spans="1:16" x14ac:dyDescent="0.3">
      <c r="A29" s="21">
        <f t="shared" si="0"/>
        <v>32701</v>
      </c>
      <c r="B29" s="8">
        <v>1989</v>
      </c>
      <c r="C29" s="8">
        <v>193</v>
      </c>
      <c r="D29" s="8" t="s">
        <v>112</v>
      </c>
      <c r="E29" s="22">
        <v>4</v>
      </c>
      <c r="F29" s="22" t="s">
        <v>64</v>
      </c>
      <c r="G29" s="23">
        <f t="shared" si="4"/>
        <v>1.524</v>
      </c>
      <c r="H29" s="22">
        <v>13</v>
      </c>
      <c r="I29" s="24">
        <v>127.4</v>
      </c>
      <c r="J29" s="31">
        <v>41524.33</v>
      </c>
      <c r="K29" s="26">
        <f t="shared" si="5"/>
        <v>2.7246935695538057</v>
      </c>
      <c r="L29" s="29">
        <v>287.60000000000002</v>
      </c>
      <c r="M29" s="29" t="e">
        <v>#N/A</v>
      </c>
      <c r="N29" s="29" t="e">
        <v>#N/A</v>
      </c>
      <c r="O29" s="29" t="e">
        <v>#N/A</v>
      </c>
      <c r="P29" s="30" t="e">
        <f t="shared" si="3"/>
        <v>#N/A</v>
      </c>
    </row>
    <row r="30" spans="1:16" x14ac:dyDescent="0.3">
      <c r="A30" s="21">
        <f t="shared" si="0"/>
        <v>32701</v>
      </c>
      <c r="B30" s="8">
        <v>1989</v>
      </c>
      <c r="C30" s="8">
        <v>193</v>
      </c>
      <c r="D30" s="8" t="s">
        <v>112</v>
      </c>
      <c r="E30" s="22">
        <v>5</v>
      </c>
      <c r="F30" s="22" t="s">
        <v>64</v>
      </c>
      <c r="G30" s="23">
        <f t="shared" si="4"/>
        <v>1.524</v>
      </c>
      <c r="H30" s="22">
        <v>10</v>
      </c>
      <c r="I30" s="24">
        <v>125.4</v>
      </c>
      <c r="J30" s="31">
        <v>39021.56</v>
      </c>
      <c r="K30" s="26">
        <f t="shared" si="5"/>
        <v>2.5604698162729655</v>
      </c>
      <c r="L30" s="29">
        <v>269.10000000000002</v>
      </c>
      <c r="M30" s="29" t="e">
        <v>#N/A</v>
      </c>
      <c r="N30" s="29" t="e">
        <v>#N/A</v>
      </c>
      <c r="O30" s="29" t="e">
        <v>#N/A</v>
      </c>
      <c r="P30" s="30" t="e">
        <f t="shared" si="3"/>
        <v>#N/A</v>
      </c>
    </row>
    <row r="31" spans="1:16" x14ac:dyDescent="0.3">
      <c r="A31" s="21">
        <f t="shared" si="0"/>
        <v>32701</v>
      </c>
      <c r="B31" s="8">
        <v>1989</v>
      </c>
      <c r="C31" s="8">
        <v>193</v>
      </c>
      <c r="D31" s="8" t="s">
        <v>112</v>
      </c>
      <c r="E31" s="22">
        <v>6</v>
      </c>
      <c r="F31" s="22" t="s">
        <v>64</v>
      </c>
      <c r="G31" s="23">
        <f t="shared" si="4"/>
        <v>1.524</v>
      </c>
      <c r="H31" s="22">
        <v>10</v>
      </c>
      <c r="I31" s="24">
        <v>109.8</v>
      </c>
      <c r="J31" s="31">
        <v>30944.68</v>
      </c>
      <c r="K31" s="26">
        <f t="shared" si="5"/>
        <v>2.030490813648294</v>
      </c>
      <c r="L31" s="29">
        <v>228</v>
      </c>
      <c r="M31" s="29" t="e">
        <v>#N/A</v>
      </c>
      <c r="N31" s="29" t="e">
        <v>#N/A</v>
      </c>
      <c r="O31" s="29" t="e">
        <v>#N/A</v>
      </c>
      <c r="P31" s="30" t="e">
        <f t="shared" si="3"/>
        <v>#N/A</v>
      </c>
    </row>
    <row r="32" spans="1:16" x14ac:dyDescent="0.3">
      <c r="A32" s="21">
        <f t="shared" si="0"/>
        <v>32708</v>
      </c>
      <c r="B32" s="8">
        <v>1989</v>
      </c>
      <c r="C32" s="8">
        <v>200</v>
      </c>
      <c r="D32" s="8" t="s">
        <v>111</v>
      </c>
      <c r="E32" s="22">
        <v>1</v>
      </c>
      <c r="F32" s="22" t="s">
        <v>64</v>
      </c>
      <c r="G32" s="23">
        <f t="shared" si="4"/>
        <v>1.524</v>
      </c>
      <c r="H32" s="22">
        <v>13</v>
      </c>
      <c r="I32" s="24">
        <v>164</v>
      </c>
      <c r="J32" s="31">
        <v>83316.42</v>
      </c>
      <c r="K32" s="26">
        <f t="shared" si="5"/>
        <v>5.4669566929133859</v>
      </c>
      <c r="L32" s="29">
        <v>500</v>
      </c>
      <c r="M32" s="29" t="e">
        <v>#N/A</v>
      </c>
      <c r="N32" s="29" t="e">
        <v>#N/A</v>
      </c>
      <c r="O32" s="29" t="e">
        <v>#N/A</v>
      </c>
      <c r="P32" s="30" t="e">
        <f t="shared" si="3"/>
        <v>#N/A</v>
      </c>
    </row>
    <row r="33" spans="1:16" x14ac:dyDescent="0.3">
      <c r="A33" s="21">
        <f t="shared" si="0"/>
        <v>32708</v>
      </c>
      <c r="B33" s="8">
        <v>1989</v>
      </c>
      <c r="C33" s="8">
        <v>200</v>
      </c>
      <c r="D33" s="8" t="s">
        <v>111</v>
      </c>
      <c r="E33" s="22">
        <v>2</v>
      </c>
      <c r="F33" s="22" t="s">
        <v>64</v>
      </c>
      <c r="G33" s="23">
        <f t="shared" si="4"/>
        <v>1.524</v>
      </c>
      <c r="H33" s="22">
        <v>11</v>
      </c>
      <c r="I33" s="24">
        <v>182</v>
      </c>
      <c r="J33" s="31">
        <v>75744.27</v>
      </c>
      <c r="K33" s="26">
        <f t="shared" si="5"/>
        <v>4.9700964566929136</v>
      </c>
      <c r="L33" s="29">
        <v>468.8</v>
      </c>
      <c r="M33" s="29" t="e">
        <v>#N/A</v>
      </c>
      <c r="N33" s="29" t="e">
        <v>#N/A</v>
      </c>
      <c r="O33" s="29" t="e">
        <v>#N/A</v>
      </c>
      <c r="P33" s="30" t="e">
        <f t="shared" si="3"/>
        <v>#N/A</v>
      </c>
    </row>
    <row r="34" spans="1:16" x14ac:dyDescent="0.3">
      <c r="A34" s="21">
        <f t="shared" ref="A34:A63" si="6">DATE(B34,1,C34)</f>
        <v>32708</v>
      </c>
      <c r="B34" s="8">
        <v>1989</v>
      </c>
      <c r="C34" s="8">
        <v>200</v>
      </c>
      <c r="D34" s="8" t="s">
        <v>111</v>
      </c>
      <c r="E34" s="22">
        <v>3</v>
      </c>
      <c r="F34" s="22" t="s">
        <v>64</v>
      </c>
      <c r="G34" s="23">
        <f t="shared" si="4"/>
        <v>1.524</v>
      </c>
      <c r="H34" s="22">
        <v>14</v>
      </c>
      <c r="I34" s="24">
        <v>182</v>
      </c>
      <c r="J34" s="31">
        <v>90695.56</v>
      </c>
      <c r="K34" s="26">
        <f t="shared" si="5"/>
        <v>5.9511522309711289</v>
      </c>
      <c r="L34" s="29">
        <v>539.4</v>
      </c>
      <c r="M34" s="29" t="e">
        <v>#N/A</v>
      </c>
      <c r="N34" s="29" t="e">
        <v>#N/A</v>
      </c>
      <c r="O34" s="29" t="e">
        <v>#N/A</v>
      </c>
      <c r="P34" s="30" t="e">
        <f t="shared" ref="P34:P65" si="7">10*O34/G34</f>
        <v>#N/A</v>
      </c>
    </row>
    <row r="35" spans="1:16" x14ac:dyDescent="0.3">
      <c r="A35" s="21">
        <f t="shared" si="6"/>
        <v>32708</v>
      </c>
      <c r="B35" s="8">
        <v>1989</v>
      </c>
      <c r="C35" s="8">
        <v>200</v>
      </c>
      <c r="D35" s="8" t="s">
        <v>112</v>
      </c>
      <c r="E35" s="22">
        <v>4</v>
      </c>
      <c r="F35" s="22" t="s">
        <v>64</v>
      </c>
      <c r="G35" s="23">
        <f t="shared" si="4"/>
        <v>1.524</v>
      </c>
      <c r="H35" s="22">
        <v>11</v>
      </c>
      <c r="I35" s="24">
        <v>180</v>
      </c>
      <c r="J35" s="31">
        <v>72963.37</v>
      </c>
      <c r="K35" s="26">
        <f t="shared" si="5"/>
        <v>4.7876227034120733</v>
      </c>
      <c r="L35" s="29">
        <v>481.8</v>
      </c>
      <c r="M35" s="29" t="e">
        <v>#N/A</v>
      </c>
      <c r="N35" s="29" t="e">
        <v>#N/A</v>
      </c>
      <c r="O35" s="29" t="e">
        <v>#N/A</v>
      </c>
      <c r="P35" s="30" t="e">
        <f t="shared" si="7"/>
        <v>#N/A</v>
      </c>
    </row>
    <row r="36" spans="1:16" x14ac:dyDescent="0.3">
      <c r="A36" s="21">
        <f t="shared" si="6"/>
        <v>32708</v>
      </c>
      <c r="B36" s="8">
        <v>1989</v>
      </c>
      <c r="C36" s="8">
        <v>200</v>
      </c>
      <c r="D36" s="8" t="s">
        <v>112</v>
      </c>
      <c r="E36" s="22">
        <v>5</v>
      </c>
      <c r="F36" s="22" t="s">
        <v>64</v>
      </c>
      <c r="G36" s="23">
        <f t="shared" si="4"/>
        <v>1.524</v>
      </c>
      <c r="H36" s="22">
        <v>11</v>
      </c>
      <c r="I36" s="24">
        <v>179</v>
      </c>
      <c r="J36" s="31">
        <v>64803.27</v>
      </c>
      <c r="K36" s="26">
        <f t="shared" si="5"/>
        <v>4.2521830708661419</v>
      </c>
      <c r="L36" s="29">
        <v>416.7</v>
      </c>
      <c r="M36" s="29" t="e">
        <v>#N/A</v>
      </c>
      <c r="N36" s="29" t="e">
        <v>#N/A</v>
      </c>
      <c r="O36" s="29" t="e">
        <v>#N/A</v>
      </c>
      <c r="P36" s="30" t="e">
        <f t="shared" si="7"/>
        <v>#N/A</v>
      </c>
    </row>
    <row r="37" spans="1:16" x14ac:dyDescent="0.3">
      <c r="A37" s="21">
        <f t="shared" si="6"/>
        <v>32708</v>
      </c>
      <c r="B37" s="8">
        <v>1989</v>
      </c>
      <c r="C37" s="8">
        <v>200</v>
      </c>
      <c r="D37" s="8" t="s">
        <v>112</v>
      </c>
      <c r="E37" s="22">
        <v>6</v>
      </c>
      <c r="F37" s="22" t="s">
        <v>64</v>
      </c>
      <c r="G37" s="23">
        <f t="shared" si="4"/>
        <v>1.524</v>
      </c>
      <c r="H37" s="22">
        <v>10</v>
      </c>
      <c r="I37" s="24">
        <v>178</v>
      </c>
      <c r="J37" s="31">
        <v>60362.6</v>
      </c>
      <c r="K37" s="26">
        <f t="shared" si="5"/>
        <v>3.9608005249343829</v>
      </c>
      <c r="L37" s="29">
        <v>372.8</v>
      </c>
      <c r="M37" s="29" t="e">
        <v>#N/A</v>
      </c>
      <c r="N37" s="29" t="e">
        <v>#N/A</v>
      </c>
      <c r="O37" s="29" t="e">
        <v>#N/A</v>
      </c>
      <c r="P37" s="30" t="e">
        <f t="shared" si="7"/>
        <v>#N/A</v>
      </c>
    </row>
    <row r="38" spans="1:16" x14ac:dyDescent="0.3">
      <c r="A38" s="21">
        <f t="shared" si="6"/>
        <v>32717</v>
      </c>
      <c r="B38" s="8">
        <v>1989</v>
      </c>
      <c r="C38" s="8">
        <v>209</v>
      </c>
      <c r="D38" s="8" t="s">
        <v>111</v>
      </c>
      <c r="E38" s="22">
        <v>1</v>
      </c>
      <c r="F38" s="22" t="s">
        <v>64</v>
      </c>
      <c r="G38" s="23">
        <f t="shared" si="4"/>
        <v>1.524</v>
      </c>
      <c r="H38" s="22">
        <v>12</v>
      </c>
      <c r="I38" s="24">
        <v>216</v>
      </c>
      <c r="J38" s="31">
        <v>71401.259999999995</v>
      </c>
      <c r="K38" s="26">
        <f t="shared" si="5"/>
        <v>4.6851220472440938</v>
      </c>
      <c r="L38" s="29">
        <v>485.35</v>
      </c>
      <c r="M38" s="29">
        <v>852.92</v>
      </c>
      <c r="N38" s="29">
        <v>58.62</v>
      </c>
      <c r="O38" s="8">
        <f t="shared" ref="O38:O61" si="8">SUMIF(L38:N38,"&lt;&gt;#N/A")</f>
        <v>1396.8899999999999</v>
      </c>
      <c r="P38" s="30">
        <f t="shared" si="7"/>
        <v>9165.9448818897617</v>
      </c>
    </row>
    <row r="39" spans="1:16" x14ac:dyDescent="0.3">
      <c r="A39" s="21">
        <f t="shared" si="6"/>
        <v>32717</v>
      </c>
      <c r="B39" s="8">
        <v>1989</v>
      </c>
      <c r="C39" s="8">
        <v>209</v>
      </c>
      <c r="D39" s="8" t="s">
        <v>111</v>
      </c>
      <c r="E39" s="22">
        <v>2</v>
      </c>
      <c r="F39" s="22" t="s">
        <v>64</v>
      </c>
      <c r="G39" s="23">
        <f t="shared" si="4"/>
        <v>1.524</v>
      </c>
      <c r="H39" s="22">
        <v>13</v>
      </c>
      <c r="I39" s="24">
        <v>223</v>
      </c>
      <c r="J39" s="31">
        <v>73577.31</v>
      </c>
      <c r="K39" s="26">
        <f t="shared" si="5"/>
        <v>4.82790748031496</v>
      </c>
      <c r="L39" s="29">
        <v>436.58</v>
      </c>
      <c r="M39" s="29">
        <v>797.15</v>
      </c>
      <c r="N39" s="29">
        <v>74.650000000000006</v>
      </c>
      <c r="O39" s="8">
        <f t="shared" si="8"/>
        <v>1308.3800000000001</v>
      </c>
      <c r="P39" s="30">
        <f t="shared" si="7"/>
        <v>8585.1706036745418</v>
      </c>
    </row>
    <row r="40" spans="1:16" x14ac:dyDescent="0.3">
      <c r="A40" s="21">
        <f t="shared" si="6"/>
        <v>32717</v>
      </c>
      <c r="B40" s="8">
        <v>1989</v>
      </c>
      <c r="C40" s="8">
        <v>209</v>
      </c>
      <c r="D40" s="8" t="s">
        <v>111</v>
      </c>
      <c r="E40" s="22">
        <v>3</v>
      </c>
      <c r="F40" s="22" t="s">
        <v>64</v>
      </c>
      <c r="G40" s="23">
        <f t="shared" si="4"/>
        <v>1.524</v>
      </c>
      <c r="H40" s="22">
        <v>12</v>
      </c>
      <c r="I40" s="24">
        <v>242</v>
      </c>
      <c r="J40" s="31">
        <v>78173.460000000006</v>
      </c>
      <c r="K40" s="26">
        <f t="shared" si="5"/>
        <v>5.1294921259842523</v>
      </c>
      <c r="L40" s="29">
        <v>544.1</v>
      </c>
      <c r="M40" s="29">
        <v>899.4</v>
      </c>
      <c r="N40" s="29">
        <v>128.22999999999999</v>
      </c>
      <c r="O40" s="8">
        <f t="shared" si="8"/>
        <v>1571.73</v>
      </c>
      <c r="P40" s="30">
        <f t="shared" si="7"/>
        <v>10313.188976377953</v>
      </c>
    </row>
    <row r="41" spans="1:16" x14ac:dyDescent="0.3">
      <c r="A41" s="21">
        <f t="shared" si="6"/>
        <v>32717</v>
      </c>
      <c r="B41" s="8">
        <v>1989</v>
      </c>
      <c r="C41" s="8">
        <v>209</v>
      </c>
      <c r="D41" s="8" t="s">
        <v>112</v>
      </c>
      <c r="E41" s="22">
        <v>4</v>
      </c>
      <c r="F41" s="22" t="s">
        <v>64</v>
      </c>
      <c r="G41" s="23">
        <f t="shared" si="4"/>
        <v>1.524</v>
      </c>
      <c r="H41" s="22">
        <v>10</v>
      </c>
      <c r="I41" s="24">
        <v>240</v>
      </c>
      <c r="J41" s="31">
        <v>62670</v>
      </c>
      <c r="K41" s="26">
        <f t="shared" si="5"/>
        <v>4.1122047244094491</v>
      </c>
      <c r="L41" s="29">
        <v>463.2</v>
      </c>
      <c r="M41" s="29">
        <v>858.3</v>
      </c>
      <c r="N41" s="29">
        <v>114.65</v>
      </c>
      <c r="O41" s="8">
        <f t="shared" si="8"/>
        <v>1436.15</v>
      </c>
      <c r="P41" s="30">
        <f t="shared" si="7"/>
        <v>9423.5564304461932</v>
      </c>
    </row>
    <row r="42" spans="1:16" x14ac:dyDescent="0.3">
      <c r="A42" s="21">
        <f t="shared" si="6"/>
        <v>32717</v>
      </c>
      <c r="B42" s="8">
        <v>1989</v>
      </c>
      <c r="C42" s="8">
        <v>209</v>
      </c>
      <c r="D42" s="8" t="s">
        <v>112</v>
      </c>
      <c r="E42" s="22">
        <v>5</v>
      </c>
      <c r="F42" s="22" t="s">
        <v>64</v>
      </c>
      <c r="G42" s="23">
        <f t="shared" si="4"/>
        <v>1.524</v>
      </c>
      <c r="H42" s="22">
        <v>12</v>
      </c>
      <c r="I42" s="24">
        <v>232</v>
      </c>
      <c r="J42" s="31">
        <v>78518.899999999994</v>
      </c>
      <c r="K42" s="26">
        <f t="shared" si="5"/>
        <v>5.1521587926509183</v>
      </c>
      <c r="L42" s="29">
        <v>579.44000000000005</v>
      </c>
      <c r="M42" s="29">
        <v>933.8</v>
      </c>
      <c r="N42" s="29">
        <v>108.04</v>
      </c>
      <c r="O42" s="8">
        <f t="shared" si="8"/>
        <v>1621.28</v>
      </c>
      <c r="P42" s="30">
        <f t="shared" si="7"/>
        <v>10638.320209973752</v>
      </c>
    </row>
    <row r="43" spans="1:16" x14ac:dyDescent="0.3">
      <c r="A43" s="21">
        <f t="shared" si="6"/>
        <v>32717</v>
      </c>
      <c r="B43" s="8">
        <v>1989</v>
      </c>
      <c r="C43" s="8">
        <v>209</v>
      </c>
      <c r="D43" s="8" t="s">
        <v>112</v>
      </c>
      <c r="E43" s="22">
        <v>6</v>
      </c>
      <c r="F43" s="22" t="s">
        <v>64</v>
      </c>
      <c r="G43" s="23">
        <f t="shared" si="4"/>
        <v>1.524</v>
      </c>
      <c r="H43" s="22">
        <v>11</v>
      </c>
      <c r="I43" s="24">
        <v>232</v>
      </c>
      <c r="J43" s="31">
        <v>63563.94</v>
      </c>
      <c r="K43" s="26">
        <f t="shared" si="5"/>
        <v>4.1708622047244095</v>
      </c>
      <c r="L43" s="29">
        <v>420.76</v>
      </c>
      <c r="M43" s="29">
        <v>794.91</v>
      </c>
      <c r="N43" s="29">
        <v>69.17</v>
      </c>
      <c r="O43" s="8">
        <f t="shared" si="8"/>
        <v>1284.8400000000001</v>
      </c>
      <c r="P43" s="30">
        <f t="shared" si="7"/>
        <v>8430.708661417324</v>
      </c>
    </row>
    <row r="44" spans="1:16" x14ac:dyDescent="0.3">
      <c r="A44" s="21">
        <f t="shared" si="6"/>
        <v>32730</v>
      </c>
      <c r="B44" s="8">
        <v>1989</v>
      </c>
      <c r="C44" s="8">
        <v>222</v>
      </c>
      <c r="D44" s="8" t="s">
        <v>111</v>
      </c>
      <c r="E44" s="22">
        <v>1</v>
      </c>
      <c r="F44" s="22" t="s">
        <v>64</v>
      </c>
      <c r="G44" s="23">
        <f t="shared" si="4"/>
        <v>1.524</v>
      </c>
      <c r="H44" s="22">
        <v>11</v>
      </c>
      <c r="I44" s="24">
        <v>251</v>
      </c>
      <c r="J44" s="31">
        <v>62495</v>
      </c>
      <c r="K44" s="26">
        <f t="shared" si="5"/>
        <v>4.1007217847769031</v>
      </c>
      <c r="L44" s="29">
        <v>596.70000000000005</v>
      </c>
      <c r="M44" s="29">
        <v>1254.0999999999999</v>
      </c>
      <c r="N44" s="29">
        <v>594.5</v>
      </c>
      <c r="O44" s="8">
        <f t="shared" si="8"/>
        <v>2445.3000000000002</v>
      </c>
      <c r="P44" s="30">
        <f t="shared" si="7"/>
        <v>16045.27559055118</v>
      </c>
    </row>
    <row r="45" spans="1:16" x14ac:dyDescent="0.3">
      <c r="A45" s="21">
        <f t="shared" si="6"/>
        <v>32730</v>
      </c>
      <c r="B45" s="8">
        <v>1989</v>
      </c>
      <c r="C45" s="8">
        <v>222</v>
      </c>
      <c r="D45" s="8" t="s">
        <v>111</v>
      </c>
      <c r="E45" s="22">
        <v>2</v>
      </c>
      <c r="F45" s="22" t="s">
        <v>64</v>
      </c>
      <c r="G45" s="23">
        <f t="shared" si="4"/>
        <v>1.524</v>
      </c>
      <c r="H45" s="22">
        <v>11</v>
      </c>
      <c r="I45" s="24">
        <v>252</v>
      </c>
      <c r="J45" s="31">
        <v>61046</v>
      </c>
      <c r="K45" s="26">
        <f t="shared" si="5"/>
        <v>4.005643044619422</v>
      </c>
      <c r="L45" s="29">
        <v>540.1</v>
      </c>
      <c r="M45" s="29">
        <v>1101.5</v>
      </c>
      <c r="N45" s="29">
        <v>474.4</v>
      </c>
      <c r="O45" s="8">
        <f t="shared" si="8"/>
        <v>2116</v>
      </c>
      <c r="P45" s="30">
        <f t="shared" si="7"/>
        <v>13884.514435695537</v>
      </c>
    </row>
    <row r="46" spans="1:16" x14ac:dyDescent="0.3">
      <c r="A46" s="21">
        <f t="shared" si="6"/>
        <v>32730</v>
      </c>
      <c r="B46" s="8">
        <v>1989</v>
      </c>
      <c r="C46" s="8">
        <v>222</v>
      </c>
      <c r="D46" s="8" t="s">
        <v>111</v>
      </c>
      <c r="E46" s="22">
        <v>3</v>
      </c>
      <c r="F46" s="22" t="s">
        <v>64</v>
      </c>
      <c r="G46" s="23">
        <f t="shared" si="4"/>
        <v>1.524</v>
      </c>
      <c r="H46" s="22">
        <v>11</v>
      </c>
      <c r="I46" s="24">
        <v>255</v>
      </c>
      <c r="J46" s="31">
        <v>60810</v>
      </c>
      <c r="K46" s="26">
        <f t="shared" si="5"/>
        <v>3.9901574803149606</v>
      </c>
      <c r="L46" s="29">
        <v>507</v>
      </c>
      <c r="M46" s="29">
        <v>976</v>
      </c>
      <c r="N46" s="29">
        <v>361.5</v>
      </c>
      <c r="O46" s="8">
        <f t="shared" si="8"/>
        <v>1844.5</v>
      </c>
      <c r="P46" s="30">
        <f t="shared" si="7"/>
        <v>12103.018372703413</v>
      </c>
    </row>
    <row r="47" spans="1:16" x14ac:dyDescent="0.3">
      <c r="A47" s="21">
        <f t="shared" si="6"/>
        <v>32730</v>
      </c>
      <c r="B47" s="8">
        <v>1989</v>
      </c>
      <c r="C47" s="8">
        <v>222</v>
      </c>
      <c r="D47" s="8" t="s">
        <v>112</v>
      </c>
      <c r="E47" s="22">
        <v>4</v>
      </c>
      <c r="F47" s="22" t="s">
        <v>64</v>
      </c>
      <c r="G47" s="23">
        <f t="shared" si="4"/>
        <v>1.524</v>
      </c>
      <c r="H47" s="22">
        <v>11</v>
      </c>
      <c r="I47" s="24">
        <v>257</v>
      </c>
      <c r="J47" s="31">
        <v>74920</v>
      </c>
      <c r="K47" s="26">
        <f t="shared" si="5"/>
        <v>4.9160104986876636</v>
      </c>
      <c r="L47" s="29">
        <v>544.29999999999995</v>
      </c>
      <c r="M47" s="29">
        <v>1195.3</v>
      </c>
      <c r="N47" s="29">
        <v>377.3</v>
      </c>
      <c r="O47" s="8">
        <f t="shared" si="8"/>
        <v>2116.9</v>
      </c>
      <c r="P47" s="30">
        <f t="shared" si="7"/>
        <v>13890.419947506562</v>
      </c>
    </row>
    <row r="48" spans="1:16" x14ac:dyDescent="0.3">
      <c r="A48" s="21">
        <f t="shared" si="6"/>
        <v>32730</v>
      </c>
      <c r="B48" s="8">
        <v>1989</v>
      </c>
      <c r="C48" s="8">
        <v>222</v>
      </c>
      <c r="D48" s="8" t="s">
        <v>112</v>
      </c>
      <c r="E48" s="22">
        <v>5</v>
      </c>
      <c r="F48" s="22" t="s">
        <v>64</v>
      </c>
      <c r="G48" s="23">
        <f t="shared" si="4"/>
        <v>1.524</v>
      </c>
      <c r="H48" s="22">
        <v>13</v>
      </c>
      <c r="I48" s="24">
        <v>256</v>
      </c>
      <c r="J48" s="31">
        <v>76527</v>
      </c>
      <c r="K48" s="26">
        <f t="shared" si="5"/>
        <v>5.0214566929133859</v>
      </c>
      <c r="L48" s="29">
        <v>555.6</v>
      </c>
      <c r="M48" s="29">
        <v>1171.0999999999999</v>
      </c>
      <c r="N48" s="29">
        <v>380</v>
      </c>
      <c r="O48" s="8">
        <f t="shared" si="8"/>
        <v>2106.6999999999998</v>
      </c>
      <c r="P48" s="30">
        <f t="shared" si="7"/>
        <v>13823.490813648294</v>
      </c>
    </row>
    <row r="49" spans="1:16" x14ac:dyDescent="0.3">
      <c r="A49" s="21">
        <f t="shared" si="6"/>
        <v>32730</v>
      </c>
      <c r="B49" s="8">
        <v>1989</v>
      </c>
      <c r="C49" s="8">
        <v>222</v>
      </c>
      <c r="D49" s="8" t="s">
        <v>112</v>
      </c>
      <c r="E49" s="22">
        <v>6</v>
      </c>
      <c r="F49" s="22" t="s">
        <v>64</v>
      </c>
      <c r="G49" s="23">
        <f t="shared" si="4"/>
        <v>1.524</v>
      </c>
      <c r="H49" s="22">
        <v>11</v>
      </c>
      <c r="I49" s="24">
        <v>263</v>
      </c>
      <c r="J49" s="31">
        <v>69522</v>
      </c>
      <c r="K49" s="26">
        <f t="shared" si="5"/>
        <v>4.561811023622047</v>
      </c>
      <c r="L49" s="29">
        <v>471.8</v>
      </c>
      <c r="M49" s="29">
        <v>1073.5999999999999</v>
      </c>
      <c r="N49" s="29">
        <v>377.5</v>
      </c>
      <c r="O49" s="8">
        <f t="shared" si="8"/>
        <v>1922.8999999999999</v>
      </c>
      <c r="P49" s="30">
        <f t="shared" si="7"/>
        <v>12617.45406824147</v>
      </c>
    </row>
    <row r="50" spans="1:16" x14ac:dyDescent="0.3">
      <c r="A50" s="21">
        <f t="shared" si="6"/>
        <v>32744</v>
      </c>
      <c r="B50" s="8">
        <v>1989</v>
      </c>
      <c r="C50" s="8">
        <v>236</v>
      </c>
      <c r="D50" s="8" t="s">
        <v>111</v>
      </c>
      <c r="E50" s="22">
        <v>1</v>
      </c>
      <c r="F50" s="22">
        <v>7</v>
      </c>
      <c r="G50" s="23">
        <f t="shared" si="4"/>
        <v>1.524</v>
      </c>
      <c r="H50" s="22">
        <v>12</v>
      </c>
      <c r="I50" s="24">
        <v>261</v>
      </c>
      <c r="J50" s="32">
        <v>81685</v>
      </c>
      <c r="K50" s="26">
        <f t="shared" si="5"/>
        <v>5.3599081364829395</v>
      </c>
      <c r="L50" s="29">
        <v>606.20000000000005</v>
      </c>
      <c r="M50" s="29">
        <v>1253.2</v>
      </c>
      <c r="N50" s="29">
        <v>1529.9</v>
      </c>
      <c r="O50" s="8">
        <f t="shared" si="8"/>
        <v>3389.3</v>
      </c>
      <c r="P50" s="30">
        <f t="shared" si="7"/>
        <v>22239.501312335957</v>
      </c>
    </row>
    <row r="51" spans="1:16" x14ac:dyDescent="0.3">
      <c r="A51" s="21">
        <f t="shared" si="6"/>
        <v>32744</v>
      </c>
      <c r="B51" s="8">
        <v>1989</v>
      </c>
      <c r="C51" s="8">
        <v>236</v>
      </c>
      <c r="D51" s="8" t="s">
        <v>111</v>
      </c>
      <c r="E51" s="22">
        <v>2</v>
      </c>
      <c r="F51" s="22">
        <v>7</v>
      </c>
      <c r="G51" s="23">
        <f t="shared" si="4"/>
        <v>1.524</v>
      </c>
      <c r="H51" s="22">
        <v>12</v>
      </c>
      <c r="I51" s="24">
        <v>250</v>
      </c>
      <c r="J51" s="32">
        <v>75939</v>
      </c>
      <c r="K51" s="26">
        <f t="shared" si="5"/>
        <v>4.9828740157480311</v>
      </c>
      <c r="L51" s="29">
        <v>514.79999999999995</v>
      </c>
      <c r="M51" s="29">
        <v>1063.3</v>
      </c>
      <c r="N51" s="29">
        <v>1310.2</v>
      </c>
      <c r="O51" s="8">
        <f t="shared" si="8"/>
        <v>2888.3</v>
      </c>
      <c r="P51" s="30">
        <f t="shared" si="7"/>
        <v>18952.099737532808</v>
      </c>
    </row>
    <row r="52" spans="1:16" x14ac:dyDescent="0.3">
      <c r="A52" s="21">
        <f t="shared" si="6"/>
        <v>32744</v>
      </c>
      <c r="B52" s="8">
        <v>1989</v>
      </c>
      <c r="C52" s="8">
        <v>236</v>
      </c>
      <c r="D52" s="8" t="s">
        <v>111</v>
      </c>
      <c r="E52" s="22">
        <v>3</v>
      </c>
      <c r="F52" s="22">
        <v>7</v>
      </c>
      <c r="G52" s="23">
        <f t="shared" si="4"/>
        <v>1.524</v>
      </c>
      <c r="H52" s="22">
        <v>11</v>
      </c>
      <c r="I52" s="24">
        <v>261</v>
      </c>
      <c r="J52" s="32">
        <v>73553</v>
      </c>
      <c r="K52" s="26">
        <f t="shared" si="5"/>
        <v>4.8263123359580051</v>
      </c>
      <c r="L52" s="29">
        <v>523.20000000000005</v>
      </c>
      <c r="M52" s="29">
        <v>1125.4000000000001</v>
      </c>
      <c r="N52" s="29">
        <v>1293.2</v>
      </c>
      <c r="O52" s="8">
        <f t="shared" si="8"/>
        <v>2941.8</v>
      </c>
      <c r="P52" s="30">
        <f t="shared" si="7"/>
        <v>19303.149606299212</v>
      </c>
    </row>
    <row r="53" spans="1:16" x14ac:dyDescent="0.3">
      <c r="A53" s="21">
        <f t="shared" si="6"/>
        <v>32744</v>
      </c>
      <c r="B53" s="8">
        <v>1989</v>
      </c>
      <c r="C53" s="8">
        <v>236</v>
      </c>
      <c r="D53" s="8" t="s">
        <v>112</v>
      </c>
      <c r="E53" s="22">
        <v>4</v>
      </c>
      <c r="F53" s="22">
        <v>7</v>
      </c>
      <c r="G53" s="23">
        <f t="shared" si="4"/>
        <v>1.524</v>
      </c>
      <c r="H53" s="22">
        <v>12</v>
      </c>
      <c r="I53" s="24">
        <v>268</v>
      </c>
      <c r="J53" s="32">
        <v>76375</v>
      </c>
      <c r="K53" s="26">
        <f t="shared" si="5"/>
        <v>5.011482939632546</v>
      </c>
      <c r="L53" s="29">
        <v>514.79999999999995</v>
      </c>
      <c r="M53" s="29">
        <v>1102.5</v>
      </c>
      <c r="N53" s="29">
        <v>1206.4000000000001</v>
      </c>
      <c r="O53" s="8">
        <f t="shared" si="8"/>
        <v>2823.7</v>
      </c>
      <c r="P53" s="30">
        <f t="shared" si="7"/>
        <v>18528.215223097111</v>
      </c>
    </row>
    <row r="54" spans="1:16" x14ac:dyDescent="0.3">
      <c r="A54" s="21">
        <f t="shared" si="6"/>
        <v>32744</v>
      </c>
      <c r="B54" s="8">
        <v>1989</v>
      </c>
      <c r="C54" s="8">
        <v>236</v>
      </c>
      <c r="D54" s="8" t="s">
        <v>112</v>
      </c>
      <c r="E54" s="22">
        <v>5</v>
      </c>
      <c r="F54" s="22">
        <v>7</v>
      </c>
      <c r="G54" s="23">
        <f t="shared" si="4"/>
        <v>1.524</v>
      </c>
      <c r="H54" s="22">
        <v>11</v>
      </c>
      <c r="I54" s="24">
        <v>248</v>
      </c>
      <c r="J54" s="32">
        <v>65147</v>
      </c>
      <c r="K54" s="26">
        <f t="shared" si="5"/>
        <v>4.2747375328083992</v>
      </c>
      <c r="L54" s="29">
        <v>427.2</v>
      </c>
      <c r="M54" s="29">
        <v>876.3</v>
      </c>
      <c r="N54" s="29">
        <v>1259</v>
      </c>
      <c r="O54" s="8">
        <f t="shared" si="8"/>
        <v>2562.5</v>
      </c>
      <c r="P54" s="30">
        <f t="shared" si="7"/>
        <v>16814.304461942258</v>
      </c>
    </row>
    <row r="55" spans="1:16" x14ac:dyDescent="0.3">
      <c r="A55" s="21">
        <f t="shared" si="6"/>
        <v>32744</v>
      </c>
      <c r="B55" s="8">
        <v>1989</v>
      </c>
      <c r="C55" s="8">
        <v>236</v>
      </c>
      <c r="D55" s="8" t="s">
        <v>112</v>
      </c>
      <c r="E55" s="22">
        <v>6</v>
      </c>
      <c r="F55" s="22">
        <v>7</v>
      </c>
      <c r="G55" s="23">
        <f t="shared" si="4"/>
        <v>1.524</v>
      </c>
      <c r="H55" s="22">
        <v>11</v>
      </c>
      <c r="I55" s="24">
        <v>247</v>
      </c>
      <c r="J55" s="32">
        <v>68048</v>
      </c>
      <c r="K55" s="26">
        <f t="shared" si="5"/>
        <v>4.4650918635170607</v>
      </c>
      <c r="L55" s="29">
        <v>491.5</v>
      </c>
      <c r="M55" s="29">
        <v>1019.7</v>
      </c>
      <c r="N55" s="29">
        <v>1494.4</v>
      </c>
      <c r="O55" s="8">
        <f t="shared" si="8"/>
        <v>3005.6000000000004</v>
      </c>
      <c r="P55" s="30">
        <f t="shared" si="7"/>
        <v>19721.784776902889</v>
      </c>
    </row>
    <row r="56" spans="1:16" x14ac:dyDescent="0.3">
      <c r="A56" s="21">
        <f t="shared" si="6"/>
        <v>32759</v>
      </c>
      <c r="B56" s="8">
        <v>1989</v>
      </c>
      <c r="C56" s="8">
        <v>251</v>
      </c>
      <c r="D56" s="8" t="s">
        <v>111</v>
      </c>
      <c r="E56" s="22">
        <v>1</v>
      </c>
      <c r="F56" s="22">
        <v>8</v>
      </c>
      <c r="G56" s="23">
        <f t="shared" si="4"/>
        <v>1.524</v>
      </c>
      <c r="H56" s="22">
        <v>10</v>
      </c>
      <c r="I56" s="24">
        <v>246</v>
      </c>
      <c r="J56" s="32">
        <v>47341</v>
      </c>
      <c r="K56" s="26">
        <f t="shared" si="5"/>
        <v>3.1063648293963251</v>
      </c>
      <c r="L56" s="29">
        <v>371</v>
      </c>
      <c r="M56" s="29">
        <v>1069.3</v>
      </c>
      <c r="N56" s="29">
        <v>1906.7</v>
      </c>
      <c r="O56" s="8">
        <f t="shared" si="8"/>
        <v>3347</v>
      </c>
      <c r="P56" s="30">
        <f t="shared" si="7"/>
        <v>21961.942257217848</v>
      </c>
    </row>
    <row r="57" spans="1:16" x14ac:dyDescent="0.3">
      <c r="A57" s="21">
        <f t="shared" si="6"/>
        <v>32759</v>
      </c>
      <c r="B57" s="8">
        <v>1989</v>
      </c>
      <c r="C57" s="8">
        <v>251</v>
      </c>
      <c r="D57" s="8" t="s">
        <v>111</v>
      </c>
      <c r="E57" s="22">
        <v>2</v>
      </c>
      <c r="F57" s="22">
        <v>8</v>
      </c>
      <c r="G57" s="23">
        <f t="shared" si="4"/>
        <v>1.524</v>
      </c>
      <c r="H57" s="22">
        <v>11</v>
      </c>
      <c r="I57" s="24">
        <v>246</v>
      </c>
      <c r="J57" s="32">
        <v>52471</v>
      </c>
      <c r="K57" s="26">
        <f t="shared" si="5"/>
        <v>3.4429790026246718</v>
      </c>
      <c r="L57" s="29">
        <v>393.3</v>
      </c>
      <c r="M57" s="29">
        <v>1081.8</v>
      </c>
      <c r="N57" s="29">
        <v>1862.9</v>
      </c>
      <c r="O57" s="8">
        <f t="shared" si="8"/>
        <v>3338</v>
      </c>
      <c r="P57" s="30">
        <f t="shared" si="7"/>
        <v>21902.88713910761</v>
      </c>
    </row>
    <row r="58" spans="1:16" x14ac:dyDescent="0.3">
      <c r="A58" s="21">
        <f t="shared" si="6"/>
        <v>32759</v>
      </c>
      <c r="B58" s="8">
        <v>1989</v>
      </c>
      <c r="C58" s="8">
        <v>251</v>
      </c>
      <c r="D58" s="8" t="s">
        <v>111</v>
      </c>
      <c r="E58" s="22">
        <v>3</v>
      </c>
      <c r="F58" s="22">
        <v>8</v>
      </c>
      <c r="G58" s="23">
        <f t="shared" si="4"/>
        <v>1.524</v>
      </c>
      <c r="H58" s="22">
        <v>11</v>
      </c>
      <c r="I58" s="24">
        <v>253</v>
      </c>
      <c r="J58" s="32">
        <v>62167</v>
      </c>
      <c r="K58" s="26">
        <f t="shared" si="5"/>
        <v>4.0791994750656171</v>
      </c>
      <c r="L58" s="29">
        <v>431.5</v>
      </c>
      <c r="M58" s="29">
        <v>949.3</v>
      </c>
      <c r="N58" s="29">
        <v>1712</v>
      </c>
      <c r="O58" s="8">
        <f t="shared" si="8"/>
        <v>3092.8</v>
      </c>
      <c r="P58" s="30">
        <f t="shared" si="7"/>
        <v>20293.963254593174</v>
      </c>
    </row>
    <row r="59" spans="1:16" x14ac:dyDescent="0.3">
      <c r="A59" s="21">
        <f t="shared" si="6"/>
        <v>32759</v>
      </c>
      <c r="B59" s="8">
        <v>1989</v>
      </c>
      <c r="C59" s="8">
        <v>251</v>
      </c>
      <c r="D59" s="8" t="s">
        <v>112</v>
      </c>
      <c r="E59" s="22">
        <v>4</v>
      </c>
      <c r="F59" s="22">
        <v>8</v>
      </c>
      <c r="G59" s="23">
        <f t="shared" si="4"/>
        <v>1.524</v>
      </c>
      <c r="H59" s="22">
        <v>11</v>
      </c>
      <c r="I59" s="24">
        <v>265</v>
      </c>
      <c r="J59" s="32">
        <v>64082</v>
      </c>
      <c r="K59" s="26">
        <f t="shared" si="5"/>
        <v>4.2048556430446196</v>
      </c>
      <c r="L59" s="29">
        <v>502.2</v>
      </c>
      <c r="M59" s="29">
        <v>1271.9000000000001</v>
      </c>
      <c r="N59" s="29">
        <v>2251.1999999999998</v>
      </c>
      <c r="O59" s="8">
        <f t="shared" si="8"/>
        <v>4025.3</v>
      </c>
      <c r="P59" s="30">
        <f t="shared" si="7"/>
        <v>26412.72965879265</v>
      </c>
    </row>
    <row r="60" spans="1:16" x14ac:dyDescent="0.3">
      <c r="A60" s="21">
        <f t="shared" si="6"/>
        <v>32759</v>
      </c>
      <c r="B60" s="8">
        <v>1989</v>
      </c>
      <c r="C60" s="8">
        <v>251</v>
      </c>
      <c r="D60" s="8" t="s">
        <v>112</v>
      </c>
      <c r="E60" s="22">
        <v>5</v>
      </c>
      <c r="F60" s="22">
        <v>8</v>
      </c>
      <c r="G60" s="23">
        <f t="shared" si="4"/>
        <v>1.524</v>
      </c>
      <c r="H60" s="22">
        <v>11</v>
      </c>
      <c r="I60" s="24">
        <v>239</v>
      </c>
      <c r="J60" s="32">
        <v>48885</v>
      </c>
      <c r="K60" s="26">
        <f t="shared" si="5"/>
        <v>3.2076771653543306</v>
      </c>
      <c r="L60" s="29">
        <v>361.3</v>
      </c>
      <c r="M60" s="29">
        <v>1050.9000000000001</v>
      </c>
      <c r="N60" s="29">
        <v>1262.0999999999999</v>
      </c>
      <c r="O60" s="8">
        <f t="shared" si="8"/>
        <v>2674.3</v>
      </c>
      <c r="P60" s="30">
        <f t="shared" si="7"/>
        <v>17547.900262467192</v>
      </c>
    </row>
    <row r="61" spans="1:16" x14ac:dyDescent="0.3">
      <c r="A61" s="21">
        <f t="shared" si="6"/>
        <v>32759</v>
      </c>
      <c r="B61" s="8">
        <v>1989</v>
      </c>
      <c r="C61" s="8">
        <v>251</v>
      </c>
      <c r="D61" s="8" t="s">
        <v>112</v>
      </c>
      <c r="E61" s="22">
        <v>6</v>
      </c>
      <c r="F61" s="22">
        <v>8</v>
      </c>
      <c r="G61" s="23">
        <f t="shared" si="4"/>
        <v>1.524</v>
      </c>
      <c r="H61" s="22">
        <v>12</v>
      </c>
      <c r="I61" s="24">
        <v>264</v>
      </c>
      <c r="J61" s="32">
        <v>63414</v>
      </c>
      <c r="K61" s="26">
        <f t="shared" si="5"/>
        <v>4.1610236220472441</v>
      </c>
      <c r="L61" s="29">
        <v>477.4</v>
      </c>
      <c r="M61" s="29">
        <v>1135.5999999999999</v>
      </c>
      <c r="N61" s="29">
        <v>2161.6999999999998</v>
      </c>
      <c r="O61" s="8">
        <f t="shared" si="8"/>
        <v>3774.7</v>
      </c>
      <c r="P61" s="30">
        <f t="shared" si="7"/>
        <v>24768.372703412075</v>
      </c>
    </row>
    <row r="62" spans="1:16" x14ac:dyDescent="0.3">
      <c r="A62" s="21">
        <f t="shared" si="6"/>
        <v>32767</v>
      </c>
      <c r="B62" s="8">
        <v>1989</v>
      </c>
      <c r="C62" s="8">
        <v>259</v>
      </c>
      <c r="D62" s="8" t="s">
        <v>111</v>
      </c>
      <c r="E62" s="22">
        <v>1</v>
      </c>
      <c r="F62" s="22">
        <v>9</v>
      </c>
      <c r="G62" s="8" t="e">
        <v>#N/A</v>
      </c>
      <c r="H62" s="8" t="e">
        <v>#N/A</v>
      </c>
      <c r="I62" s="32" t="e">
        <v>#N/A</v>
      </c>
      <c r="J62" s="32" t="e">
        <v>#N/A</v>
      </c>
      <c r="K62" s="8" t="e">
        <v>#N/A</v>
      </c>
      <c r="L62" s="8" t="e">
        <v>#N/A</v>
      </c>
      <c r="M62" s="8" t="e">
        <v>#N/A</v>
      </c>
      <c r="N62" s="8" t="e">
        <v>#N/A</v>
      </c>
      <c r="O62" s="8" t="e">
        <v>#N/A</v>
      </c>
      <c r="P62" s="30" t="e">
        <f t="shared" si="7"/>
        <v>#N/A</v>
      </c>
    </row>
    <row r="63" spans="1:16" x14ac:dyDescent="0.3">
      <c r="A63" s="21">
        <f t="shared" si="6"/>
        <v>32791</v>
      </c>
      <c r="B63" s="8">
        <v>1989</v>
      </c>
      <c r="C63" s="8">
        <v>283</v>
      </c>
      <c r="D63" s="8" t="s">
        <v>111</v>
      </c>
      <c r="E63" s="22">
        <v>1</v>
      </c>
      <c r="F63" s="22">
        <v>10</v>
      </c>
      <c r="G63" s="8" t="e">
        <v>#N/A</v>
      </c>
      <c r="H63" s="8" t="e">
        <v>#N/A</v>
      </c>
      <c r="I63" s="32" t="e">
        <v>#N/A</v>
      </c>
      <c r="J63" s="32" t="e">
        <v>#N/A</v>
      </c>
      <c r="K63" s="8" t="e">
        <v>#N/A</v>
      </c>
      <c r="L63" s="8" t="e">
        <v>#N/A</v>
      </c>
      <c r="M63" s="8" t="e">
        <v>#N/A</v>
      </c>
      <c r="N63" s="8" t="e">
        <v>#N/A</v>
      </c>
      <c r="O63" s="8" t="e">
        <v>#N/A</v>
      </c>
      <c r="P63" s="30" t="e">
        <f t="shared" si="7"/>
        <v>#N/A</v>
      </c>
    </row>
    <row r="64" spans="1:16" x14ac:dyDescent="0.3">
      <c r="A64" s="21">
        <f t="shared" ref="A64:A68" si="9">DATE(B64,1,C64)</f>
        <v>32807</v>
      </c>
      <c r="B64" s="8">
        <v>1989</v>
      </c>
      <c r="C64" s="8">
        <v>299</v>
      </c>
      <c r="D64" s="8" t="s">
        <v>111</v>
      </c>
      <c r="E64" s="22">
        <v>1</v>
      </c>
      <c r="F64" s="8" t="e">
        <v>#N/A</v>
      </c>
      <c r="G64" s="8" t="e">
        <v>#N/A</v>
      </c>
      <c r="H64" s="8" t="e">
        <v>#N/A</v>
      </c>
      <c r="I64" s="32" t="e">
        <v>#N/A</v>
      </c>
      <c r="J64" s="32" t="e">
        <v>#N/A</v>
      </c>
      <c r="K64" s="8" t="e">
        <v>#N/A</v>
      </c>
      <c r="L64" s="8" t="e">
        <v>#N/A</v>
      </c>
      <c r="M64" s="8" t="e">
        <v>#N/A</v>
      </c>
      <c r="N64" s="8" t="e">
        <v>#N/A</v>
      </c>
      <c r="O64" s="8" t="e">
        <v>#N/A</v>
      </c>
      <c r="P64" s="8">
        <v>24090</v>
      </c>
    </row>
    <row r="65" spans="1:16" x14ac:dyDescent="0.3">
      <c r="A65" s="21">
        <f t="shared" si="9"/>
        <v>32807</v>
      </c>
      <c r="B65" s="8">
        <v>1989</v>
      </c>
      <c r="C65" s="8">
        <v>299</v>
      </c>
      <c r="D65" s="8" t="s">
        <v>111</v>
      </c>
      <c r="E65" s="22">
        <v>2</v>
      </c>
      <c r="F65" s="8" t="e">
        <v>#N/A</v>
      </c>
      <c r="G65" s="8" t="e">
        <v>#N/A</v>
      </c>
      <c r="H65" s="8" t="e">
        <v>#N/A</v>
      </c>
      <c r="I65" s="32" t="e">
        <v>#N/A</v>
      </c>
      <c r="J65" s="32" t="e">
        <v>#N/A</v>
      </c>
      <c r="K65" s="8" t="e">
        <v>#N/A</v>
      </c>
      <c r="L65" s="8" t="e">
        <v>#N/A</v>
      </c>
      <c r="M65" s="8" t="e">
        <v>#N/A</v>
      </c>
      <c r="N65" s="8" t="e">
        <v>#N/A</v>
      </c>
      <c r="O65" s="8" t="e">
        <v>#N/A</v>
      </c>
      <c r="P65" s="8">
        <v>21150</v>
      </c>
    </row>
    <row r="66" spans="1:16" x14ac:dyDescent="0.3">
      <c r="A66" s="21">
        <f t="shared" si="9"/>
        <v>32807</v>
      </c>
      <c r="B66" s="8">
        <v>1989</v>
      </c>
      <c r="C66" s="8">
        <v>299</v>
      </c>
      <c r="D66" s="8" t="s">
        <v>111</v>
      </c>
      <c r="E66" s="22">
        <v>3</v>
      </c>
      <c r="F66" s="8" t="e">
        <v>#N/A</v>
      </c>
      <c r="G66" s="8" t="e">
        <v>#N/A</v>
      </c>
      <c r="H66" s="8" t="e">
        <v>#N/A</v>
      </c>
      <c r="I66" s="32" t="e">
        <v>#N/A</v>
      </c>
      <c r="J66" s="32" t="e">
        <v>#N/A</v>
      </c>
      <c r="K66" s="8" t="e">
        <v>#N/A</v>
      </c>
      <c r="L66" s="8" t="e">
        <v>#N/A</v>
      </c>
      <c r="M66" s="8" t="e">
        <v>#N/A</v>
      </c>
      <c r="N66" s="8" t="e">
        <v>#N/A</v>
      </c>
      <c r="O66" s="8" t="e">
        <v>#N/A</v>
      </c>
      <c r="P66" s="8">
        <v>21130</v>
      </c>
    </row>
    <row r="67" spans="1:16" x14ac:dyDescent="0.3">
      <c r="A67" s="21">
        <f t="shared" si="9"/>
        <v>32807</v>
      </c>
      <c r="B67" s="8">
        <v>1989</v>
      </c>
      <c r="C67" s="8">
        <v>299</v>
      </c>
      <c r="D67" s="8" t="s">
        <v>112</v>
      </c>
      <c r="E67" s="22">
        <v>4</v>
      </c>
      <c r="F67" s="8" t="e">
        <v>#N/A</v>
      </c>
      <c r="G67" s="8" t="e">
        <v>#N/A</v>
      </c>
      <c r="H67" s="8" t="e">
        <v>#N/A</v>
      </c>
      <c r="I67" s="32" t="e">
        <v>#N/A</v>
      </c>
      <c r="J67" s="32" t="e">
        <v>#N/A</v>
      </c>
      <c r="K67" s="8" t="e">
        <v>#N/A</v>
      </c>
      <c r="L67" s="8" t="e">
        <v>#N/A</v>
      </c>
      <c r="M67" s="8" t="e">
        <v>#N/A</v>
      </c>
      <c r="N67" s="8" t="e">
        <v>#N/A</v>
      </c>
      <c r="O67" s="8" t="e">
        <v>#N/A</v>
      </c>
      <c r="P67" s="8">
        <v>20060</v>
      </c>
    </row>
    <row r="68" spans="1:16" x14ac:dyDescent="0.3">
      <c r="A68" s="21">
        <f t="shared" si="9"/>
        <v>32807</v>
      </c>
      <c r="B68" s="8">
        <v>1989</v>
      </c>
      <c r="C68" s="8">
        <v>299</v>
      </c>
      <c r="D68" s="8" t="s">
        <v>112</v>
      </c>
      <c r="E68" s="22">
        <v>5</v>
      </c>
      <c r="F68" s="8" t="e">
        <v>#N/A</v>
      </c>
      <c r="G68" s="8" t="e">
        <v>#N/A</v>
      </c>
      <c r="H68" s="8" t="e">
        <v>#N/A</v>
      </c>
      <c r="I68" s="32" t="e">
        <v>#N/A</v>
      </c>
      <c r="J68" s="32" t="e">
        <v>#N/A</v>
      </c>
      <c r="K68" s="8" t="e">
        <v>#N/A</v>
      </c>
      <c r="L68" s="8" t="e">
        <v>#N/A</v>
      </c>
      <c r="M68" s="8" t="e">
        <v>#N/A</v>
      </c>
      <c r="N68" s="8" t="e">
        <v>#N/A</v>
      </c>
      <c r="O68" s="8" t="e">
        <v>#N/A</v>
      </c>
      <c r="P68" s="8">
        <v>20060</v>
      </c>
    </row>
    <row r="69" spans="1:16" x14ac:dyDescent="0.3">
      <c r="A69" s="21">
        <f t="shared" ref="A69" si="10">DATE(B69,1,C69)</f>
        <v>32807</v>
      </c>
      <c r="B69" s="8">
        <v>1989</v>
      </c>
      <c r="C69" s="8">
        <v>299</v>
      </c>
      <c r="D69" s="8" t="s">
        <v>112</v>
      </c>
      <c r="E69" s="22">
        <v>6</v>
      </c>
      <c r="F69" s="8" t="e">
        <v>#N/A</v>
      </c>
      <c r="G69" s="8" t="e">
        <v>#N/A</v>
      </c>
      <c r="H69" s="8" t="e">
        <v>#N/A</v>
      </c>
      <c r="I69" s="32" t="e">
        <v>#N/A</v>
      </c>
      <c r="J69" s="32" t="e">
        <v>#N/A</v>
      </c>
      <c r="K69" s="8" t="e">
        <v>#N/A</v>
      </c>
      <c r="L69" s="8" t="e">
        <v>#N/A</v>
      </c>
      <c r="M69" s="8" t="e">
        <v>#N/A</v>
      </c>
      <c r="N69" s="8" t="e">
        <v>#N/A</v>
      </c>
      <c r="O69" s="8" t="e">
        <v>#N/A</v>
      </c>
      <c r="P69" s="8">
        <v>19390</v>
      </c>
    </row>
    <row r="70" spans="1:16" x14ac:dyDescent="0.3">
      <c r="K70" s="23"/>
    </row>
    <row r="71" spans="1:16" x14ac:dyDescent="0.3">
      <c r="K71" s="23"/>
    </row>
  </sheetData>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49787-B9AA-4536-A3F5-F18B67ECE78D}">
  <sheetPr codeName="Sheet4"/>
  <dimension ref="A1:H11"/>
  <sheetViews>
    <sheetView workbookViewId="0">
      <selection activeCell="C5" sqref="C5"/>
    </sheetView>
  </sheetViews>
  <sheetFormatPr defaultRowHeight="14.4" x14ac:dyDescent="0.3"/>
  <cols>
    <col min="1" max="1" width="24.109375" style="19" bestFit="1" customWidth="1"/>
    <col min="2" max="2" width="26.33203125" style="19" customWidth="1"/>
    <col min="3" max="3" width="86.6640625" style="19" customWidth="1"/>
    <col min="4" max="4" width="17.44140625" style="19" customWidth="1"/>
    <col min="5" max="5" width="10.5546875" style="19" customWidth="1"/>
    <col min="6" max="6" width="12.33203125" style="19" customWidth="1"/>
    <col min="7" max="7" width="11.44140625" style="19" customWidth="1"/>
    <col min="8" max="8" width="12" style="19" customWidth="1"/>
    <col min="9" max="16384" width="8.88671875" style="8"/>
  </cols>
  <sheetData>
    <row r="1" spans="1:8" ht="27.6" x14ac:dyDescent="0.3">
      <c r="A1" s="18" t="s">
        <v>33</v>
      </c>
      <c r="B1" s="18" t="s">
        <v>34</v>
      </c>
      <c r="C1" s="18" t="s">
        <v>35</v>
      </c>
      <c r="D1" s="18" t="s">
        <v>36</v>
      </c>
      <c r="E1" s="18" t="s">
        <v>37</v>
      </c>
      <c r="F1" s="18" t="s">
        <v>38</v>
      </c>
      <c r="G1" s="18" t="s">
        <v>39</v>
      </c>
      <c r="H1" s="18" t="s">
        <v>40</v>
      </c>
    </row>
    <row r="2" spans="1:8" x14ac:dyDescent="0.3">
      <c r="A2" s="1" t="s">
        <v>6</v>
      </c>
      <c r="B2" s="12" t="s">
        <v>41</v>
      </c>
      <c r="C2" s="12" t="s">
        <v>42</v>
      </c>
      <c r="D2" s="13" t="s">
        <v>43</v>
      </c>
      <c r="E2" s="1">
        <v>10</v>
      </c>
      <c r="F2" s="1"/>
      <c r="G2" s="1" t="s">
        <v>44</v>
      </c>
      <c r="H2" s="1" t="s">
        <v>45</v>
      </c>
    </row>
    <row r="3" spans="1:8" x14ac:dyDescent="0.3">
      <c r="A3" s="1" t="s">
        <v>6</v>
      </c>
      <c r="B3" s="12" t="s">
        <v>46</v>
      </c>
      <c r="C3" s="12" t="s">
        <v>46</v>
      </c>
      <c r="D3" s="12" t="s">
        <v>47</v>
      </c>
      <c r="E3" s="1">
        <v>4</v>
      </c>
      <c r="F3" s="1"/>
      <c r="G3" s="1" t="s">
        <v>44</v>
      </c>
      <c r="H3" s="1" t="s">
        <v>45</v>
      </c>
    </row>
    <row r="4" spans="1:8" s="38" customFormat="1" x14ac:dyDescent="0.3">
      <c r="A4" s="1" t="s">
        <v>6</v>
      </c>
      <c r="B4" s="36" t="s">
        <v>31</v>
      </c>
      <c r="C4" s="36" t="s">
        <v>48</v>
      </c>
      <c r="D4" s="36" t="s">
        <v>49</v>
      </c>
      <c r="E4" s="37">
        <v>3</v>
      </c>
      <c r="F4" s="37" t="s">
        <v>50</v>
      </c>
      <c r="G4" s="37" t="s">
        <v>44</v>
      </c>
      <c r="H4" s="37" t="s">
        <v>45</v>
      </c>
    </row>
    <row r="5" spans="1:8" s="38" customFormat="1" x14ac:dyDescent="0.3">
      <c r="A5" s="1" t="s">
        <v>6</v>
      </c>
      <c r="B5" s="36" t="s">
        <v>76</v>
      </c>
      <c r="C5" s="12" t="s">
        <v>119</v>
      </c>
      <c r="D5" s="36" t="s">
        <v>51</v>
      </c>
      <c r="E5" s="37">
        <v>2</v>
      </c>
      <c r="F5" s="37"/>
      <c r="G5" s="37" t="s">
        <v>44</v>
      </c>
      <c r="H5" s="37" t="s">
        <v>45</v>
      </c>
    </row>
    <row r="6" spans="1:8" s="38" customFormat="1" x14ac:dyDescent="0.3">
      <c r="A6" s="1" t="s">
        <v>6</v>
      </c>
      <c r="B6" s="11" t="s">
        <v>151</v>
      </c>
      <c r="C6" s="36" t="s">
        <v>152</v>
      </c>
      <c r="D6" s="39" t="s">
        <v>49</v>
      </c>
      <c r="E6" s="37"/>
      <c r="F6" s="37"/>
      <c r="G6" s="37" t="s">
        <v>44</v>
      </c>
      <c r="H6" s="37" t="s">
        <v>45</v>
      </c>
    </row>
    <row r="7" spans="1:8" s="38" customFormat="1" ht="26.4" x14ac:dyDescent="0.3">
      <c r="A7" s="1" t="s">
        <v>6</v>
      </c>
      <c r="B7" s="11" t="s">
        <v>107</v>
      </c>
      <c r="C7" s="12" t="s">
        <v>108</v>
      </c>
      <c r="D7" s="12" t="s">
        <v>55</v>
      </c>
      <c r="E7" s="1"/>
      <c r="F7" s="1"/>
      <c r="G7" s="1" t="s">
        <v>44</v>
      </c>
      <c r="H7" s="1" t="s">
        <v>45</v>
      </c>
    </row>
    <row r="8" spans="1:8" x14ac:dyDescent="0.3">
      <c r="A8" s="1" t="s">
        <v>6</v>
      </c>
      <c r="B8" s="12" t="s">
        <v>106</v>
      </c>
      <c r="C8" s="12" t="s">
        <v>86</v>
      </c>
      <c r="D8" s="12" t="s">
        <v>49</v>
      </c>
      <c r="E8" s="1"/>
      <c r="F8" s="1"/>
      <c r="G8" s="1" t="s">
        <v>44</v>
      </c>
      <c r="H8" s="1" t="s">
        <v>56</v>
      </c>
    </row>
    <row r="9" spans="1:8" x14ac:dyDescent="0.3">
      <c r="A9" s="1" t="s">
        <v>6</v>
      </c>
      <c r="B9" s="12" t="s">
        <v>109</v>
      </c>
      <c r="C9" s="12" t="s">
        <v>110</v>
      </c>
      <c r="D9" s="12" t="s">
        <v>55</v>
      </c>
      <c r="E9" s="1"/>
      <c r="F9" s="1"/>
      <c r="G9" s="1" t="s">
        <v>44</v>
      </c>
      <c r="H9" s="1" t="s">
        <v>56</v>
      </c>
    </row>
    <row r="11" spans="1:8" x14ac:dyDescent="0.3">
      <c r="F11" s="40"/>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71619-C099-47D6-BD61-1C53AE8104BE}">
  <sheetPr codeName="Sheet5"/>
  <dimension ref="A1:H17"/>
  <sheetViews>
    <sheetView workbookViewId="0">
      <selection activeCell="H2" sqref="H2"/>
    </sheetView>
  </sheetViews>
  <sheetFormatPr defaultRowHeight="14.4" x14ac:dyDescent="0.3"/>
  <cols>
    <col min="1" max="3" width="8.88671875" style="8"/>
    <col min="4" max="4" width="9.109375" style="22"/>
    <col min="5" max="6" width="8.88671875" style="22"/>
    <col min="7" max="7" width="8.88671875" style="8"/>
    <col min="8" max="8" width="10" style="8" customWidth="1"/>
    <col min="9" max="16384" width="8.88671875" style="8"/>
  </cols>
  <sheetData>
    <row r="1" spans="1:8" ht="43.2" x14ac:dyDescent="0.3">
      <c r="A1" s="38" t="s">
        <v>41</v>
      </c>
      <c r="B1" s="38" t="s">
        <v>46</v>
      </c>
      <c r="C1" s="38" t="s">
        <v>31</v>
      </c>
      <c r="D1" s="33" t="s">
        <v>76</v>
      </c>
      <c r="E1" s="33" t="s">
        <v>151</v>
      </c>
      <c r="F1" s="33" t="s">
        <v>107</v>
      </c>
      <c r="G1" s="41" t="s">
        <v>105</v>
      </c>
      <c r="H1" s="41" t="s">
        <v>109</v>
      </c>
    </row>
    <row r="2" spans="1:8" x14ac:dyDescent="0.3">
      <c r="A2" s="21">
        <f>DATE(B2,1,C2)</f>
        <v>32665</v>
      </c>
      <c r="B2" s="8">
        <v>1989</v>
      </c>
      <c r="C2" s="8">
        <v>157</v>
      </c>
      <c r="D2" s="22" t="s">
        <v>111</v>
      </c>
      <c r="E2" s="22">
        <v>1</v>
      </c>
      <c r="F2" s="22">
        <f>6*0.762</f>
        <v>4.5720000000000001</v>
      </c>
      <c r="G2" s="8">
        <v>29</v>
      </c>
      <c r="H2" s="29">
        <f>G2/F2</f>
        <v>6.3429571303587053</v>
      </c>
    </row>
    <row r="3" spans="1:8" x14ac:dyDescent="0.3">
      <c r="A3" s="21">
        <f t="shared" ref="A3:A17" si="0">DATE(B3,1,C3)</f>
        <v>32665</v>
      </c>
      <c r="B3" s="8">
        <v>1989</v>
      </c>
      <c r="C3" s="8">
        <v>157</v>
      </c>
      <c r="D3" s="22" t="s">
        <v>111</v>
      </c>
      <c r="E3" s="22">
        <v>2</v>
      </c>
      <c r="F3" s="22">
        <f t="shared" ref="F3:F17" si="1">6*0.762</f>
        <v>4.5720000000000001</v>
      </c>
      <c r="G3" s="8">
        <v>27</v>
      </c>
      <c r="H3" s="29">
        <f t="shared" ref="H3:H17" si="2">G3/F3</f>
        <v>5.9055118110236222</v>
      </c>
    </row>
    <row r="4" spans="1:8" x14ac:dyDescent="0.3">
      <c r="A4" s="21">
        <f t="shared" si="0"/>
        <v>32665</v>
      </c>
      <c r="B4" s="8">
        <v>1989</v>
      </c>
      <c r="C4" s="8">
        <v>157</v>
      </c>
      <c r="D4" s="22" t="s">
        <v>111</v>
      </c>
      <c r="E4" s="22">
        <v>3</v>
      </c>
      <c r="F4" s="22">
        <f t="shared" si="1"/>
        <v>4.5720000000000001</v>
      </c>
      <c r="G4" s="8">
        <v>28</v>
      </c>
      <c r="H4" s="29">
        <f t="shared" si="2"/>
        <v>6.1242344706911638</v>
      </c>
    </row>
    <row r="5" spans="1:8" x14ac:dyDescent="0.3">
      <c r="A5" s="21">
        <f t="shared" si="0"/>
        <v>32665</v>
      </c>
      <c r="B5" s="8">
        <v>1989</v>
      </c>
      <c r="C5" s="8">
        <v>157</v>
      </c>
      <c r="D5" s="22" t="s">
        <v>111</v>
      </c>
      <c r="E5" s="22">
        <v>4</v>
      </c>
      <c r="F5" s="22">
        <f t="shared" si="1"/>
        <v>4.5720000000000001</v>
      </c>
      <c r="G5" s="8">
        <v>25</v>
      </c>
      <c r="H5" s="29">
        <f t="shared" si="2"/>
        <v>5.4680664916885391</v>
      </c>
    </row>
    <row r="6" spans="1:8" x14ac:dyDescent="0.3">
      <c r="A6" s="21">
        <f t="shared" si="0"/>
        <v>32665</v>
      </c>
      <c r="B6" s="8">
        <v>1989</v>
      </c>
      <c r="C6" s="8">
        <v>157</v>
      </c>
      <c r="D6" s="22" t="s">
        <v>111</v>
      </c>
      <c r="E6" s="22">
        <v>5</v>
      </c>
      <c r="F6" s="22">
        <f t="shared" si="1"/>
        <v>4.5720000000000001</v>
      </c>
      <c r="G6" s="8">
        <v>31</v>
      </c>
      <c r="H6" s="29">
        <f t="shared" si="2"/>
        <v>6.7804024496937885</v>
      </c>
    </row>
    <row r="7" spans="1:8" x14ac:dyDescent="0.3">
      <c r="A7" s="21">
        <f t="shared" si="0"/>
        <v>32665</v>
      </c>
      <c r="B7" s="8">
        <v>1989</v>
      </c>
      <c r="C7" s="8">
        <v>157</v>
      </c>
      <c r="D7" s="22" t="s">
        <v>111</v>
      </c>
      <c r="E7" s="22">
        <v>6</v>
      </c>
      <c r="F7" s="22">
        <f t="shared" si="1"/>
        <v>4.5720000000000001</v>
      </c>
      <c r="G7" s="8">
        <v>30</v>
      </c>
      <c r="H7" s="29">
        <f t="shared" si="2"/>
        <v>6.5616797900262469</v>
      </c>
    </row>
    <row r="8" spans="1:8" x14ac:dyDescent="0.3">
      <c r="A8" s="21">
        <f t="shared" si="0"/>
        <v>32665</v>
      </c>
      <c r="B8" s="8">
        <v>1989</v>
      </c>
      <c r="C8" s="8">
        <v>157</v>
      </c>
      <c r="D8" s="22" t="s">
        <v>111</v>
      </c>
      <c r="E8" s="22">
        <v>7</v>
      </c>
      <c r="F8" s="22">
        <f t="shared" si="1"/>
        <v>4.5720000000000001</v>
      </c>
      <c r="G8" s="8">
        <v>24</v>
      </c>
      <c r="H8" s="29">
        <f t="shared" si="2"/>
        <v>5.2493438320209975</v>
      </c>
    </row>
    <row r="9" spans="1:8" x14ac:dyDescent="0.3">
      <c r="A9" s="21">
        <f t="shared" si="0"/>
        <v>32665</v>
      </c>
      <c r="B9" s="8">
        <v>1989</v>
      </c>
      <c r="C9" s="8">
        <v>157</v>
      </c>
      <c r="D9" s="22" t="s">
        <v>111</v>
      </c>
      <c r="E9" s="22">
        <v>8</v>
      </c>
      <c r="F9" s="22">
        <f t="shared" si="1"/>
        <v>4.5720000000000001</v>
      </c>
      <c r="G9" s="8">
        <v>23</v>
      </c>
      <c r="H9" s="29">
        <f t="shared" si="2"/>
        <v>5.030621172353456</v>
      </c>
    </row>
    <row r="10" spans="1:8" x14ac:dyDescent="0.3">
      <c r="A10" s="21">
        <f t="shared" si="0"/>
        <v>32665</v>
      </c>
      <c r="B10" s="8">
        <v>1989</v>
      </c>
      <c r="C10" s="8">
        <v>157</v>
      </c>
      <c r="D10" s="22" t="s">
        <v>112</v>
      </c>
      <c r="E10" s="22">
        <v>1</v>
      </c>
      <c r="F10" s="22">
        <f t="shared" si="1"/>
        <v>4.5720000000000001</v>
      </c>
      <c r="G10" s="8">
        <v>27</v>
      </c>
      <c r="H10" s="29">
        <f t="shared" si="2"/>
        <v>5.9055118110236222</v>
      </c>
    </row>
    <row r="11" spans="1:8" x14ac:dyDescent="0.3">
      <c r="A11" s="21">
        <f t="shared" si="0"/>
        <v>32665</v>
      </c>
      <c r="B11" s="8">
        <v>1989</v>
      </c>
      <c r="C11" s="8">
        <v>157</v>
      </c>
      <c r="D11" s="22" t="s">
        <v>112</v>
      </c>
      <c r="E11" s="22">
        <v>2</v>
      </c>
      <c r="F11" s="22">
        <f t="shared" si="1"/>
        <v>4.5720000000000001</v>
      </c>
      <c r="G11" s="8">
        <v>27</v>
      </c>
      <c r="H11" s="29">
        <f t="shared" si="2"/>
        <v>5.9055118110236222</v>
      </c>
    </row>
    <row r="12" spans="1:8" x14ac:dyDescent="0.3">
      <c r="A12" s="21">
        <f t="shared" si="0"/>
        <v>32665</v>
      </c>
      <c r="B12" s="8">
        <v>1989</v>
      </c>
      <c r="C12" s="8">
        <v>157</v>
      </c>
      <c r="D12" s="22" t="s">
        <v>112</v>
      </c>
      <c r="E12" s="22">
        <v>3</v>
      </c>
      <c r="F12" s="22">
        <f t="shared" si="1"/>
        <v>4.5720000000000001</v>
      </c>
      <c r="G12" s="8">
        <v>26</v>
      </c>
      <c r="H12" s="29">
        <f t="shared" si="2"/>
        <v>5.6867891513560807</v>
      </c>
    </row>
    <row r="13" spans="1:8" x14ac:dyDescent="0.3">
      <c r="A13" s="21">
        <f t="shared" si="0"/>
        <v>32665</v>
      </c>
      <c r="B13" s="8">
        <v>1989</v>
      </c>
      <c r="C13" s="8">
        <v>157</v>
      </c>
      <c r="D13" s="22" t="s">
        <v>112</v>
      </c>
      <c r="E13" s="22">
        <v>4</v>
      </c>
      <c r="F13" s="22">
        <f t="shared" si="1"/>
        <v>4.5720000000000001</v>
      </c>
      <c r="G13" s="8">
        <v>22</v>
      </c>
      <c r="H13" s="29">
        <f t="shared" si="2"/>
        <v>4.8118985126859144</v>
      </c>
    </row>
    <row r="14" spans="1:8" x14ac:dyDescent="0.3">
      <c r="A14" s="21">
        <f t="shared" si="0"/>
        <v>32665</v>
      </c>
      <c r="B14" s="8">
        <v>1989</v>
      </c>
      <c r="C14" s="8">
        <v>157</v>
      </c>
      <c r="D14" s="22" t="s">
        <v>112</v>
      </c>
      <c r="E14" s="22">
        <v>5</v>
      </c>
      <c r="F14" s="22">
        <f t="shared" si="1"/>
        <v>4.5720000000000001</v>
      </c>
      <c r="G14" s="8">
        <v>27</v>
      </c>
      <c r="H14" s="29">
        <f t="shared" si="2"/>
        <v>5.9055118110236222</v>
      </c>
    </row>
    <row r="15" spans="1:8" x14ac:dyDescent="0.3">
      <c r="A15" s="21">
        <f t="shared" si="0"/>
        <v>32665</v>
      </c>
      <c r="B15" s="8">
        <v>1989</v>
      </c>
      <c r="C15" s="8">
        <v>157</v>
      </c>
      <c r="D15" s="22" t="s">
        <v>112</v>
      </c>
      <c r="E15" s="22">
        <v>6</v>
      </c>
      <c r="F15" s="22">
        <f t="shared" si="1"/>
        <v>4.5720000000000001</v>
      </c>
      <c r="G15" s="8">
        <v>26</v>
      </c>
      <c r="H15" s="29">
        <f t="shared" si="2"/>
        <v>5.6867891513560807</v>
      </c>
    </row>
    <row r="16" spans="1:8" x14ac:dyDescent="0.3">
      <c r="A16" s="21">
        <f t="shared" si="0"/>
        <v>32665</v>
      </c>
      <c r="B16" s="8">
        <v>1989</v>
      </c>
      <c r="C16" s="8">
        <v>157</v>
      </c>
      <c r="D16" s="22" t="s">
        <v>112</v>
      </c>
      <c r="E16" s="22">
        <v>7</v>
      </c>
      <c r="F16" s="22">
        <f t="shared" si="1"/>
        <v>4.5720000000000001</v>
      </c>
      <c r="G16" s="8">
        <v>22</v>
      </c>
      <c r="H16" s="29">
        <f t="shared" si="2"/>
        <v>4.8118985126859144</v>
      </c>
    </row>
    <row r="17" spans="1:8" x14ac:dyDescent="0.3">
      <c r="A17" s="21">
        <f t="shared" si="0"/>
        <v>32665</v>
      </c>
      <c r="B17" s="8">
        <v>1989</v>
      </c>
      <c r="C17" s="8">
        <v>157</v>
      </c>
      <c r="D17" s="22" t="s">
        <v>112</v>
      </c>
      <c r="E17" s="22">
        <v>8</v>
      </c>
      <c r="F17" s="22">
        <f t="shared" si="1"/>
        <v>4.5720000000000001</v>
      </c>
      <c r="G17" s="8">
        <v>29</v>
      </c>
      <c r="H17" s="29">
        <f t="shared" si="2"/>
        <v>6.3429571303587053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66D2D-C353-4640-B612-DCEF20041CA9}">
  <sheetPr codeName="Sheet6"/>
  <dimension ref="A1:I15"/>
  <sheetViews>
    <sheetView workbookViewId="0">
      <selection activeCell="C7" sqref="C7"/>
    </sheetView>
  </sheetViews>
  <sheetFormatPr defaultColWidth="9.109375" defaultRowHeight="15" x14ac:dyDescent="0.25"/>
  <cols>
    <col min="1" max="1" width="30.33203125" style="43" customWidth="1"/>
    <col min="2" max="2" width="32.6640625" style="43" customWidth="1"/>
    <col min="3" max="3" width="82.109375" style="43" customWidth="1"/>
    <col min="4" max="4" width="11.21875" style="43" customWidth="1"/>
    <col min="5" max="5" width="10.77734375" style="43" customWidth="1"/>
    <col min="6" max="6" width="12.33203125" style="43" customWidth="1"/>
    <col min="7" max="7" width="11.21875" style="43" customWidth="1"/>
    <col min="8" max="8" width="12" style="43" customWidth="1"/>
    <col min="9" max="9" width="23.5546875" style="42" customWidth="1"/>
    <col min="10" max="16384" width="9.109375" style="42"/>
  </cols>
  <sheetData>
    <row r="1" spans="1:9" ht="27.6" x14ac:dyDescent="0.25">
      <c r="A1" s="18" t="s">
        <v>33</v>
      </c>
      <c r="B1" s="18" t="s">
        <v>34</v>
      </c>
      <c r="C1" s="18" t="s">
        <v>35</v>
      </c>
      <c r="D1" s="18" t="s">
        <v>36</v>
      </c>
      <c r="E1" s="18" t="s">
        <v>37</v>
      </c>
      <c r="F1" s="18" t="s">
        <v>38</v>
      </c>
      <c r="G1" s="18" t="s">
        <v>39</v>
      </c>
      <c r="H1" s="18" t="s">
        <v>40</v>
      </c>
      <c r="I1" s="2"/>
    </row>
    <row r="2" spans="1:9" x14ac:dyDescent="0.25">
      <c r="A2" s="1" t="s">
        <v>65</v>
      </c>
      <c r="B2" s="11" t="s">
        <v>41</v>
      </c>
      <c r="C2" s="12" t="s">
        <v>42</v>
      </c>
      <c r="D2" s="13" t="s">
        <v>120</v>
      </c>
      <c r="E2" s="1">
        <v>10</v>
      </c>
      <c r="F2" s="1"/>
      <c r="G2" s="1" t="s">
        <v>44</v>
      </c>
      <c r="H2" s="1" t="s">
        <v>45</v>
      </c>
      <c r="I2" s="2"/>
    </row>
    <row r="3" spans="1:9" x14ac:dyDescent="0.25">
      <c r="A3" s="1" t="s">
        <v>65</v>
      </c>
      <c r="B3" s="12" t="s">
        <v>46</v>
      </c>
      <c r="C3" s="12" t="s">
        <v>46</v>
      </c>
      <c r="D3" s="12" t="s">
        <v>47</v>
      </c>
      <c r="E3" s="1">
        <v>4</v>
      </c>
      <c r="F3" s="1"/>
      <c r="G3" s="1" t="s">
        <v>44</v>
      </c>
      <c r="H3" s="1" t="s">
        <v>45</v>
      </c>
      <c r="I3" s="2"/>
    </row>
    <row r="4" spans="1:9" x14ac:dyDescent="0.25">
      <c r="A4" s="1" t="s">
        <v>65</v>
      </c>
      <c r="B4" s="12" t="s">
        <v>66</v>
      </c>
      <c r="C4" s="12" t="s">
        <v>48</v>
      </c>
      <c r="D4" s="12" t="s">
        <v>49</v>
      </c>
      <c r="E4" s="1">
        <v>3</v>
      </c>
      <c r="F4" s="1" t="s">
        <v>50</v>
      </c>
      <c r="G4" s="1" t="s">
        <v>44</v>
      </c>
      <c r="H4" s="1" t="s">
        <v>45</v>
      </c>
      <c r="I4" s="2"/>
    </row>
    <row r="5" spans="1:9" x14ac:dyDescent="0.25">
      <c r="A5" s="1" t="s">
        <v>65</v>
      </c>
      <c r="B5" s="12" t="s">
        <v>76</v>
      </c>
      <c r="C5" s="12" t="s">
        <v>119</v>
      </c>
      <c r="D5" s="12" t="s">
        <v>51</v>
      </c>
      <c r="E5" s="1">
        <v>2</v>
      </c>
      <c r="F5" s="1"/>
      <c r="G5" s="1" t="s">
        <v>44</v>
      </c>
      <c r="H5" s="1" t="s">
        <v>45</v>
      </c>
      <c r="I5" s="2"/>
    </row>
    <row r="6" spans="1:9" ht="52.8" x14ac:dyDescent="0.25">
      <c r="A6" s="1" t="s">
        <v>65</v>
      </c>
      <c r="B6" s="12" t="s">
        <v>32</v>
      </c>
      <c r="C6" s="12" t="s">
        <v>153</v>
      </c>
      <c r="D6" s="12" t="s">
        <v>49</v>
      </c>
      <c r="E6" s="1"/>
      <c r="F6" s="1"/>
      <c r="G6" s="1" t="s">
        <v>44</v>
      </c>
      <c r="H6" s="1" t="s">
        <v>45</v>
      </c>
      <c r="I6" s="2"/>
    </row>
    <row r="7" spans="1:9" x14ac:dyDescent="0.25">
      <c r="A7" s="1" t="s">
        <v>65</v>
      </c>
      <c r="B7" s="12" t="s">
        <v>87</v>
      </c>
      <c r="C7" s="12" t="s">
        <v>121</v>
      </c>
      <c r="D7" s="12" t="s">
        <v>55</v>
      </c>
      <c r="E7" s="1"/>
      <c r="F7" s="1"/>
      <c r="G7" s="1" t="s">
        <v>44</v>
      </c>
      <c r="H7" s="1" t="s">
        <v>45</v>
      </c>
      <c r="I7" s="2"/>
    </row>
    <row r="8" spans="1:9" x14ac:dyDescent="0.25">
      <c r="A8" s="1" t="s">
        <v>65</v>
      </c>
      <c r="B8" s="12" t="s">
        <v>124</v>
      </c>
      <c r="C8" s="12" t="s">
        <v>125</v>
      </c>
      <c r="D8" s="12" t="s">
        <v>55</v>
      </c>
      <c r="E8" s="1"/>
      <c r="F8" s="1"/>
      <c r="G8" s="1" t="s">
        <v>44</v>
      </c>
      <c r="H8" s="1" t="s">
        <v>45</v>
      </c>
      <c r="I8" s="2"/>
    </row>
    <row r="9" spans="1:9" x14ac:dyDescent="0.25">
      <c r="A9" s="1" t="s">
        <v>65</v>
      </c>
      <c r="B9" s="12" t="s">
        <v>129</v>
      </c>
      <c r="C9" s="12" t="s">
        <v>128</v>
      </c>
      <c r="D9" s="12" t="s">
        <v>55</v>
      </c>
      <c r="E9" s="1"/>
      <c r="F9" s="1"/>
      <c r="G9" s="1" t="s">
        <v>44</v>
      </c>
      <c r="H9" s="1" t="s">
        <v>45</v>
      </c>
      <c r="I9" s="2"/>
    </row>
    <row r="10" spans="1:9" ht="29.4" customHeight="1" x14ac:dyDescent="0.25">
      <c r="A10" s="1" t="s">
        <v>65</v>
      </c>
      <c r="B10" s="12" t="s">
        <v>89</v>
      </c>
      <c r="C10" s="12" t="s">
        <v>126</v>
      </c>
      <c r="D10" s="12" t="s">
        <v>55</v>
      </c>
      <c r="E10" s="1"/>
      <c r="F10" s="1"/>
      <c r="G10" s="1" t="s">
        <v>44</v>
      </c>
      <c r="H10" s="1" t="s">
        <v>45</v>
      </c>
      <c r="I10" s="2"/>
    </row>
    <row r="11" spans="1:9" x14ac:dyDescent="0.25">
      <c r="A11" s="1" t="s">
        <v>65</v>
      </c>
      <c r="B11" s="12" t="s">
        <v>67</v>
      </c>
      <c r="C11" s="12" t="s">
        <v>68</v>
      </c>
      <c r="D11" s="12" t="s">
        <v>55</v>
      </c>
      <c r="E11" s="1"/>
      <c r="F11" s="1"/>
      <c r="G11" s="1" t="s">
        <v>44</v>
      </c>
      <c r="H11" s="1" t="s">
        <v>45</v>
      </c>
      <c r="I11" s="2"/>
    </row>
    <row r="12" spans="1:9" x14ac:dyDescent="0.25">
      <c r="A12" s="1" t="s">
        <v>65</v>
      </c>
      <c r="B12" s="12" t="s">
        <v>122</v>
      </c>
      <c r="C12" s="12" t="s">
        <v>133</v>
      </c>
      <c r="D12" s="12" t="s">
        <v>55</v>
      </c>
      <c r="E12" s="1"/>
      <c r="F12" s="1"/>
      <c r="G12" s="1" t="s">
        <v>44</v>
      </c>
      <c r="H12" s="1" t="s">
        <v>45</v>
      </c>
      <c r="I12" s="2"/>
    </row>
    <row r="13" spans="1:9" x14ac:dyDescent="0.25">
      <c r="A13" s="1" t="s">
        <v>65</v>
      </c>
      <c r="B13" s="12" t="s">
        <v>123</v>
      </c>
      <c r="C13" s="12" t="s">
        <v>134</v>
      </c>
      <c r="D13" s="12" t="s">
        <v>55</v>
      </c>
      <c r="E13" s="1"/>
      <c r="F13" s="1"/>
      <c r="G13" s="1" t="s">
        <v>44</v>
      </c>
      <c r="H13" s="1" t="s">
        <v>56</v>
      </c>
      <c r="I13" s="2"/>
    </row>
    <row r="14" spans="1:9" x14ac:dyDescent="0.25">
      <c r="A14" s="1"/>
      <c r="B14" s="12"/>
      <c r="C14" s="12"/>
      <c r="D14" s="12"/>
      <c r="E14" s="1"/>
      <c r="F14" s="1"/>
      <c r="G14" s="1"/>
      <c r="H14" s="1"/>
      <c r="I14" s="2"/>
    </row>
    <row r="15" spans="1:9" x14ac:dyDescent="0.25">
      <c r="A15" s="1"/>
      <c r="B15" s="12"/>
      <c r="C15" s="12"/>
      <c r="D15" s="12"/>
      <c r="E15" s="1"/>
      <c r="F15" s="1"/>
      <c r="G15" s="1"/>
      <c r="H15" s="1"/>
      <c r="I15" s="2"/>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53C2F-DD70-4F3D-B4AC-638780C90DD0}">
  <sheetPr codeName="Sheet7"/>
  <dimension ref="A1:P11"/>
  <sheetViews>
    <sheetView workbookViewId="0"/>
  </sheetViews>
  <sheetFormatPr defaultRowHeight="14.4" x14ac:dyDescent="0.3"/>
  <cols>
    <col min="1" max="1" width="10.6640625" style="8" bestFit="1" customWidth="1"/>
    <col min="2" max="2" width="5" style="8" bestFit="1" customWidth="1"/>
    <col min="3" max="3" width="4.6640625" style="8" bestFit="1" customWidth="1"/>
    <col min="4" max="4" width="4.6640625" style="8" customWidth="1"/>
    <col min="5" max="5" width="6.6640625" style="8" bestFit="1" customWidth="1"/>
    <col min="6" max="6" width="15.33203125" style="8" bestFit="1" customWidth="1"/>
    <col min="7" max="7" width="17.33203125" style="8" bestFit="1" customWidth="1"/>
    <col min="8" max="8" width="18" style="8" bestFit="1" customWidth="1"/>
    <col min="9" max="9" width="17.33203125" style="8" bestFit="1" customWidth="1"/>
    <col min="10" max="10" width="10.5546875" style="8" bestFit="1" customWidth="1"/>
    <col min="11" max="11" width="16.44140625" style="8" bestFit="1" customWidth="1"/>
    <col min="12" max="12" width="16.109375" style="8" bestFit="1" customWidth="1"/>
    <col min="13" max="13" width="14.44140625" style="8" bestFit="1" customWidth="1"/>
    <col min="14" max="15" width="8.88671875" style="8"/>
    <col min="16" max="16" width="18" style="8" bestFit="1" customWidth="1"/>
    <col min="17" max="17" width="9.6640625" style="8" customWidth="1"/>
    <col min="18" max="16384" width="8.88671875" style="8"/>
  </cols>
  <sheetData>
    <row r="1" spans="1:16" ht="43.2" x14ac:dyDescent="0.3">
      <c r="A1" s="22" t="s">
        <v>41</v>
      </c>
      <c r="B1" s="22" t="s">
        <v>46</v>
      </c>
      <c r="C1" s="22" t="s">
        <v>31</v>
      </c>
      <c r="D1" s="22" t="s">
        <v>76</v>
      </c>
      <c r="E1" s="22" t="s">
        <v>32</v>
      </c>
      <c r="F1" s="33" t="s">
        <v>87</v>
      </c>
      <c r="G1" s="33" t="s">
        <v>124</v>
      </c>
      <c r="H1" s="33" t="s">
        <v>127</v>
      </c>
      <c r="I1" s="33" t="s">
        <v>88</v>
      </c>
      <c r="J1" s="33" t="s">
        <v>130</v>
      </c>
      <c r="K1" s="33" t="s">
        <v>131</v>
      </c>
      <c r="L1" s="33" t="s">
        <v>132</v>
      </c>
      <c r="M1" s="33" t="s">
        <v>123</v>
      </c>
      <c r="P1" s="33"/>
    </row>
    <row r="2" spans="1:16" x14ac:dyDescent="0.3">
      <c r="A2" s="21">
        <f>DATE(B2,1,C2)</f>
        <v>32806</v>
      </c>
      <c r="B2" s="8">
        <v>1989</v>
      </c>
      <c r="C2" s="8">
        <v>298</v>
      </c>
      <c r="D2" s="8" t="s">
        <v>111</v>
      </c>
      <c r="E2" s="8">
        <v>1</v>
      </c>
      <c r="F2" s="8">
        <v>0.30599999999999999</v>
      </c>
      <c r="G2" s="8">
        <v>2910</v>
      </c>
      <c r="H2" s="8">
        <v>368.3</v>
      </c>
      <c r="I2" s="8">
        <v>321.5</v>
      </c>
      <c r="J2" s="44">
        <f>(H2-I2)/H2</f>
        <v>0.12707032310616348</v>
      </c>
      <c r="K2" s="30">
        <f>(G2-G2*J2)/F2</f>
        <v>8301.3900645786416</v>
      </c>
      <c r="L2" s="32">
        <f t="shared" ref="L2:L11" si="0">K2/56</f>
        <v>148.23910829604716</v>
      </c>
      <c r="M2" s="30">
        <f t="shared" ref="M2:M11" si="1">K2/0.892179</f>
        <v>9304.6239202880151</v>
      </c>
    </row>
    <row r="3" spans="1:16" x14ac:dyDescent="0.3">
      <c r="A3" s="21">
        <f t="shared" ref="A3:A11" si="2">DATE(B3,1,C3)</f>
        <v>32806</v>
      </c>
      <c r="B3" s="8">
        <v>1989</v>
      </c>
      <c r="C3" s="8">
        <v>298</v>
      </c>
      <c r="D3" s="8" t="s">
        <v>111</v>
      </c>
      <c r="E3" s="8">
        <v>2</v>
      </c>
      <c r="F3" s="8">
        <v>0.30599999999999999</v>
      </c>
      <c r="G3" s="8">
        <v>2905</v>
      </c>
      <c r="H3" s="8">
        <v>403.5</v>
      </c>
      <c r="I3" s="8">
        <v>350</v>
      </c>
      <c r="J3" s="44">
        <f t="shared" ref="J3:J11" si="3">(H3-I3)/H3</f>
        <v>0.13258983890954151</v>
      </c>
      <c r="K3" s="30">
        <f t="shared" ref="K3:K11" si="4">(G3-G3*J3)/F3</f>
        <v>8234.7271829012479</v>
      </c>
      <c r="L3" s="32">
        <f t="shared" si="0"/>
        <v>147.04869969466515</v>
      </c>
      <c r="M3" s="30">
        <f t="shared" si="1"/>
        <v>9229.9047420991155</v>
      </c>
    </row>
    <row r="4" spans="1:16" x14ac:dyDescent="0.3">
      <c r="A4" s="21">
        <f t="shared" si="2"/>
        <v>32806</v>
      </c>
      <c r="B4" s="8">
        <v>1989</v>
      </c>
      <c r="C4" s="8">
        <v>298</v>
      </c>
      <c r="D4" s="8" t="s">
        <v>111</v>
      </c>
      <c r="E4" s="8">
        <v>3</v>
      </c>
      <c r="F4" s="8">
        <v>0.30599999999999999</v>
      </c>
      <c r="G4" s="8">
        <v>2820</v>
      </c>
      <c r="H4" s="8">
        <v>384.1</v>
      </c>
      <c r="I4" s="8">
        <v>339.5</v>
      </c>
      <c r="J4" s="44">
        <f t="shared" si="3"/>
        <v>0.11611559489716225</v>
      </c>
      <c r="K4" s="30">
        <f t="shared" si="4"/>
        <v>8145.6013803594851</v>
      </c>
      <c r="L4" s="32">
        <f t="shared" si="0"/>
        <v>145.45716750641938</v>
      </c>
      <c r="M4" s="30">
        <f t="shared" si="1"/>
        <v>9130.007969655735</v>
      </c>
    </row>
    <row r="5" spans="1:16" x14ac:dyDescent="0.3">
      <c r="A5" s="21">
        <f t="shared" si="2"/>
        <v>32806</v>
      </c>
      <c r="B5" s="8">
        <v>1989</v>
      </c>
      <c r="C5" s="8">
        <v>298</v>
      </c>
      <c r="D5" s="8" t="s">
        <v>111</v>
      </c>
      <c r="E5" s="8">
        <v>4</v>
      </c>
      <c r="F5" s="8">
        <v>0.30599999999999999</v>
      </c>
      <c r="G5" s="8">
        <v>3110</v>
      </c>
      <c r="H5" s="8">
        <v>380.9</v>
      </c>
      <c r="I5" s="8">
        <v>327.7</v>
      </c>
      <c r="J5" s="44">
        <f t="shared" si="3"/>
        <v>0.13966920451562087</v>
      </c>
      <c r="K5" s="30">
        <f t="shared" si="4"/>
        <v>8743.8848822105192</v>
      </c>
      <c r="L5" s="32">
        <f t="shared" si="0"/>
        <v>156.140801468045</v>
      </c>
      <c r="M5" s="30">
        <f t="shared" si="1"/>
        <v>9800.5948158503161</v>
      </c>
    </row>
    <row r="6" spans="1:16" x14ac:dyDescent="0.3">
      <c r="A6" s="21">
        <f t="shared" si="2"/>
        <v>32806</v>
      </c>
      <c r="B6" s="8">
        <v>1989</v>
      </c>
      <c r="C6" s="8">
        <v>298</v>
      </c>
      <c r="D6" s="8" t="s">
        <v>111</v>
      </c>
      <c r="E6" s="8">
        <v>5</v>
      </c>
      <c r="F6" s="8">
        <v>0.30599999999999999</v>
      </c>
      <c r="G6" s="8">
        <v>3235</v>
      </c>
      <c r="H6" s="8">
        <v>409.1</v>
      </c>
      <c r="I6" s="8">
        <v>348.1</v>
      </c>
      <c r="J6" s="44">
        <f t="shared" si="3"/>
        <v>0.14910779760449766</v>
      </c>
      <c r="K6" s="30">
        <f t="shared" si="4"/>
        <v>8995.5433815341512</v>
      </c>
      <c r="L6" s="32">
        <f t="shared" si="0"/>
        <v>160.63470324168128</v>
      </c>
      <c r="M6" s="30">
        <f t="shared" si="1"/>
        <v>10082.666574234712</v>
      </c>
      <c r="N6" s="30"/>
    </row>
    <row r="7" spans="1:16" x14ac:dyDescent="0.3">
      <c r="A7" s="21">
        <f t="shared" si="2"/>
        <v>32806</v>
      </c>
      <c r="B7" s="8">
        <v>1989</v>
      </c>
      <c r="C7" s="8">
        <v>298</v>
      </c>
      <c r="D7" s="8" t="s">
        <v>112</v>
      </c>
      <c r="E7" s="8">
        <v>6</v>
      </c>
      <c r="F7" s="8">
        <v>0.29980000000000001</v>
      </c>
      <c r="G7" s="8">
        <v>3075</v>
      </c>
      <c r="H7" s="8">
        <v>354.4</v>
      </c>
      <c r="I7" s="8">
        <v>303.3</v>
      </c>
      <c r="J7" s="44">
        <f t="shared" si="3"/>
        <v>0.14418735891647846</v>
      </c>
      <c r="K7" s="30">
        <f t="shared" si="4"/>
        <v>8777.9315254564008</v>
      </c>
      <c r="L7" s="32">
        <f t="shared" si="0"/>
        <v>156.74877724029287</v>
      </c>
      <c r="M7" s="30">
        <f t="shared" si="1"/>
        <v>9838.7560404990472</v>
      </c>
    </row>
    <row r="8" spans="1:16" x14ac:dyDescent="0.3">
      <c r="A8" s="21">
        <f t="shared" si="2"/>
        <v>32806</v>
      </c>
      <c r="B8" s="8">
        <v>1989</v>
      </c>
      <c r="C8" s="8">
        <v>298</v>
      </c>
      <c r="D8" s="8" t="s">
        <v>112</v>
      </c>
      <c r="E8" s="8">
        <v>7</v>
      </c>
      <c r="F8" s="8">
        <v>0.29980000000000001</v>
      </c>
      <c r="G8" s="8">
        <v>2565</v>
      </c>
      <c r="H8" s="8">
        <v>383.1</v>
      </c>
      <c r="I8" s="8">
        <v>332.7</v>
      </c>
      <c r="J8" s="44">
        <f t="shared" si="3"/>
        <v>0.13155833985904472</v>
      </c>
      <c r="K8" s="30">
        <f t="shared" si="4"/>
        <v>7430.129613947799</v>
      </c>
      <c r="L8" s="32">
        <f t="shared" si="0"/>
        <v>132.68088596335355</v>
      </c>
      <c r="M8" s="30">
        <f t="shared" si="1"/>
        <v>8328.070503730527</v>
      </c>
    </row>
    <row r="9" spans="1:16" x14ac:dyDescent="0.3">
      <c r="A9" s="21">
        <f t="shared" si="2"/>
        <v>32806</v>
      </c>
      <c r="B9" s="8">
        <v>1989</v>
      </c>
      <c r="C9" s="8">
        <v>298</v>
      </c>
      <c r="D9" s="8" t="s">
        <v>112</v>
      </c>
      <c r="E9" s="8">
        <v>8</v>
      </c>
      <c r="F9" s="8">
        <v>0.29980000000000001</v>
      </c>
      <c r="G9" s="8">
        <v>3040</v>
      </c>
      <c r="H9" s="8">
        <v>429.3</v>
      </c>
      <c r="I9" s="8">
        <v>367.9</v>
      </c>
      <c r="J9" s="44">
        <f t="shared" si="3"/>
        <v>0.14302352667132548</v>
      </c>
      <c r="K9" s="30">
        <f t="shared" si="4"/>
        <v>8689.8214773821564</v>
      </c>
      <c r="L9" s="32">
        <f t="shared" si="0"/>
        <v>155.17538352468137</v>
      </c>
      <c r="M9" s="30">
        <f t="shared" si="1"/>
        <v>9739.9977777801942</v>
      </c>
    </row>
    <row r="10" spans="1:16" x14ac:dyDescent="0.3">
      <c r="A10" s="21">
        <f t="shared" si="2"/>
        <v>32806</v>
      </c>
      <c r="B10" s="8">
        <v>1989</v>
      </c>
      <c r="C10" s="8">
        <v>298</v>
      </c>
      <c r="D10" s="8" t="s">
        <v>112</v>
      </c>
      <c r="E10" s="8">
        <v>9</v>
      </c>
      <c r="F10" s="8">
        <v>0.29980000000000001</v>
      </c>
      <c r="G10" s="8">
        <v>2810</v>
      </c>
      <c r="H10" s="8">
        <v>377.6</v>
      </c>
      <c r="I10" s="8">
        <v>325</v>
      </c>
      <c r="J10" s="44">
        <f t="shared" si="3"/>
        <v>0.13930084745762716</v>
      </c>
      <c r="K10" s="30">
        <f t="shared" si="4"/>
        <v>8067.2602356373163</v>
      </c>
      <c r="L10" s="32">
        <f t="shared" si="0"/>
        <v>144.0582184935235</v>
      </c>
      <c r="M10" s="30">
        <f t="shared" si="1"/>
        <v>9042.1991950464162</v>
      </c>
    </row>
    <row r="11" spans="1:16" x14ac:dyDescent="0.3">
      <c r="A11" s="21">
        <f t="shared" si="2"/>
        <v>32806</v>
      </c>
      <c r="B11" s="8">
        <v>1989</v>
      </c>
      <c r="C11" s="8">
        <v>298</v>
      </c>
      <c r="D11" s="8" t="s">
        <v>112</v>
      </c>
      <c r="E11" s="8">
        <v>10</v>
      </c>
      <c r="F11" s="8">
        <v>0.29980000000000001</v>
      </c>
      <c r="G11" s="8">
        <v>2610</v>
      </c>
      <c r="H11" s="8">
        <v>354.7</v>
      </c>
      <c r="I11" s="8">
        <v>309</v>
      </c>
      <c r="J11" s="44">
        <f t="shared" si="3"/>
        <v>0.12884127431632364</v>
      </c>
      <c r="K11" s="30">
        <f t="shared" si="4"/>
        <v>7584.1370047845076</v>
      </c>
      <c r="L11" s="32">
        <f t="shared" si="0"/>
        <v>135.4310179425805</v>
      </c>
      <c r="M11" s="30">
        <f t="shared" si="1"/>
        <v>8500.6898893434027</v>
      </c>
      <c r="N11" s="30"/>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5DDEC-73C6-4E15-BF8A-CE932BE6AFCD}">
  <sheetPr codeName="Sheet8"/>
  <dimension ref="A1:H17"/>
  <sheetViews>
    <sheetView workbookViewId="0">
      <selection activeCell="C14" sqref="C14"/>
    </sheetView>
  </sheetViews>
  <sheetFormatPr defaultRowHeight="14.4" x14ac:dyDescent="0.3"/>
  <cols>
    <col min="1" max="1" width="24.33203125" style="19" customWidth="1"/>
    <col min="2" max="2" width="35.6640625" style="19" customWidth="1"/>
    <col min="3" max="3" width="58.77734375" style="19" customWidth="1"/>
    <col min="4" max="4" width="15.44140625" style="19" customWidth="1"/>
    <col min="5" max="5" width="11.5546875" style="19" customWidth="1"/>
    <col min="6" max="8" width="15.44140625" style="19" customWidth="1"/>
    <col min="9" max="10" width="15.6640625" style="8" customWidth="1"/>
    <col min="11" max="16384" width="8.88671875" style="8"/>
  </cols>
  <sheetData>
    <row r="1" spans="1:8" ht="27.6" x14ac:dyDescent="0.3">
      <c r="A1" s="18" t="s">
        <v>33</v>
      </c>
      <c r="B1" s="18" t="s">
        <v>34</v>
      </c>
      <c r="C1" s="18" t="s">
        <v>35</v>
      </c>
      <c r="D1" s="18" t="s">
        <v>36</v>
      </c>
      <c r="E1" s="18" t="s">
        <v>37</v>
      </c>
      <c r="F1" s="18" t="s">
        <v>38</v>
      </c>
      <c r="G1" s="18" t="s">
        <v>39</v>
      </c>
      <c r="H1" s="18" t="s">
        <v>40</v>
      </c>
    </row>
    <row r="2" spans="1:8" ht="28.8" x14ac:dyDescent="0.3">
      <c r="A2" s="1" t="s">
        <v>69</v>
      </c>
      <c r="B2" s="11" t="s">
        <v>41</v>
      </c>
      <c r="C2" s="12" t="s">
        <v>42</v>
      </c>
      <c r="D2" s="13" t="s">
        <v>43</v>
      </c>
      <c r="E2" s="1">
        <v>10</v>
      </c>
      <c r="F2" s="1"/>
      <c r="G2" s="1" t="s">
        <v>44</v>
      </c>
      <c r="H2" s="1" t="s">
        <v>45</v>
      </c>
    </row>
    <row r="3" spans="1:8" x14ac:dyDescent="0.3">
      <c r="A3" s="1" t="s">
        <v>69</v>
      </c>
      <c r="B3" s="12" t="s">
        <v>46</v>
      </c>
      <c r="C3" s="12" t="s">
        <v>46</v>
      </c>
      <c r="D3" s="12" t="s">
        <v>47</v>
      </c>
      <c r="E3" s="1">
        <v>4</v>
      </c>
      <c r="F3" s="1"/>
      <c r="G3" s="1" t="s">
        <v>44</v>
      </c>
      <c r="H3" s="1" t="s">
        <v>45</v>
      </c>
    </row>
    <row r="4" spans="1:8" x14ac:dyDescent="0.3">
      <c r="A4" s="1" t="s">
        <v>69</v>
      </c>
      <c r="B4" s="12" t="s">
        <v>66</v>
      </c>
      <c r="C4" s="12" t="s">
        <v>48</v>
      </c>
      <c r="D4" s="12" t="s">
        <v>49</v>
      </c>
      <c r="E4" s="1">
        <v>3</v>
      </c>
      <c r="F4" s="1" t="s">
        <v>50</v>
      </c>
      <c r="G4" s="1" t="s">
        <v>44</v>
      </c>
      <c r="H4" s="1" t="s">
        <v>45</v>
      </c>
    </row>
    <row r="5" spans="1:8" ht="39.6" x14ac:dyDescent="0.3">
      <c r="A5" s="1" t="s">
        <v>69</v>
      </c>
      <c r="B5" s="19" t="s">
        <v>154</v>
      </c>
      <c r="C5" s="12" t="s">
        <v>155</v>
      </c>
      <c r="D5" s="19" t="s">
        <v>51</v>
      </c>
      <c r="E5" s="1"/>
      <c r="G5" s="1" t="s">
        <v>44</v>
      </c>
      <c r="H5" s="1" t="s">
        <v>45</v>
      </c>
    </row>
    <row r="6" spans="1:8" ht="39.6" x14ac:dyDescent="0.3">
      <c r="A6" s="1" t="s">
        <v>69</v>
      </c>
      <c r="B6" s="19" t="s">
        <v>151</v>
      </c>
      <c r="C6" s="12" t="s">
        <v>156</v>
      </c>
      <c r="D6" s="19" t="s">
        <v>49</v>
      </c>
      <c r="E6" s="1"/>
      <c r="G6" s="1" t="s">
        <v>44</v>
      </c>
      <c r="H6" s="1" t="s">
        <v>45</v>
      </c>
    </row>
    <row r="7" spans="1:8" ht="52.8" x14ac:dyDescent="0.3">
      <c r="A7" s="1" t="s">
        <v>69</v>
      </c>
      <c r="B7" s="19" t="s">
        <v>54</v>
      </c>
      <c r="C7" s="12" t="s">
        <v>137</v>
      </c>
      <c r="D7" s="19" t="s">
        <v>55</v>
      </c>
      <c r="G7" s="1" t="s">
        <v>44</v>
      </c>
      <c r="H7" s="1" t="s">
        <v>45</v>
      </c>
    </row>
    <row r="8" spans="1:8" x14ac:dyDescent="0.3">
      <c r="A8" s="1" t="s">
        <v>69</v>
      </c>
      <c r="B8" s="19" t="s">
        <v>92</v>
      </c>
      <c r="C8" s="12" t="s">
        <v>70</v>
      </c>
      <c r="D8" s="12" t="s">
        <v>55</v>
      </c>
      <c r="E8" s="1"/>
      <c r="F8" s="1"/>
      <c r="G8" s="1" t="s">
        <v>44</v>
      </c>
      <c r="H8" s="1" t="s">
        <v>45</v>
      </c>
    </row>
    <row r="9" spans="1:8" x14ac:dyDescent="0.3">
      <c r="A9" s="1" t="s">
        <v>69</v>
      </c>
      <c r="B9" s="19" t="s">
        <v>93</v>
      </c>
      <c r="C9" s="12" t="s">
        <v>71</v>
      </c>
      <c r="D9" s="12" t="s">
        <v>55</v>
      </c>
      <c r="E9" s="1"/>
      <c r="F9" s="1"/>
      <c r="G9" s="1" t="s">
        <v>44</v>
      </c>
      <c r="H9" s="1" t="s">
        <v>45</v>
      </c>
    </row>
    <row r="10" spans="1:8" ht="26.4" x14ac:dyDescent="0.3">
      <c r="A10" s="1" t="s">
        <v>69</v>
      </c>
      <c r="B10" s="19" t="s">
        <v>139</v>
      </c>
      <c r="C10" s="12" t="s">
        <v>140</v>
      </c>
      <c r="D10" s="12" t="s">
        <v>55</v>
      </c>
      <c r="E10" s="1"/>
      <c r="F10" s="1"/>
      <c r="G10" s="1" t="s">
        <v>44</v>
      </c>
      <c r="H10" s="1" t="s">
        <v>45</v>
      </c>
    </row>
    <row r="11" spans="1:8" ht="26.4" x14ac:dyDescent="0.3">
      <c r="A11" s="1" t="s">
        <v>69</v>
      </c>
      <c r="B11" s="19" t="s">
        <v>94</v>
      </c>
      <c r="C11" s="45" t="s">
        <v>72</v>
      </c>
      <c r="D11" s="12" t="s">
        <v>55</v>
      </c>
      <c r="E11" s="1"/>
      <c r="F11" s="1"/>
      <c r="G11" s="1" t="s">
        <v>44</v>
      </c>
      <c r="H11" s="1" t="s">
        <v>45</v>
      </c>
    </row>
    <row r="12" spans="1:8" x14ac:dyDescent="0.3">
      <c r="A12" s="1" t="s">
        <v>69</v>
      </c>
      <c r="B12" s="19" t="s">
        <v>73</v>
      </c>
      <c r="C12" s="45" t="s">
        <v>90</v>
      </c>
      <c r="D12" s="12" t="s">
        <v>55</v>
      </c>
      <c r="E12" s="1"/>
      <c r="F12" s="1"/>
      <c r="G12" s="1" t="s">
        <v>44</v>
      </c>
      <c r="H12" s="1" t="s">
        <v>45</v>
      </c>
    </row>
    <row r="13" spans="1:8" ht="26.4" x14ac:dyDescent="0.3">
      <c r="A13" s="1" t="s">
        <v>69</v>
      </c>
      <c r="B13" s="46" t="s">
        <v>141</v>
      </c>
      <c r="C13" s="45" t="s">
        <v>142</v>
      </c>
      <c r="D13" s="12" t="s">
        <v>55</v>
      </c>
      <c r="E13" s="1"/>
      <c r="F13" s="1"/>
      <c r="G13" s="1" t="s">
        <v>44</v>
      </c>
      <c r="H13" s="1" t="s">
        <v>45</v>
      </c>
    </row>
    <row r="14" spans="1:8" ht="66" x14ac:dyDescent="0.3">
      <c r="A14" s="1" t="s">
        <v>69</v>
      </c>
      <c r="B14" s="47" t="s">
        <v>143</v>
      </c>
      <c r="C14" s="45" t="s">
        <v>144</v>
      </c>
      <c r="D14" s="12" t="s">
        <v>55</v>
      </c>
      <c r="E14" s="1"/>
      <c r="F14" s="1"/>
      <c r="G14" s="1" t="s">
        <v>44</v>
      </c>
      <c r="H14" s="1" t="s">
        <v>45</v>
      </c>
    </row>
    <row r="15" spans="1:8" x14ac:dyDescent="0.3">
      <c r="A15" s="1"/>
    </row>
    <row r="16" spans="1:8" x14ac:dyDescent="0.3">
      <c r="A16" s="1"/>
    </row>
    <row r="17" spans="1:1" x14ac:dyDescent="0.3">
      <c r="A17" s="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09207-0AAA-4419-B4EE-7A14230996D2}">
  <sheetPr codeName="Sheet9"/>
  <dimension ref="A1:P9"/>
  <sheetViews>
    <sheetView workbookViewId="0"/>
  </sheetViews>
  <sheetFormatPr defaultRowHeight="14.4" x14ac:dyDescent="0.3"/>
  <cols>
    <col min="1" max="1" width="10.6640625" style="8" bestFit="1" customWidth="1"/>
    <col min="2" max="8" width="8.88671875" style="8"/>
    <col min="9" max="9" width="11.77734375" style="8" customWidth="1"/>
    <col min="10" max="13" width="8.88671875" style="8"/>
    <col min="14" max="14" width="9.109375" style="29"/>
    <col min="15" max="15" width="9.109375" style="30"/>
    <col min="16" max="16384" width="8.88671875" style="8"/>
  </cols>
  <sheetData>
    <row r="1" spans="1:16" ht="86.4" x14ac:dyDescent="0.3">
      <c r="A1" s="22" t="s">
        <v>41</v>
      </c>
      <c r="B1" s="22" t="s">
        <v>46</v>
      </c>
      <c r="C1" s="22" t="s">
        <v>31</v>
      </c>
      <c r="D1" s="41" t="s">
        <v>154</v>
      </c>
      <c r="E1" s="41" t="s">
        <v>151</v>
      </c>
      <c r="F1" s="41" t="s">
        <v>54</v>
      </c>
      <c r="G1" s="41" t="s">
        <v>106</v>
      </c>
      <c r="H1" s="41" t="s">
        <v>138</v>
      </c>
      <c r="I1" s="33" t="s">
        <v>135</v>
      </c>
      <c r="J1" s="33" t="s">
        <v>91</v>
      </c>
      <c r="K1" s="41" t="s">
        <v>139</v>
      </c>
      <c r="L1" s="41" t="s">
        <v>95</v>
      </c>
      <c r="M1" s="41" t="s">
        <v>136</v>
      </c>
      <c r="N1" s="48" t="s">
        <v>141</v>
      </c>
      <c r="O1" s="48" t="s">
        <v>143</v>
      </c>
    </row>
    <row r="2" spans="1:16" x14ac:dyDescent="0.3">
      <c r="A2" s="21">
        <f t="shared" ref="A2:A9" si="0">DATE(B2,1,C2)</f>
        <v>32807</v>
      </c>
      <c r="B2" s="8">
        <v>1989</v>
      </c>
      <c r="C2" s="8">
        <v>299</v>
      </c>
      <c r="D2" s="8" t="s">
        <v>74</v>
      </c>
      <c r="E2" s="8">
        <v>1</v>
      </c>
      <c r="F2" s="8">
        <f>6*0.762</f>
        <v>4.5720000000000001</v>
      </c>
      <c r="G2" s="8">
        <v>28</v>
      </c>
      <c r="H2" s="8">
        <v>28</v>
      </c>
      <c r="I2" s="29">
        <f>G2/F2</f>
        <v>6.1242344706911638</v>
      </c>
      <c r="J2" s="29">
        <f t="shared" ref="J2:J9" si="1">H2/F2</f>
        <v>6.1242344706911638</v>
      </c>
      <c r="K2" s="8">
        <v>21750</v>
      </c>
      <c r="L2" s="8">
        <v>1009</v>
      </c>
      <c r="M2" s="23">
        <f t="shared" ref="M2:M9" si="2">L2/K2</f>
        <v>4.6390804597701146E-2</v>
      </c>
      <c r="N2" s="30">
        <f>L2*10</f>
        <v>10090</v>
      </c>
      <c r="O2" s="32">
        <f>N2*0.892179*1.18343195266272/56</f>
        <v>190.23850612848659</v>
      </c>
    </row>
    <row r="3" spans="1:16" x14ac:dyDescent="0.3">
      <c r="A3" s="21">
        <f t="shared" si="0"/>
        <v>32807</v>
      </c>
      <c r="B3" s="8">
        <v>1989</v>
      </c>
      <c r="C3" s="8">
        <v>299</v>
      </c>
      <c r="D3" s="8" t="s">
        <v>75</v>
      </c>
      <c r="E3" s="8">
        <v>1</v>
      </c>
      <c r="F3" s="8">
        <f t="shared" ref="F3:F9" si="3">6*0.762</f>
        <v>4.5720000000000001</v>
      </c>
      <c r="G3" s="8">
        <v>27</v>
      </c>
      <c r="H3" s="8">
        <v>27</v>
      </c>
      <c r="I3" s="29">
        <f>G3/F3</f>
        <v>5.9055118110236222</v>
      </c>
      <c r="J3" s="29">
        <f t="shared" si="1"/>
        <v>5.9055118110236222</v>
      </c>
      <c r="K3" s="8">
        <v>21680</v>
      </c>
      <c r="L3" s="8">
        <v>1045</v>
      </c>
      <c r="M3" s="23">
        <f t="shared" si="2"/>
        <v>4.820110701107011E-2</v>
      </c>
      <c r="N3" s="30">
        <f t="shared" ref="N3:N9" si="4">L3*10</f>
        <v>10450</v>
      </c>
      <c r="O3" s="32">
        <f t="shared" ref="O3:O9" si="5">N3*0.892179*1.18343195266272/56</f>
        <v>197.02600486052378</v>
      </c>
    </row>
    <row r="4" spans="1:16" x14ac:dyDescent="0.3">
      <c r="A4" s="21">
        <f t="shared" si="0"/>
        <v>32807</v>
      </c>
      <c r="B4" s="8">
        <v>1989</v>
      </c>
      <c r="C4" s="8">
        <v>299</v>
      </c>
      <c r="D4" s="8" t="s">
        <v>112</v>
      </c>
      <c r="E4" s="8">
        <v>1</v>
      </c>
      <c r="F4" s="8">
        <f t="shared" si="3"/>
        <v>4.5720000000000001</v>
      </c>
      <c r="G4" s="8">
        <v>32</v>
      </c>
      <c r="H4" s="8">
        <v>29</v>
      </c>
      <c r="I4" s="29">
        <f>G4/F4</f>
        <v>6.99912510936133</v>
      </c>
      <c r="J4" s="29">
        <f t="shared" si="1"/>
        <v>6.3429571303587053</v>
      </c>
      <c r="K4" s="8">
        <v>24090</v>
      </c>
      <c r="L4" s="8">
        <v>1097</v>
      </c>
      <c r="M4" s="23">
        <f t="shared" si="2"/>
        <v>4.5537567455375676E-2</v>
      </c>
      <c r="N4" s="30">
        <f t="shared" si="4"/>
        <v>10970</v>
      </c>
      <c r="O4" s="32">
        <f t="shared" si="5"/>
        <v>206.83016969568857</v>
      </c>
    </row>
    <row r="5" spans="1:16" x14ac:dyDescent="0.3">
      <c r="A5" s="21">
        <f t="shared" si="0"/>
        <v>32807</v>
      </c>
      <c r="B5" s="8">
        <v>1989</v>
      </c>
      <c r="C5" s="8">
        <v>299</v>
      </c>
      <c r="D5" s="8" t="s">
        <v>112</v>
      </c>
      <c r="E5" s="8">
        <v>2</v>
      </c>
      <c r="F5" s="8">
        <f t="shared" si="3"/>
        <v>4.5720000000000001</v>
      </c>
      <c r="G5" s="29" t="e">
        <v>#N/A</v>
      </c>
      <c r="H5" s="29" t="e">
        <v>#N/A</v>
      </c>
      <c r="I5" s="29" t="e">
        <v>#N/A</v>
      </c>
      <c r="J5" s="29" t="e">
        <f t="shared" si="1"/>
        <v>#N/A</v>
      </c>
      <c r="K5" s="8">
        <v>21150</v>
      </c>
      <c r="L5" s="8">
        <v>1006</v>
      </c>
      <c r="M5" s="23">
        <f t="shared" si="2"/>
        <v>4.7565011820330967E-2</v>
      </c>
      <c r="N5" s="30">
        <f t="shared" si="4"/>
        <v>10060</v>
      </c>
      <c r="O5" s="32">
        <f t="shared" si="5"/>
        <v>189.6728812341502</v>
      </c>
    </row>
    <row r="6" spans="1:16" x14ac:dyDescent="0.3">
      <c r="A6" s="21">
        <f t="shared" si="0"/>
        <v>32807</v>
      </c>
      <c r="B6" s="8">
        <v>1989</v>
      </c>
      <c r="C6" s="8">
        <v>299</v>
      </c>
      <c r="D6" s="8" t="s">
        <v>112</v>
      </c>
      <c r="E6" s="8">
        <v>3</v>
      </c>
      <c r="F6" s="8">
        <f t="shared" si="3"/>
        <v>4.5720000000000001</v>
      </c>
      <c r="G6" s="8">
        <v>24</v>
      </c>
      <c r="H6" s="8">
        <v>25</v>
      </c>
      <c r="I6" s="29">
        <f>G6/F6</f>
        <v>5.2493438320209975</v>
      </c>
      <c r="J6" s="29">
        <f t="shared" si="1"/>
        <v>5.4680664916885391</v>
      </c>
      <c r="K6" s="8">
        <v>21130</v>
      </c>
      <c r="L6" s="8">
        <v>973</v>
      </c>
      <c r="M6" s="23">
        <f t="shared" si="2"/>
        <v>4.6048272598201608E-2</v>
      </c>
      <c r="N6" s="30">
        <f t="shared" si="4"/>
        <v>9730</v>
      </c>
      <c r="O6" s="32">
        <f t="shared" si="5"/>
        <v>183.4510073964494</v>
      </c>
      <c r="P6" s="30"/>
    </row>
    <row r="7" spans="1:16" x14ac:dyDescent="0.3">
      <c r="A7" s="21">
        <f t="shared" si="0"/>
        <v>32807</v>
      </c>
      <c r="B7" s="8">
        <v>1989</v>
      </c>
      <c r="C7" s="8">
        <v>299</v>
      </c>
      <c r="D7" s="8" t="s">
        <v>111</v>
      </c>
      <c r="E7" s="8">
        <v>1</v>
      </c>
      <c r="F7" s="8">
        <f t="shared" si="3"/>
        <v>4.5720000000000001</v>
      </c>
      <c r="G7" s="8">
        <v>23</v>
      </c>
      <c r="H7" s="8">
        <v>25</v>
      </c>
      <c r="I7" s="29">
        <f>G7/F7</f>
        <v>5.030621172353456</v>
      </c>
      <c r="J7" s="29">
        <f t="shared" si="1"/>
        <v>5.4680664916885391</v>
      </c>
      <c r="K7" s="8">
        <v>20060</v>
      </c>
      <c r="L7" s="8">
        <v>998</v>
      </c>
      <c r="M7" s="23">
        <f t="shared" si="2"/>
        <v>4.9750747756729809E-2</v>
      </c>
      <c r="N7" s="30">
        <f t="shared" si="4"/>
        <v>9980</v>
      </c>
      <c r="O7" s="32">
        <f t="shared" si="5"/>
        <v>188.16454818258632</v>
      </c>
    </row>
    <row r="8" spans="1:16" x14ac:dyDescent="0.3">
      <c r="A8" s="21">
        <f t="shared" si="0"/>
        <v>32807</v>
      </c>
      <c r="B8" s="8">
        <v>1989</v>
      </c>
      <c r="C8" s="8">
        <v>299</v>
      </c>
      <c r="D8" s="8" t="s">
        <v>111</v>
      </c>
      <c r="E8" s="8">
        <v>2</v>
      </c>
      <c r="F8" s="8">
        <f t="shared" si="3"/>
        <v>4.5720000000000001</v>
      </c>
      <c r="G8" s="8">
        <v>26</v>
      </c>
      <c r="H8" s="8">
        <v>27</v>
      </c>
      <c r="I8" s="29">
        <f>G8/F8</f>
        <v>5.6867891513560807</v>
      </c>
      <c r="J8" s="29">
        <f t="shared" si="1"/>
        <v>5.9055118110236222</v>
      </c>
      <c r="K8" s="8">
        <v>20060</v>
      </c>
      <c r="L8" s="8">
        <v>963</v>
      </c>
      <c r="M8" s="23">
        <f t="shared" si="2"/>
        <v>4.8005982053838485E-2</v>
      </c>
      <c r="N8" s="30">
        <f t="shared" si="4"/>
        <v>9630</v>
      </c>
      <c r="O8" s="32">
        <f t="shared" si="5"/>
        <v>181.56559108199463</v>
      </c>
    </row>
    <row r="9" spans="1:16" x14ac:dyDescent="0.3">
      <c r="A9" s="21">
        <f t="shared" si="0"/>
        <v>32807</v>
      </c>
      <c r="B9" s="8">
        <v>1989</v>
      </c>
      <c r="C9" s="8">
        <v>299</v>
      </c>
      <c r="D9" s="8" t="s">
        <v>111</v>
      </c>
      <c r="E9" s="8">
        <v>3</v>
      </c>
      <c r="F9" s="8">
        <f t="shared" si="3"/>
        <v>4.5720000000000001</v>
      </c>
      <c r="G9" s="8">
        <v>26</v>
      </c>
      <c r="H9" s="8">
        <v>25</v>
      </c>
      <c r="I9" s="29">
        <f>G9/F9</f>
        <v>5.6867891513560807</v>
      </c>
      <c r="J9" s="29">
        <f t="shared" si="1"/>
        <v>5.4680664916885391</v>
      </c>
      <c r="K9" s="8">
        <v>19390</v>
      </c>
      <c r="L9" s="8">
        <v>907</v>
      </c>
      <c r="M9" s="23">
        <f t="shared" si="2"/>
        <v>4.6776689014956165E-2</v>
      </c>
      <c r="N9" s="30">
        <f t="shared" si="4"/>
        <v>9070</v>
      </c>
      <c r="O9" s="32">
        <f t="shared" si="5"/>
        <v>171.00725972104789</v>
      </c>
      <c r="P9" s="3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1989 E Maize Introduction</vt:lpstr>
      <vt:lpstr>Dic. 1989 E Maize Growth</vt:lpstr>
      <vt:lpstr>1989 E Maize Growth</vt:lpstr>
      <vt:lpstr>Dic. 1989 E Maize Pop. Density</vt:lpstr>
      <vt:lpstr>1989 E Maize Pop. Density</vt:lpstr>
      <vt:lpstr>Dic. 1989 E Maize Comb. Yield</vt:lpstr>
      <vt:lpstr>1989 E Maize Comb. Yield</vt:lpstr>
      <vt:lpstr>Dic. 1989 E Maize Hand Harv.</vt:lpstr>
      <vt:lpstr>1989 E Maize Hand Harv.</vt:lpstr>
      <vt:lpstr>'1989 E Maize Comb. Yield'!harv89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2021-07-01T14:51:48Z</dcterms:created>
  <dcterms:modified xsi:type="dcterms:W3CDTF">2021-11-18T19:29:18Z</dcterms:modified>
  <cp:category/>
  <cp:contentStatus/>
</cp:coreProperties>
</file>