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66925"/>
  <mc:AlternateContent xmlns:mc="http://schemas.openxmlformats.org/markup-compatibility/2006">
    <mc:Choice Requires="x15">
      <x15ac:absPath xmlns:x15ac="http://schemas.microsoft.com/office/spreadsheetml/2010/11/ac" url="C:\WPDOCS\RES\Lysimeters\Final\Ag_Data_Commons\Crop_growth_&amp;_yield_data\"/>
    </mc:Choice>
  </mc:AlternateContent>
  <xr:revisionPtr revIDLastSave="0" documentId="13_ncr:1_{D59B9C46-57FB-4854-806E-8F4B87C2F13E}" xr6:coauthVersionLast="46" xr6:coauthVersionMax="46" xr10:uidLastSave="{00000000-0000-0000-0000-000000000000}"/>
  <bookViews>
    <workbookView xWindow="-108" yWindow="-108" windowWidth="23256" windowHeight="13404" tabRatio="900" xr2:uid="{F3D3EBF0-2BAD-4F2C-A4E6-F8D6DFC2C68D}"/>
  </bookViews>
  <sheets>
    <sheet name="2016 W Maize Introduction" sheetId="6" r:id="rId1"/>
    <sheet name="Dic. 2016 W LYS Maize Measur." sheetId="7" r:id="rId2"/>
    <sheet name="2016 W LYS Maize Measur." sheetId="1" r:id="rId3"/>
    <sheet name="Dic.2016 W Maize Growth" sheetId="9" r:id="rId4"/>
    <sheet name="2016 W Maize Growth" sheetId="10" r:id="rId5"/>
    <sheet name="Dic 2016 W LAI Biomass" sheetId="11" r:id="rId6"/>
    <sheet name="2016 W LAI Biomass" sheetId="12" r:id="rId7"/>
    <sheet name="Dic. 2016 W Maize Pop. Density" sheetId="8" r:id="rId8"/>
    <sheet name="2016 W Maize Pop. Density" sheetId="3" r:id="rId9"/>
    <sheet name="Dic. 2016 W Maize Hand Biomass" sheetId="14" r:id="rId10"/>
    <sheet name="2016 W Maize Hand Biomass" sheetId="15" r:id="rId11"/>
    <sheet name="Dic. 2016 W Maize Comb. Harv." sheetId="16" r:id="rId12"/>
    <sheet name="2106 W Maize Comb. Harv." sheetId="17" r:id="rId13"/>
    <sheet name="Dic. 2016 W Maize Hand Yield" sheetId="18" r:id="rId14"/>
    <sheet name="2016 W Maize Hand Yield" sheetId="19" r:id="rId15"/>
  </sheets>
  <definedNames>
    <definedName name="plants94" localSheetId="2">'2016 W LYS Maize Measur.'!$E$2:$N$19</definedName>
    <definedName name="plants94_1" localSheetId="2">'2016 W LYS Maize Measur.'!$E$2:$N$13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17" i="15" l="1"/>
  <c r="Q16" i="15"/>
  <c r="Q15" i="15"/>
  <c r="Q14" i="15"/>
  <c r="Q13" i="15"/>
  <c r="Q12" i="15"/>
  <c r="S17" i="15"/>
  <c r="S16" i="15"/>
  <c r="S15" i="15"/>
  <c r="S14" i="15"/>
  <c r="S13" i="15"/>
  <c r="S12" i="15"/>
  <c r="S7" i="15"/>
  <c r="S6" i="15"/>
  <c r="S5" i="15"/>
  <c r="S4" i="15"/>
  <c r="S3" i="15"/>
  <c r="S2" i="15"/>
  <c r="Q7" i="15"/>
  <c r="Q6" i="15"/>
  <c r="Q5" i="15"/>
  <c r="Q4" i="15"/>
  <c r="Q3" i="15"/>
  <c r="Q2" i="15"/>
  <c r="T21" i="15" l="1"/>
  <c r="T20" i="15"/>
  <c r="T19" i="15"/>
  <c r="T18" i="15"/>
  <c r="T11" i="15"/>
  <c r="T10" i="15"/>
  <c r="T9" i="15"/>
  <c r="T8" i="15"/>
  <c r="N2" i="15" l="1"/>
  <c r="O2" i="15" s="1"/>
  <c r="N3" i="15"/>
  <c r="O3" i="15" s="1"/>
  <c r="N4" i="15"/>
  <c r="O4" i="15" s="1"/>
  <c r="N5" i="15"/>
  <c r="O5" i="15" s="1"/>
  <c r="N6" i="15"/>
  <c r="O6" i="15" s="1"/>
  <c r="N7" i="15"/>
  <c r="O7" i="15" s="1"/>
  <c r="N12" i="15"/>
  <c r="O12" i="15" s="1"/>
  <c r="N13" i="15"/>
  <c r="O13" i="15" s="1"/>
  <c r="N14" i="15"/>
  <c r="O14" i="15" s="1"/>
  <c r="N15" i="15"/>
  <c r="O15" i="15" s="1"/>
  <c r="N16" i="15"/>
  <c r="O16" i="15" s="1"/>
  <c r="N17" i="15"/>
  <c r="O17" i="15" s="1"/>
  <c r="N8" i="15"/>
  <c r="O8" i="15" s="1"/>
  <c r="N9" i="15"/>
  <c r="O9" i="15" s="1"/>
  <c r="N10" i="15"/>
  <c r="O10" i="15" s="1"/>
  <c r="N11" i="15"/>
  <c r="O11" i="15" s="1"/>
  <c r="N18" i="15"/>
  <c r="O18" i="15" s="1"/>
  <c r="N19" i="15"/>
  <c r="O19" i="15" s="1"/>
  <c r="N20" i="15"/>
  <c r="O20" i="15" s="1"/>
  <c r="N21" i="15"/>
  <c r="O21" i="15" s="1"/>
  <c r="Q21" i="19" l="1"/>
  <c r="Q20" i="19"/>
  <c r="Q19" i="19"/>
  <c r="Q18" i="19"/>
  <c r="Q17" i="19"/>
  <c r="Q16" i="19"/>
  <c r="Q15" i="19"/>
  <c r="Q14" i="19"/>
  <c r="Q13" i="19"/>
  <c r="Q12" i="19"/>
  <c r="Q11" i="19"/>
  <c r="Q10" i="19"/>
  <c r="Q9" i="19"/>
  <c r="Q8" i="19"/>
  <c r="Q7" i="19"/>
  <c r="Q6" i="19"/>
  <c r="Q5" i="19"/>
  <c r="Q4" i="19"/>
  <c r="Q3" i="19"/>
  <c r="Q2" i="19"/>
  <c r="O2" i="19"/>
  <c r="T2" i="19" s="1"/>
  <c r="F21" i="19"/>
  <c r="F20" i="19"/>
  <c r="F19" i="19"/>
  <c r="F18" i="19"/>
  <c r="F11" i="19"/>
  <c r="F10" i="19"/>
  <c r="F9" i="19"/>
  <c r="F8" i="19"/>
  <c r="F17" i="19"/>
  <c r="F16" i="19"/>
  <c r="F15" i="19"/>
  <c r="F14" i="19"/>
  <c r="F13" i="19"/>
  <c r="F12" i="19"/>
  <c r="F7" i="19"/>
  <c r="F6" i="19"/>
  <c r="F5" i="19"/>
  <c r="F4" i="19"/>
  <c r="F3" i="19"/>
  <c r="F2" i="19"/>
  <c r="P11" i="17"/>
  <c r="P10" i="17"/>
  <c r="P9" i="17"/>
  <c r="P8" i="17"/>
  <c r="P7" i="17"/>
  <c r="P6" i="17"/>
  <c r="P5" i="17"/>
  <c r="P4" i="17"/>
  <c r="P3" i="17"/>
  <c r="P2" i="17"/>
  <c r="N4" i="17"/>
  <c r="O4" i="17" s="1"/>
  <c r="M11" i="17"/>
  <c r="N11" i="17" s="1"/>
  <c r="O11" i="17" s="1"/>
  <c r="M10" i="17"/>
  <c r="N10" i="17" s="1"/>
  <c r="O10" i="17" s="1"/>
  <c r="M9" i="17"/>
  <c r="N9" i="17" s="1"/>
  <c r="O9" i="17" s="1"/>
  <c r="M8" i="17"/>
  <c r="N8" i="17" s="1"/>
  <c r="O8" i="17" s="1"/>
  <c r="M7" i="17"/>
  <c r="N7" i="17" s="1"/>
  <c r="O7" i="17" s="1"/>
  <c r="M6" i="17"/>
  <c r="N6" i="17" s="1"/>
  <c r="O6" i="17" s="1"/>
  <c r="M5" i="17"/>
  <c r="N5" i="17" s="1"/>
  <c r="O5" i="17" s="1"/>
  <c r="M4" i="17"/>
  <c r="M3" i="17"/>
  <c r="N3" i="17" s="1"/>
  <c r="O3" i="17" s="1"/>
  <c r="M2" i="17"/>
  <c r="N2" i="17" s="1"/>
  <c r="O2" i="17" s="1"/>
  <c r="R5" i="19" l="1"/>
  <c r="R2" i="19"/>
  <c r="R21" i="19"/>
  <c r="R20" i="19"/>
  <c r="R19" i="19"/>
  <c r="R18" i="19"/>
  <c r="R17" i="19"/>
  <c r="R16" i="19"/>
  <c r="R15" i="19"/>
  <c r="R14" i="19"/>
  <c r="R13" i="19"/>
  <c r="R12" i="19"/>
  <c r="R11" i="19"/>
  <c r="R10" i="19"/>
  <c r="R9" i="19"/>
  <c r="R8" i="19"/>
  <c r="R7" i="19"/>
  <c r="R6" i="19"/>
  <c r="R4" i="19"/>
  <c r="R3" i="19"/>
  <c r="N21" i="19"/>
  <c r="N20" i="19"/>
  <c r="N19" i="19"/>
  <c r="N18" i="19"/>
  <c r="N17" i="19"/>
  <c r="N16" i="19"/>
  <c r="N15" i="19"/>
  <c r="N14" i="19"/>
  <c r="N13" i="19"/>
  <c r="N12" i="19"/>
  <c r="N11" i="19"/>
  <c r="N10" i="19"/>
  <c r="N9" i="19"/>
  <c r="N8" i="19"/>
  <c r="N7" i="19"/>
  <c r="N6" i="19"/>
  <c r="N5" i="19"/>
  <c r="N4" i="19"/>
  <c r="N3" i="19"/>
  <c r="N2" i="19"/>
  <c r="M2" i="19"/>
  <c r="M3" i="19"/>
  <c r="M4" i="19"/>
  <c r="M5" i="19"/>
  <c r="M6" i="19"/>
  <c r="M7" i="19"/>
  <c r="M8" i="19"/>
  <c r="M9" i="19"/>
  <c r="M10" i="19"/>
  <c r="M11" i="19"/>
  <c r="M12" i="19"/>
  <c r="M13" i="19"/>
  <c r="M14" i="19"/>
  <c r="M15" i="19"/>
  <c r="M16" i="19"/>
  <c r="M17" i="19"/>
  <c r="M18" i="19"/>
  <c r="M19" i="19"/>
  <c r="M20" i="19"/>
  <c r="M21" i="19"/>
  <c r="I3" i="17"/>
  <c r="J3" i="17" s="1"/>
  <c r="R3" i="17" s="1"/>
  <c r="H11" i="17"/>
  <c r="H10" i="17"/>
  <c r="I10" i="17" s="1"/>
  <c r="J10" i="17" s="1"/>
  <c r="R10" i="17" s="1"/>
  <c r="H9" i="17"/>
  <c r="I9" i="17" s="1"/>
  <c r="J9" i="17" s="1"/>
  <c r="R9" i="17" s="1"/>
  <c r="H8" i="17"/>
  <c r="H7" i="17"/>
  <c r="H6" i="17"/>
  <c r="H5" i="17"/>
  <c r="I5" i="17" s="1"/>
  <c r="J5" i="17" s="1"/>
  <c r="R5" i="17" s="1"/>
  <c r="H4" i="17"/>
  <c r="H3" i="17"/>
  <c r="H2" i="17"/>
  <c r="I2" i="17" s="1"/>
  <c r="J2" i="17" s="1"/>
  <c r="R2" i="17" s="1"/>
  <c r="O7" i="19" l="1"/>
  <c r="O19" i="19"/>
  <c r="O15" i="19"/>
  <c r="O11" i="19"/>
  <c r="O3" i="19"/>
  <c r="O4" i="19"/>
  <c r="T4" i="19" s="1"/>
  <c r="O8" i="19"/>
  <c r="O12" i="19"/>
  <c r="O16" i="19"/>
  <c r="O20" i="19"/>
  <c r="T20" i="19" s="1"/>
  <c r="O18" i="19"/>
  <c r="O14" i="19"/>
  <c r="T14" i="19" s="1"/>
  <c r="O10" i="19"/>
  <c r="O6" i="19"/>
  <c r="P4" i="19"/>
  <c r="S4" i="19"/>
  <c r="S20" i="19"/>
  <c r="O5" i="19"/>
  <c r="O9" i="19"/>
  <c r="O13" i="19"/>
  <c r="P13" i="19" s="1"/>
  <c r="O17" i="19"/>
  <c r="O21" i="19"/>
  <c r="P19" i="19"/>
  <c r="P7" i="19"/>
  <c r="P3" i="19"/>
  <c r="P16" i="19"/>
  <c r="P20" i="19"/>
  <c r="P10" i="19"/>
  <c r="P6" i="19"/>
  <c r="P5" i="19"/>
  <c r="P21" i="19"/>
  <c r="I11" i="17"/>
  <c r="J11" i="17" s="1"/>
  <c r="R11" i="17" s="1"/>
  <c r="I6" i="17"/>
  <c r="J6" i="17" s="1"/>
  <c r="R6" i="17" s="1"/>
  <c r="I7" i="17"/>
  <c r="J7" i="17" s="1"/>
  <c r="R7" i="17" s="1"/>
  <c r="I4" i="17"/>
  <c r="J4" i="17" s="1"/>
  <c r="R4" i="17" s="1"/>
  <c r="I8" i="17"/>
  <c r="J8" i="17" s="1"/>
  <c r="R8" i="17" s="1"/>
  <c r="S12" i="19" l="1"/>
  <c r="T12" i="19"/>
  <c r="S9" i="19"/>
  <c r="T9" i="19"/>
  <c r="S18" i="19"/>
  <c r="T18" i="19"/>
  <c r="S8" i="19"/>
  <c r="T8" i="19"/>
  <c r="S21" i="19"/>
  <c r="T21" i="19"/>
  <c r="S5" i="19"/>
  <c r="T5" i="19"/>
  <c r="S6" i="19"/>
  <c r="T6" i="19"/>
  <c r="S19" i="19"/>
  <c r="T19" i="19"/>
  <c r="S13" i="19"/>
  <c r="T13" i="19"/>
  <c r="S11" i="19"/>
  <c r="T11" i="19"/>
  <c r="S15" i="19"/>
  <c r="T15" i="19"/>
  <c r="S17" i="19"/>
  <c r="T17" i="19"/>
  <c r="S10" i="19"/>
  <c r="T10" i="19"/>
  <c r="S16" i="19"/>
  <c r="T16" i="19"/>
  <c r="S3" i="19"/>
  <c r="T3" i="19"/>
  <c r="S7" i="19"/>
  <c r="T7" i="19"/>
  <c r="P11" i="19"/>
  <c r="S2" i="19"/>
  <c r="P15" i="19"/>
  <c r="P18" i="19"/>
  <c r="S14" i="19"/>
  <c r="P12" i="19"/>
  <c r="P14" i="19"/>
  <c r="P17" i="19"/>
  <c r="P8" i="19"/>
  <c r="P2" i="19"/>
  <c r="P9" i="19"/>
  <c r="U21" i="15"/>
  <c r="U20" i="15"/>
  <c r="U19" i="15"/>
  <c r="U18" i="15"/>
  <c r="T17" i="15"/>
  <c r="U17" i="15" s="1"/>
  <c r="T16" i="15"/>
  <c r="U16" i="15" s="1"/>
  <c r="T15" i="15"/>
  <c r="U15" i="15" s="1"/>
  <c r="T14" i="15"/>
  <c r="U14" i="15" s="1"/>
  <c r="T13" i="15"/>
  <c r="U13" i="15" s="1"/>
  <c r="T12" i="15"/>
  <c r="U12" i="15" s="1"/>
  <c r="U11" i="15"/>
  <c r="U10" i="15"/>
  <c r="U9" i="15"/>
  <c r="U8" i="15"/>
  <c r="T7" i="15"/>
  <c r="U7" i="15" s="1"/>
  <c r="T6" i="15"/>
  <c r="U6" i="15" s="1"/>
  <c r="T5" i="15"/>
  <c r="U5" i="15" s="1"/>
  <c r="T4" i="15"/>
  <c r="U4" i="15" s="1"/>
  <c r="T3" i="15"/>
  <c r="U3" i="15" s="1"/>
  <c r="T2" i="15"/>
  <c r="U2" i="15" s="1"/>
  <c r="K21" i="15"/>
  <c r="K20" i="15"/>
  <c r="K19" i="15"/>
  <c r="K18" i="15"/>
  <c r="K17" i="15"/>
  <c r="K16" i="15"/>
  <c r="K15" i="15"/>
  <c r="K14" i="15"/>
  <c r="K13" i="15"/>
  <c r="K12" i="15"/>
  <c r="K11" i="15"/>
  <c r="K10" i="15"/>
  <c r="K9" i="15"/>
  <c r="K8" i="15"/>
  <c r="K7" i="15"/>
  <c r="K6" i="15"/>
  <c r="K5" i="15"/>
  <c r="K4" i="15"/>
  <c r="K3" i="15"/>
  <c r="K2" i="15"/>
  <c r="N73" i="12"/>
  <c r="N72" i="12"/>
  <c r="N71" i="12"/>
  <c r="N70" i="12"/>
  <c r="N69" i="12"/>
  <c r="N68" i="12"/>
  <c r="N67" i="12"/>
  <c r="N66" i="12"/>
  <c r="N65" i="12"/>
  <c r="N64" i="12"/>
  <c r="N63" i="12"/>
  <c r="N62" i="12"/>
  <c r="N61" i="12"/>
  <c r="N60" i="12"/>
  <c r="N59" i="12"/>
  <c r="N58" i="12"/>
  <c r="N57" i="12"/>
  <c r="N56" i="12"/>
  <c r="N55" i="12"/>
  <c r="N54" i="12"/>
  <c r="N53" i="12"/>
  <c r="N52" i="12"/>
  <c r="N51" i="12"/>
  <c r="N50" i="12"/>
  <c r="N49" i="12"/>
  <c r="N48" i="12"/>
  <c r="N47" i="12"/>
  <c r="N46" i="12"/>
  <c r="N45" i="12"/>
  <c r="N44" i="12"/>
  <c r="N43" i="12"/>
  <c r="N42" i="12"/>
  <c r="N41" i="12"/>
  <c r="N40" i="12"/>
  <c r="N39" i="12"/>
  <c r="N38" i="12"/>
  <c r="N37" i="12"/>
  <c r="N36" i="12"/>
  <c r="N35" i="12"/>
  <c r="N34" i="12"/>
  <c r="N33" i="12"/>
  <c r="N32" i="12"/>
  <c r="N31" i="12"/>
  <c r="N30" i="12"/>
  <c r="N29" i="12"/>
  <c r="N28" i="12"/>
  <c r="N27" i="12"/>
  <c r="N26" i="12"/>
  <c r="N25" i="12"/>
  <c r="N24" i="12"/>
  <c r="N23" i="12"/>
  <c r="N22" i="12"/>
  <c r="N21" i="12"/>
  <c r="N20" i="12"/>
  <c r="N19" i="12"/>
  <c r="N18" i="12"/>
  <c r="N17" i="12"/>
  <c r="N16" i="12"/>
  <c r="N15" i="12"/>
  <c r="N14" i="12"/>
  <c r="N13" i="12"/>
  <c r="N12" i="12"/>
  <c r="N11" i="12"/>
  <c r="N10" i="12"/>
  <c r="N9" i="12"/>
  <c r="N8" i="12"/>
  <c r="N7" i="12"/>
  <c r="N6" i="12"/>
  <c r="N5" i="12"/>
  <c r="N4" i="12"/>
  <c r="N3" i="12"/>
  <c r="N2" i="12"/>
  <c r="J73" i="12"/>
  <c r="J72" i="12"/>
  <c r="J71" i="12"/>
  <c r="J70" i="12"/>
  <c r="J69" i="12"/>
  <c r="J68" i="12"/>
  <c r="J67" i="12"/>
  <c r="J66" i="12"/>
  <c r="J65" i="12"/>
  <c r="J64" i="12"/>
  <c r="J63" i="12"/>
  <c r="J62" i="12"/>
  <c r="J61" i="12"/>
  <c r="J60" i="12"/>
  <c r="J59" i="12"/>
  <c r="J58" i="12"/>
  <c r="J57" i="12"/>
  <c r="J56" i="12"/>
  <c r="J55" i="12"/>
  <c r="J54" i="12"/>
  <c r="J53" i="12"/>
  <c r="J52" i="12"/>
  <c r="J51" i="12"/>
  <c r="J50" i="12"/>
  <c r="J49" i="12"/>
  <c r="J48" i="12"/>
  <c r="J47" i="12"/>
  <c r="J46" i="12"/>
  <c r="J45" i="12"/>
  <c r="J44" i="12"/>
  <c r="J43" i="12"/>
  <c r="J42" i="12"/>
  <c r="J41" i="12"/>
  <c r="J40" i="12"/>
  <c r="J39" i="12"/>
  <c r="J38" i="12"/>
  <c r="J37" i="12"/>
  <c r="J36" i="12"/>
  <c r="J35" i="12"/>
  <c r="J34" i="12"/>
  <c r="J33" i="12"/>
  <c r="J32" i="12"/>
  <c r="J31" i="12"/>
  <c r="J30" i="12"/>
  <c r="J29" i="12"/>
  <c r="J28" i="12"/>
  <c r="J27" i="12"/>
  <c r="J26" i="12"/>
  <c r="J25" i="12"/>
  <c r="J24" i="12"/>
  <c r="J23" i="12"/>
  <c r="J22" i="12"/>
  <c r="J21" i="12"/>
  <c r="J20" i="12"/>
  <c r="J19" i="12"/>
  <c r="J18" i="12"/>
  <c r="J17" i="12"/>
  <c r="J16" i="12"/>
  <c r="J15" i="12"/>
  <c r="J14" i="12"/>
  <c r="J13" i="12"/>
  <c r="J12" i="12"/>
  <c r="J11" i="12"/>
  <c r="J10" i="12"/>
  <c r="J9" i="12"/>
  <c r="J8" i="12"/>
  <c r="J7" i="12"/>
  <c r="J6" i="12"/>
  <c r="J5" i="12"/>
  <c r="J4" i="12"/>
  <c r="J3" i="12"/>
  <c r="J2" i="12"/>
  <c r="A12" i="15" l="1"/>
  <c r="A21" i="19" l="1"/>
  <c r="A20" i="19"/>
  <c r="A19" i="19"/>
  <c r="A18" i="19"/>
  <c r="A17" i="19"/>
  <c r="A16" i="19"/>
  <c r="A15" i="19"/>
  <c r="A14" i="19"/>
  <c r="A13" i="19"/>
  <c r="A12" i="19"/>
  <c r="A11" i="19"/>
  <c r="A10" i="19"/>
  <c r="A9" i="19"/>
  <c r="A8" i="19"/>
  <c r="A7" i="19"/>
  <c r="A6" i="19"/>
  <c r="A5" i="19"/>
  <c r="A4" i="19"/>
  <c r="A3" i="19"/>
  <c r="A2" i="19"/>
  <c r="A11" i="17"/>
  <c r="A10" i="17"/>
  <c r="A9" i="17"/>
  <c r="A8" i="17"/>
  <c r="A7" i="17"/>
  <c r="A6" i="17"/>
  <c r="A5" i="17"/>
  <c r="A4" i="17"/>
  <c r="A3" i="17"/>
  <c r="A2" i="17"/>
  <c r="A21" i="15"/>
  <c r="A20" i="15"/>
  <c r="A19" i="15"/>
  <c r="A18" i="15"/>
  <c r="A17" i="15"/>
  <c r="A16" i="15"/>
  <c r="A15" i="15"/>
  <c r="A14" i="15"/>
  <c r="A13" i="15"/>
  <c r="A11" i="15"/>
  <c r="A10" i="15"/>
  <c r="A9" i="15"/>
  <c r="A8" i="15"/>
  <c r="A7" i="15"/>
  <c r="A6" i="15"/>
  <c r="A5" i="15"/>
  <c r="A4" i="15"/>
  <c r="A3" i="15"/>
  <c r="A2" i="15"/>
  <c r="A49" i="3"/>
  <c r="A48" i="3"/>
  <c r="A47" i="3"/>
  <c r="A46" i="3"/>
  <c r="A45" i="3"/>
  <c r="A44" i="3"/>
  <c r="A43" i="3"/>
  <c r="A42" i="3"/>
  <c r="A41" i="3"/>
  <c r="A40" i="3"/>
  <c r="A39" i="3"/>
  <c r="A38" i="3"/>
  <c r="A37" i="3"/>
  <c r="A36" i="3"/>
  <c r="A35" i="3"/>
  <c r="A34" i="3"/>
  <c r="A33" i="3"/>
  <c r="A32" i="3"/>
  <c r="A31" i="3"/>
  <c r="A30" i="3"/>
  <c r="A29" i="3"/>
  <c r="A28" i="3"/>
  <c r="A27" i="3"/>
  <c r="A26" i="3"/>
  <c r="A25" i="3"/>
  <c r="A24" i="3"/>
  <c r="A23" i="3"/>
  <c r="A22" i="3"/>
  <c r="A281" i="1" l="1"/>
  <c r="A280" i="1"/>
  <c r="A279" i="1"/>
  <c r="A278" i="1"/>
  <c r="A277" i="1"/>
  <c r="A276" i="1"/>
  <c r="A275" i="1"/>
  <c r="A274" i="1"/>
  <c r="A273" i="1"/>
  <c r="A272" i="1"/>
  <c r="A271" i="1"/>
  <c r="A270" i="1"/>
  <c r="A269" i="1"/>
  <c r="A268" i="1"/>
  <c r="A267" i="1"/>
  <c r="A266" i="1"/>
  <c r="A265" i="1"/>
  <c r="A264" i="1"/>
  <c r="A263" i="1"/>
  <c r="A262" i="1"/>
  <c r="A261" i="1"/>
  <c r="A260" i="1"/>
  <c r="A259" i="1"/>
  <c r="A258" i="1"/>
  <c r="A257" i="1"/>
  <c r="A256" i="1"/>
  <c r="A255" i="1"/>
  <c r="A254" i="1"/>
  <c r="A253" i="1"/>
  <c r="A252" i="1"/>
  <c r="A251" i="1"/>
  <c r="A250" i="1"/>
  <c r="A249" i="1"/>
  <c r="A248" i="1"/>
  <c r="A247" i="1"/>
  <c r="A246" i="1"/>
  <c r="A245" i="1"/>
  <c r="A244" i="1"/>
  <c r="A243" i="1"/>
  <c r="A242" i="1"/>
  <c r="A241" i="1"/>
  <c r="A240" i="1"/>
  <c r="A239" i="1"/>
  <c r="A238" i="1"/>
  <c r="A237" i="1"/>
  <c r="A236" i="1"/>
  <c r="A235" i="1"/>
  <c r="A234" i="1"/>
  <c r="A233" i="1"/>
  <c r="A232" i="1"/>
  <c r="A231" i="1"/>
  <c r="A230" i="1"/>
  <c r="A229" i="1"/>
  <c r="A228" i="1"/>
  <c r="A227" i="1"/>
  <c r="A226" i="1"/>
  <c r="A225" i="1"/>
  <c r="A224" i="1"/>
  <c r="A223" i="1"/>
  <c r="A222" i="1"/>
  <c r="A221" i="1"/>
  <c r="A220" i="1"/>
  <c r="A219" i="1"/>
  <c r="A218" i="1"/>
  <c r="A217" i="1"/>
  <c r="A216" i="1"/>
  <c r="A215" i="1"/>
  <c r="A214" i="1"/>
  <c r="A213" i="1"/>
  <c r="A212" i="1"/>
  <c r="A211" i="1"/>
  <c r="A210" i="1"/>
  <c r="A209" i="1"/>
  <c r="A208" i="1"/>
  <c r="A207" i="1"/>
  <c r="A206" i="1"/>
  <c r="A205" i="1"/>
  <c r="A204" i="1"/>
  <c r="A203" i="1"/>
  <c r="A202" i="1"/>
  <c r="A421" i="10"/>
  <c r="A420" i="10"/>
  <c r="A419" i="10"/>
  <c r="A418" i="10"/>
  <c r="A417" i="10"/>
  <c r="A416" i="10"/>
  <c r="A415" i="10"/>
  <c r="A414" i="10"/>
  <c r="A413" i="10"/>
  <c r="A412" i="10"/>
  <c r="A411" i="10"/>
  <c r="A410" i="10"/>
  <c r="A409" i="10"/>
  <c r="A408" i="10"/>
  <c r="A407" i="10"/>
  <c r="A406" i="10"/>
  <c r="A405" i="10"/>
  <c r="A404" i="10"/>
  <c r="A403" i="10"/>
  <c r="A402" i="10"/>
  <c r="A401" i="10"/>
  <c r="A400" i="10"/>
  <c r="A399" i="10"/>
  <c r="A398" i="10"/>
  <c r="A397" i="10"/>
  <c r="A396" i="10"/>
  <c r="A395" i="10"/>
  <c r="A394" i="10"/>
  <c r="A393" i="10"/>
  <c r="A392" i="10"/>
  <c r="A391" i="10"/>
  <c r="A390" i="10"/>
  <c r="A389" i="10"/>
  <c r="A388" i="10"/>
  <c r="A387" i="10"/>
  <c r="A386" i="10"/>
  <c r="A385" i="10"/>
  <c r="A384" i="10"/>
  <c r="A383" i="10"/>
  <c r="A382" i="10"/>
  <c r="A381" i="10"/>
  <c r="A380" i="10"/>
  <c r="A379" i="10"/>
  <c r="A378" i="10"/>
  <c r="A377" i="10"/>
  <c r="A376" i="10"/>
  <c r="A375" i="10"/>
  <c r="A374" i="10"/>
  <c r="A373" i="10"/>
  <c r="A372" i="10"/>
  <c r="A371" i="10"/>
  <c r="A370" i="10"/>
  <c r="A369" i="10"/>
  <c r="A368" i="10"/>
  <c r="A367" i="10"/>
  <c r="A366" i="10"/>
  <c r="A365" i="10"/>
  <c r="A364" i="10"/>
  <c r="A363" i="10"/>
  <c r="A362" i="10"/>
  <c r="A21" i="3" l="1"/>
  <c r="A20" i="3"/>
  <c r="A19" i="3"/>
  <c r="A18" i="3"/>
  <c r="A17" i="3"/>
  <c r="A16" i="3"/>
  <c r="A15" i="3"/>
  <c r="A14" i="3"/>
  <c r="A13" i="3"/>
  <c r="A12" i="3"/>
  <c r="A11" i="3"/>
  <c r="A10" i="3"/>
  <c r="A9" i="3"/>
  <c r="A8" i="3"/>
  <c r="A7" i="3"/>
  <c r="A6" i="3"/>
  <c r="A5" i="3"/>
  <c r="A4" i="3"/>
  <c r="A3" i="3"/>
  <c r="A2" i="3"/>
  <c r="A201" i="1" l="1"/>
  <c r="A200" i="1"/>
  <c r="A199" i="1"/>
  <c r="A198" i="1"/>
  <c r="A197" i="1"/>
  <c r="A196" i="1"/>
  <c r="A195" i="1"/>
  <c r="A194" i="1"/>
  <c r="A193" i="1"/>
  <c r="A192" i="1"/>
  <c r="A191" i="1"/>
  <c r="A190" i="1"/>
  <c r="A189" i="1"/>
  <c r="A188" i="1"/>
  <c r="A187" i="1"/>
  <c r="A186" i="1"/>
  <c r="A185" i="1"/>
  <c r="A184" i="1"/>
  <c r="A183" i="1"/>
  <c r="A182" i="1"/>
  <c r="A181" i="1"/>
  <c r="A180" i="1"/>
  <c r="A179" i="1"/>
  <c r="A178" i="1"/>
  <c r="A177" i="1"/>
  <c r="A176" i="1"/>
  <c r="A175" i="1"/>
  <c r="A174" i="1"/>
  <c r="A173" i="1"/>
  <c r="A172" i="1"/>
  <c r="A171" i="1"/>
  <c r="A170" i="1"/>
  <c r="A169" i="1"/>
  <c r="A168" i="1"/>
  <c r="A167" i="1"/>
  <c r="A166" i="1"/>
  <c r="A165" i="1"/>
  <c r="A164" i="1"/>
  <c r="A163" i="1"/>
  <c r="A162" i="1"/>
  <c r="A161" i="1"/>
  <c r="A160" i="1"/>
  <c r="A159" i="1"/>
  <c r="A158" i="1"/>
  <c r="A157" i="1"/>
  <c r="A156" i="1"/>
  <c r="A155" i="1"/>
  <c r="A154" i="1"/>
  <c r="A153" i="1"/>
  <c r="A152" i="1"/>
  <c r="A151" i="1"/>
  <c r="A150" i="1"/>
  <c r="A149" i="1"/>
  <c r="A148" i="1"/>
  <c r="A147" i="1"/>
  <c r="A146" i="1"/>
  <c r="A145" i="1"/>
  <c r="A144" i="1"/>
  <c r="A143" i="1"/>
  <c r="A142" i="1"/>
  <c r="A141" i="1"/>
  <c r="A140" i="1"/>
  <c r="A139" i="1"/>
  <c r="A138" i="1"/>
  <c r="A137" i="1"/>
  <c r="A136" i="1"/>
  <c r="A135" i="1"/>
  <c r="A134" i="1"/>
  <c r="A133" i="1"/>
  <c r="A132" i="1"/>
  <c r="A131" i="1"/>
  <c r="A130" i="1"/>
  <c r="A129" i="1"/>
  <c r="A128" i="1"/>
  <c r="A127" i="1"/>
  <c r="A126" i="1"/>
  <c r="A125" i="1"/>
  <c r="A124" i="1"/>
  <c r="A123" i="1"/>
  <c r="A122" i="1"/>
  <c r="A121" i="1"/>
  <c r="A120" i="1"/>
  <c r="A119" i="1"/>
  <c r="A118" i="1"/>
  <c r="A117" i="1"/>
  <c r="A116" i="1"/>
  <c r="A115" i="1"/>
  <c r="A114" i="1"/>
  <c r="A113" i="1"/>
  <c r="A112" i="1"/>
  <c r="A111" i="1"/>
  <c r="A110" i="1"/>
  <c r="A109" i="1"/>
  <c r="A108" i="1"/>
  <c r="A107" i="1"/>
  <c r="A106" i="1"/>
  <c r="A105" i="1"/>
  <c r="A104" i="1"/>
  <c r="A103" i="1"/>
  <c r="A102" i="1"/>
  <c r="A101" i="1"/>
  <c r="A100" i="1"/>
  <c r="A99" i="1"/>
  <c r="A98" i="1"/>
  <c r="A97" i="1"/>
  <c r="A96" i="1"/>
  <c r="A95" i="1"/>
  <c r="A94" i="1"/>
  <c r="A93" i="1"/>
  <c r="A92" i="1"/>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73" i="12" l="1"/>
  <c r="A72" i="12"/>
  <c r="A71" i="12"/>
  <c r="A70" i="12"/>
  <c r="A69" i="12"/>
  <c r="A68" i="12"/>
  <c r="A67" i="12"/>
  <c r="A66" i="12"/>
  <c r="A65" i="12"/>
  <c r="A64" i="12"/>
  <c r="A63" i="12"/>
  <c r="A62" i="12"/>
  <c r="A61" i="12"/>
  <c r="A60" i="12"/>
  <c r="A59" i="12"/>
  <c r="A58" i="12"/>
  <c r="A57" i="12"/>
  <c r="A56" i="12"/>
  <c r="A55" i="12"/>
  <c r="A54" i="12"/>
  <c r="A53" i="12"/>
  <c r="A52" i="12"/>
  <c r="A51" i="12"/>
  <c r="A50" i="12"/>
  <c r="A49" i="12"/>
  <c r="A48" i="12"/>
  <c r="A47" i="12"/>
  <c r="A46" i="12"/>
  <c r="A45" i="12"/>
  <c r="A44" i="12"/>
  <c r="A43" i="12"/>
  <c r="A42" i="12"/>
  <c r="A41" i="12"/>
  <c r="A40" i="12"/>
  <c r="A39" i="12"/>
  <c r="A38" i="12"/>
  <c r="A37" i="12"/>
  <c r="A36" i="12"/>
  <c r="A35" i="12"/>
  <c r="A34" i="12"/>
  <c r="A33" i="12"/>
  <c r="A32" i="12"/>
  <c r="A31" i="12"/>
  <c r="A30" i="12"/>
  <c r="A29" i="12"/>
  <c r="A28" i="12"/>
  <c r="A27" i="12"/>
  <c r="A26" i="12"/>
  <c r="A25" i="12"/>
  <c r="A24" i="12"/>
  <c r="A23" i="12"/>
  <c r="A22" i="12"/>
  <c r="A21" i="12"/>
  <c r="A20" i="12"/>
  <c r="A19" i="12"/>
  <c r="A18" i="12"/>
  <c r="A17" i="12"/>
  <c r="A16" i="12"/>
  <c r="A15" i="12"/>
  <c r="A14" i="12"/>
  <c r="A361" i="10"/>
  <c r="A360" i="10"/>
  <c r="A359" i="10"/>
  <c r="A358" i="10"/>
  <c r="A357" i="10"/>
  <c r="A356" i="10"/>
  <c r="A355" i="10"/>
  <c r="A354" i="10"/>
  <c r="A353" i="10"/>
  <c r="A352" i="10"/>
  <c r="A351" i="10"/>
  <c r="A350" i="10"/>
  <c r="A349" i="10"/>
  <c r="A348" i="10"/>
  <c r="A347" i="10"/>
  <c r="A346" i="10"/>
  <c r="A345" i="10"/>
  <c r="A344" i="10"/>
  <c r="A343" i="10"/>
  <c r="A342" i="10"/>
  <c r="A341" i="10"/>
  <c r="A340" i="10"/>
  <c r="A339" i="10"/>
  <c r="A338" i="10"/>
  <c r="A337" i="10"/>
  <c r="A336" i="10"/>
  <c r="A335" i="10"/>
  <c r="A334" i="10"/>
  <c r="A333" i="10"/>
  <c r="A332" i="10"/>
  <c r="A331" i="10"/>
  <c r="A330" i="10"/>
  <c r="A329" i="10"/>
  <c r="A328" i="10"/>
  <c r="A327" i="10"/>
  <c r="A326" i="10"/>
  <c r="A325" i="10"/>
  <c r="A324" i="10"/>
  <c r="A323" i="10"/>
  <c r="A322" i="10"/>
  <c r="A321" i="10"/>
  <c r="A320" i="10"/>
  <c r="A319" i="10"/>
  <c r="A318" i="10"/>
  <c r="A317" i="10"/>
  <c r="A316" i="10"/>
  <c r="A315" i="10"/>
  <c r="A314" i="10"/>
  <c r="A313" i="10"/>
  <c r="A312" i="10"/>
  <c r="A311" i="10"/>
  <c r="A310" i="10"/>
  <c r="A309" i="10"/>
  <c r="A308" i="10"/>
  <c r="A307" i="10"/>
  <c r="A306" i="10"/>
  <c r="A305" i="10"/>
  <c r="A304" i="10"/>
  <c r="A303" i="10"/>
  <c r="A302" i="10"/>
  <c r="A301" i="10"/>
  <c r="A300" i="10"/>
  <c r="A299" i="10"/>
  <c r="A298" i="10"/>
  <c r="A297" i="10"/>
  <c r="A296" i="10"/>
  <c r="A295" i="10"/>
  <c r="A294" i="10"/>
  <c r="A293" i="10"/>
  <c r="A292" i="10"/>
  <c r="A291" i="10"/>
  <c r="A290" i="10"/>
  <c r="A289" i="10"/>
  <c r="A288" i="10"/>
  <c r="A287" i="10"/>
  <c r="A286" i="10"/>
  <c r="A285" i="10"/>
  <c r="A284" i="10"/>
  <c r="A283" i="10"/>
  <c r="A282" i="10"/>
  <c r="A281" i="10"/>
  <c r="A280" i="10"/>
  <c r="A279" i="10"/>
  <c r="A278" i="10"/>
  <c r="A277" i="10"/>
  <c r="A276" i="10"/>
  <c r="A275" i="10"/>
  <c r="A274" i="10"/>
  <c r="A273" i="10"/>
  <c r="A272" i="10"/>
  <c r="A271" i="10"/>
  <c r="A270" i="10"/>
  <c r="A269" i="10"/>
  <c r="A268" i="10"/>
  <c r="A267" i="10"/>
  <c r="A266" i="10"/>
  <c r="A265" i="10"/>
  <c r="A264" i="10"/>
  <c r="A263" i="10"/>
  <c r="A262" i="10"/>
  <c r="A261" i="10"/>
  <c r="A260" i="10"/>
  <c r="A259" i="10"/>
  <c r="A258" i="10"/>
  <c r="A257" i="10"/>
  <c r="A256" i="10"/>
  <c r="A255" i="10"/>
  <c r="A254" i="10"/>
  <c r="A253" i="10"/>
  <c r="A252" i="10"/>
  <c r="A251" i="10"/>
  <c r="A250" i="10"/>
  <c r="A249" i="10"/>
  <c r="A248" i="10"/>
  <c r="A247" i="10"/>
  <c r="A246" i="10"/>
  <c r="A245" i="10"/>
  <c r="A244" i="10"/>
  <c r="A243" i="10"/>
  <c r="A242" i="10"/>
  <c r="A241" i="10"/>
  <c r="A240" i="10"/>
  <c r="A239" i="10"/>
  <c r="A238" i="10"/>
  <c r="A237" i="10"/>
  <c r="A236" i="10"/>
  <c r="A235" i="10"/>
  <c r="A234" i="10"/>
  <c r="A233" i="10"/>
  <c r="A232" i="10"/>
  <c r="A231" i="10"/>
  <c r="A230" i="10"/>
  <c r="A229" i="10"/>
  <c r="A228" i="10"/>
  <c r="A227" i="10"/>
  <c r="A226" i="10"/>
  <c r="A225" i="10"/>
  <c r="A224" i="10"/>
  <c r="A223" i="10"/>
  <c r="A222" i="10"/>
  <c r="A221" i="10"/>
  <c r="A220" i="10"/>
  <c r="A219" i="10"/>
  <c r="A218" i="10"/>
  <c r="A217" i="10"/>
  <c r="A216" i="10"/>
  <c r="A215" i="10"/>
  <c r="A214" i="10"/>
  <c r="A213" i="10"/>
  <c r="A212" i="10"/>
  <c r="A211" i="10"/>
  <c r="A210" i="10"/>
  <c r="A209" i="10"/>
  <c r="A208" i="10"/>
  <c r="A207" i="10"/>
  <c r="A206" i="10"/>
  <c r="A205" i="10"/>
  <c r="A204" i="10"/>
  <c r="A203" i="10"/>
  <c r="A202" i="10"/>
  <c r="A201" i="10"/>
  <c r="A200" i="10"/>
  <c r="A199" i="10"/>
  <c r="A198" i="10"/>
  <c r="A197" i="10"/>
  <c r="A196" i="10"/>
  <c r="A195" i="10"/>
  <c r="A194" i="10"/>
  <c r="A193" i="10"/>
  <c r="A192" i="10"/>
  <c r="A191" i="10"/>
  <c r="A190" i="10"/>
  <c r="A189" i="10"/>
  <c r="A188" i="10"/>
  <c r="A187" i="10"/>
  <c r="A186" i="10"/>
  <c r="A185" i="10"/>
  <c r="A184" i="10"/>
  <c r="A183" i="10"/>
  <c r="A182" i="10"/>
  <c r="A181" i="10"/>
  <c r="A180" i="10"/>
  <c r="A179" i="10"/>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13" i="12"/>
  <c r="A12" i="12"/>
  <c r="A11" i="12"/>
  <c r="A10" i="12"/>
  <c r="A9" i="12"/>
  <c r="A8" i="12"/>
  <c r="A7" i="12"/>
  <c r="A6" i="12"/>
  <c r="A5" i="12"/>
  <c r="A4" i="12"/>
  <c r="A3" i="12"/>
  <c r="A2" i="12"/>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A14" i="10"/>
  <c r="A13" i="10"/>
  <c r="A12" i="10"/>
  <c r="A11" i="10"/>
  <c r="A10" i="10"/>
  <c r="A9" i="10"/>
  <c r="A8" i="10"/>
  <c r="A7" i="10"/>
  <c r="A6" i="10"/>
  <c r="A5" i="10"/>
  <c r="A4" i="10"/>
  <c r="A3" i="10"/>
  <c r="A2" i="10"/>
  <c r="A21" i="1"/>
  <c r="A20" i="1"/>
  <c r="A19" i="1"/>
  <c r="A18" i="1"/>
  <c r="A17" i="1"/>
  <c r="A16" i="1"/>
  <c r="A15" i="1"/>
  <c r="A14" i="1"/>
  <c r="A13" i="1"/>
  <c r="A12" i="1"/>
  <c r="A11" i="1"/>
  <c r="A10" i="1"/>
  <c r="A9" i="1"/>
  <c r="A8" i="1"/>
  <c r="A7" i="1"/>
  <c r="A6" i="1"/>
  <c r="A5" i="1"/>
  <c r="A4" i="1"/>
  <c r="A3" i="1"/>
  <c r="A2"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72BD4A70-D498-447F-96E2-12A11793F7BB}" name="plants94" type="6" refreshedVersion="6" background="1" saveData="1">
    <textPr codePage="437" sourceFile="D:\Climatic CD Data\cor94e\plants94.dat" comma="1">
      <textFields count="14">
        <textField/>
        <textField/>
        <textField/>
        <textField/>
        <textField/>
        <textField/>
        <textField/>
        <textField/>
        <textField/>
        <textField/>
        <textField/>
        <textField/>
        <textField/>
        <textField/>
      </textFields>
    </textPr>
  </connection>
  <connection id="2" xr16:uid="{93840328-12C5-4D9B-B9C3-84B163F2CAC8}" name="plants941" type="6" refreshedVersion="6" background="1" saveData="1">
    <textPr codePage="437" sourceFile="D:\Climatic CD Data\cor94w\plants94.dat" comma="1">
      <textFields count="14">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<sst xmlns="http://schemas.openxmlformats.org/spreadsheetml/2006/main" count="1826" uniqueCount="252">
  <si>
    <t>Year</t>
  </si>
  <si>
    <t>DOY</t>
  </si>
  <si>
    <t>LAI</t>
  </si>
  <si>
    <t>Span</t>
  </si>
  <si>
    <t>Date</t>
  </si>
  <si>
    <t>SHEET NAME</t>
  </si>
  <si>
    <t>CONTENTS</t>
  </si>
  <si>
    <t>Explanation of sheet names and contents, authors of the data, key references to methods, symbols, conventions.</t>
  </si>
  <si>
    <t>Data in this spreadsheet are the result of a team effort at the USDA-ARS Conservation &amp; Production Research Laboratory, Soil and Water Management Research Unit (SWMRU).</t>
  </si>
  <si>
    <t>The scientists responsible for collecting these data, calibrating the instruments, quality control and data analysis are:</t>
  </si>
  <si>
    <t>Author</t>
  </si>
  <si>
    <t>Steven R. Evett, Research Soil Scientist (point of contact and responsible for this spreadsheet), Steve.Evett@usda.gov, 806-356-5775, srevett1948@gmail.com</t>
  </si>
  <si>
    <t>Brice B. Ruthardt, Biological Scientist, Brice.Ruthardt@usda.gov, 806-356-5780</t>
  </si>
  <si>
    <t>Karen S. Copeland, Soil Scientist, Karen.Copeland@usda.gov, 806-356-5735</t>
  </si>
  <si>
    <t>Gary W. Marek, Research Agricultural Engineer, gary.marek@usda.gov</t>
  </si>
  <si>
    <t>Paul D. Colaizzi, Research Agricultural Engineer, paul.colaizzi@usda.gov</t>
  </si>
  <si>
    <t>David K. Brauer, Research Leader and Laboratory Director, david.brauer@usda.gov</t>
  </si>
  <si>
    <t>All are  or were employed at the</t>
  </si>
  <si>
    <t>USDA-ARS Conservation &amp; Production Research Laboratory, 300 Simmons Road, Unit 10, Bushland, Texas 79012 USA</t>
  </si>
  <si>
    <t>Persons using these data for scientific research and publication are responsible for:</t>
  </si>
  <si>
    <t xml:space="preserve">2. Inviting them to be involved in said research, and </t>
  </si>
  <si>
    <t>3. Inviting them to be involved as coauthors in the data analysis, drafting and critical review of any publications resulting from the research.</t>
  </si>
  <si>
    <t xml:space="preserve">Data contained herein are from experiments in the large weighing lysimeter fields at Bushland, Texas. Neutron count measurements were taken using a model 503DR1.5 HydroProbe manufactured by Campbell Pacific Nuclear, a division of Instrotek, Inc., Concord, California. Soil horizon-specific calibrations were established at field sites using methods described by Evett (2003) and Evett et al. (2008). </t>
  </si>
  <si>
    <t>REFERENCES:</t>
  </si>
  <si>
    <t>CONVENTION</t>
  </si>
  <si>
    <t>EXPLANATION</t>
  </si>
  <si>
    <t>Spreadsheet tab</t>
  </si>
  <si>
    <t>Element or value display name</t>
  </si>
  <si>
    <t>Description</t>
  </si>
  <si>
    <t>Data type</t>
  </si>
  <si>
    <t>Character length</t>
  </si>
  <si>
    <t>Acceptable values</t>
  </si>
  <si>
    <t>Required?</t>
  </si>
  <si>
    <t>Accepts null value?</t>
  </si>
  <si>
    <t>Date in yyyy-mm-dd format</t>
  </si>
  <si>
    <t>date -  yyyy-mm-dd</t>
  </si>
  <si>
    <t>Yes</t>
  </si>
  <si>
    <t>No</t>
  </si>
  <si>
    <t>yyyy</t>
  </si>
  <si>
    <t>Serial day of the year beginning with 1 for January 1.</t>
  </si>
  <si>
    <t>integer</t>
  </si>
  <si>
    <t>1 to 366</t>
  </si>
  <si>
    <t>decimal</t>
  </si>
  <si>
    <t>Yes, #N/A</t>
  </si>
  <si>
    <t>text</t>
  </si>
  <si>
    <t>Rep</t>
  </si>
  <si>
    <t>V6</t>
  </si>
  <si>
    <t>V7</t>
  </si>
  <si>
    <t>V8</t>
  </si>
  <si>
    <t>V12</t>
  </si>
  <si>
    <t>R1</t>
  </si>
  <si>
    <t>VT</t>
  </si>
  <si>
    <t>R2</t>
  </si>
  <si>
    <t>V13</t>
  </si>
  <si>
    <t>V14</t>
  </si>
  <si>
    <t>R5</t>
  </si>
  <si>
    <t>R3</t>
  </si>
  <si>
    <t>Row</t>
  </si>
  <si>
    <t>V17</t>
  </si>
  <si>
    <t>BL</t>
  </si>
  <si>
    <t>R4.5</t>
  </si>
  <si>
    <t>Day of year</t>
  </si>
  <si>
    <t>1 to 5</t>
  </si>
  <si>
    <t>Number of plants in the sample area</t>
  </si>
  <si>
    <t>Number of ears in the sample area</t>
  </si>
  <si>
    <t>Number of 30 inch rows</t>
  </si>
  <si>
    <t>Number of branches produced from auxillary buds</t>
  </si>
  <si>
    <t>Variable</t>
  </si>
  <si>
    <t>Lysimeter</t>
  </si>
  <si>
    <t>NW</t>
  </si>
  <si>
    <t>SW</t>
  </si>
  <si>
    <t xml:space="preserve">Lysimeter </t>
  </si>
  <si>
    <t>NW or SW lysimeter</t>
  </si>
  <si>
    <t>Number of plants counted in observed area</t>
  </si>
  <si>
    <t>Plant biomass and ear data from hand harvested samples</t>
  </si>
  <si>
    <t>Mass, moisture content and yields from areas harvested corresponding to spans of formerly used lateral irrigation system.</t>
  </si>
  <si>
    <t>2016 W-LYS Maize Measur.</t>
  </si>
  <si>
    <t>201 W Maize Pop.Density</t>
  </si>
  <si>
    <t>Data dictionary for sheet or CSV file named "2016 W Maize Comb. Harv."</t>
  </si>
  <si>
    <t>2016 W Maize Comb. Harv.</t>
  </si>
  <si>
    <t>2016 W Maize Pop.Density</t>
  </si>
  <si>
    <t>NWLYS</t>
  </si>
  <si>
    <t>SWLYS</t>
  </si>
  <si>
    <t>Sample size in m^2</t>
  </si>
  <si>
    <t>Dic. 2016 W Maize Comb. Harv.</t>
  </si>
  <si>
    <t>Observations and measurements from each of the 4 west (NW &amp; SW) lysimeter (LYS) plant rows.</t>
  </si>
  <si>
    <t>Dic. 2016 W Maize Pop. Density</t>
  </si>
  <si>
    <t>Data dictionary for sheet or CSV file named "2016 W Maize Pop. Density" Where "Pop." means population</t>
  </si>
  <si>
    <t>Evett, S.R., D.K. Brauer, P.D. Colaizzi, J.A. Tolk, G.W. Marek and S.A. O’Shaughnessy. 2019. Corn and sorghum ET, E, Yield and CWP as affected by irrigation application method: SDI versus mid-elevation spray irrigation. Trans. ASABE 62(5):1377-1393. https://doi.org/10.13031/trans.13314</t>
  </si>
  <si>
    <t>Evett, S.R., G.W. Marek, P.D. Colaizzi, D.K. Brauer, and T.A. Howell, Sr. 2020. Are crop coefficients for SDI different from those for sprinkler irrigation application? Trans. ASABE. 63(5):1233-1242. https://doi.org/10.13031/trans.13920</t>
  </si>
  <si>
    <t>Evett, S.R., T.A. Howell, Sr., A.D. Schneider, K.S. Copeland, D.A. Dusek, D.K. Brauer, J.A. Tolk, G.W. Marek, T.M. Marek and P.H. Gowda. 2016. The Bushland weighing lysimeters: A quarter century of crop ET investigations to advance sustainable irrigation. Trans. ASABE 59(1): 163-179. https://doi.org/10.13031/trans.59.11159</t>
  </si>
  <si>
    <t>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</si>
  <si>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Sample ID</t>
  </si>
  <si>
    <t>alphanumeric</t>
  </si>
  <si>
    <t>Plant number</t>
  </si>
  <si>
    <t>Five plants were non-destructively measured from each of the four rows on the lysimeters. Plant number varies from 1 to 5 accordingly.</t>
  </si>
  <si>
    <t>Measured plant height in cm</t>
  </si>
  <si>
    <t>Plant width in cm</t>
  </si>
  <si>
    <t>Measured plant width in cm</t>
  </si>
  <si>
    <t>Growth stage</t>
  </si>
  <si>
    <t>Plant growth stage assessed following Hanaway (1963) where V represents vegetative stage, R represents reproductive stage, BL represents Black Layer, and the numbers indicate intermediate stages of V and R.. (Hanaway, J. J. 1963. Growth Stages of Corn (Zea mays, L. ). Agron. J. 55:487-492)</t>
  </si>
  <si>
    <t>Rows were numbered 1 through 4 from north to south on the lysimeters.</t>
  </si>
  <si>
    <t>Lysimeter row number</t>
  </si>
  <si>
    <t>Plant height in cm</t>
  </si>
  <si>
    <t>Number of branches produced from auxillary buds.</t>
  </si>
  <si>
    <t>Number of tillers</t>
  </si>
  <si>
    <t>Span number</t>
  </si>
  <si>
    <t>There were two replicate sets of measurements taken per span with five plants measured in each replicate. Replicates within a span were taken from eastern and western halves of a field.</t>
  </si>
  <si>
    <t>Mean measured plant height in cm</t>
  </si>
  <si>
    <t>Mean measured plant width in cm</t>
  </si>
  <si>
    <t>Plant growth stage assessed following Hanaway (1963) where V represents vegetative, R represents reproductive, and BL is Black Layer. (Hanaway, J. J. 1963. Growth Stages of Corn (Zea mays, L. ). Agron. J. 55:487-492)</t>
  </si>
  <si>
    <t>Span from which the sample taken, Spans were numbered consecutively 1 through 10 beginning on the north end and ending on the south end. Spans 1 through 5 were in the NW field, and spans 6 through 10 were in the SW field. 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In 2012 the NE and SE fields were converted to drip irrigation, but the sampling was still done in areas consistent with the dimensions previously used under the linear-move system.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 However, when yield per unit area was calculated, the actual yield within a span and the north-south dimension of the yield sample area were used in the calculation along with an east-west dimension of the cropped and sampled area.</t>
  </si>
  <si>
    <t>Plant number refers to one of the five plants that were measured in each replicate for height, width, growth stage and number of tillers. 5 plants were measured in each of 2 reps for height, width, growth stage, and number of tillers.</t>
  </si>
  <si>
    <t>V11</t>
  </si>
  <si>
    <t>R4</t>
  </si>
  <si>
    <t>There were two replicate sets of samples taken per span. Replicates within a span were taken from eastern and western halves of a field.</t>
  </si>
  <si>
    <t>Plot size in m^2</t>
  </si>
  <si>
    <t>Number of plants</t>
  </si>
  <si>
    <t>Number of plants harvested</t>
  </si>
  <si>
    <t xml:space="preserve">Number of ears </t>
  </si>
  <si>
    <t>Number of corn ears</t>
  </si>
  <si>
    <t>One-side green leaf area measured with a Licor Leaf Area Meter</t>
  </si>
  <si>
    <t>Leaf Area Index calculated as the one-sided green leaf area per unit ground area</t>
  </si>
  <si>
    <t>Leaf dry mass in g</t>
  </si>
  <si>
    <t>Mass of leaves in grams after drying to constant mass at 60°C</t>
  </si>
  <si>
    <t>Stalk dry mass in g</t>
  </si>
  <si>
    <t>Mass of stems in grams after drying to constant mass at 60°C</t>
  </si>
  <si>
    <t>Ear dry mass in g</t>
  </si>
  <si>
    <t>Mass of ears in grams after drying to constant mass at 60°C</t>
  </si>
  <si>
    <t>Mass in grams per square meter of all matter, dried leaves, stalks and dried ears if any after drying to constant mass at 60 degrees C.</t>
  </si>
  <si>
    <t>Leaf area in cm^2</t>
  </si>
  <si>
    <t>Number of ears</t>
  </si>
  <si>
    <t>Size of sampled area in square meters. Each replicate sample was taken from six feet of row, which was 1.8288 m. Row width was 0.762 m.</t>
  </si>
  <si>
    <t>Plot ID</t>
  </si>
  <si>
    <t>Span number or lysimeter</t>
  </si>
  <si>
    <t>Plot identification indicating field area or lysimeter. NE indicates the northeast field or lysimeter; SE indicates the southeast field or lysimeter, NW indicates the northweast field or lysimeter, and SW indicates the SW field or lysimeter. LYS stands for lysimeter. A number without a field ID or "LYS" means a field area in one of ten spans numbered from north to south. Spans 1 through 5 are in the NW field, and spans 6 through 9 are in the SW field. 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t>
  </si>
  <si>
    <t>Sampling row number or Lysimeter row number. Lysimeter rows were numbered 1-4 from north to south.</t>
  </si>
  <si>
    <t>There were two replicate sets of samples taken per span. Replicates within a span were taken from eastern and western halves of a field. There were four replicate samples taken on the lysimeters. Each replicate was one row. Rows were numbered one through four from north to south.</t>
  </si>
  <si>
    <t>Area harvested for each replicate sample in square meters</t>
  </si>
  <si>
    <t>Mass in grams of undried ears in the sample</t>
  </si>
  <si>
    <t>Mass in grams of ears dried to a constant mass at 60 degrees C.</t>
  </si>
  <si>
    <t>Wet ear mass in g</t>
  </si>
  <si>
    <t>Dry ear mass in g</t>
  </si>
  <si>
    <t>Water content in g/g</t>
  </si>
  <si>
    <t>Mass of water per unit mass of undried ears</t>
  </si>
  <si>
    <t>Bag 1 biomass in g</t>
  </si>
  <si>
    <t>Bag 2 biomass in g</t>
  </si>
  <si>
    <t>Total biomass in g</t>
  </si>
  <si>
    <t>Total mass in grams of plants, leaves, and ears dried to a constant mass at 60 degrees C.</t>
  </si>
  <si>
    <t>Plant water content in g/g</t>
  </si>
  <si>
    <t>Plant total dry mass in g</t>
  </si>
  <si>
    <t>Biomass in grams of first split sample of undried stalks and leaves.</t>
  </si>
  <si>
    <t>Biomass in grams of second split sample of undried stalks, and leaves.</t>
  </si>
  <si>
    <t>Total biomass in grams of undried stalks, and leaves.</t>
  </si>
  <si>
    <t>Mass of water per unit mass of plants (stalks, and leaves)</t>
  </si>
  <si>
    <t>The irrigation treatment was either 100 percent, which means fully irrigated to replace soil water to field capacity in the top 1.5 m of soil, or 75 percent, which means irrigation applications were 75 percent of the application depth in the 100 percent treatment.</t>
  </si>
  <si>
    <t>Weight of grain in pouonds after adjusting to zero water content</t>
  </si>
  <si>
    <t>Weight at standard moisture in lbs</t>
  </si>
  <si>
    <t>Yield in bushles adjusted to 0.155 g/g water content</t>
  </si>
  <si>
    <t>The concept of "span" is related to the 10-span, linear-move irrigation systems used to irrigate the lysimeter fields. Spans were numbered consecutively 1 through 10 beginning on the north end and ending on the south end. Spans 1 through 5 are in the NW field, and spans 6 through 10 are in the SW field. From 1988 through 2014 a Lindsay 10-span linear move was used, and in 2015 and later a 10-span Valley system was used. Both linear-move systems were oriented with the lateral pipe in the north-south direction, and therefore irrigated moving in the east-west direction.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2014, the Lindsay system was replaced with a Valley linear-move system, also with 10 spans but with different span lengths and without an overhang pipe on the south end. The Valley system spans featured beginning and ending distances measured from the north end as follows: Span 1, 0 m to 48.77 m; Span 2, 48.77 m to 97.54 m; Span 3, 97.54 m to 138.68 m; Span 4, 138.68 m to 187.45 m; Span 5, 187.45 m to 230.12 m; Span 6, 230.12 m to 272.80 m; Span 7, 272.80 m to 315.47 m; Span 8, 315.47 m to 356.62 m; Span 9, 356.62 m to 405.38 m; Span 10, 405.38 m to 454.15 m.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</si>
  <si>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 xml:space="preserve">Span number  </t>
  </si>
  <si>
    <t>Sample water content  in g/g</t>
  </si>
  <si>
    <t>Weight in pounds of harvested grain adjusted to 0.155 g/g water content</t>
  </si>
  <si>
    <t>Span length in ft</t>
  </si>
  <si>
    <t>Sample area in m^2</t>
  </si>
  <si>
    <t>Sample area in acres</t>
  </si>
  <si>
    <t>Dry yield in bu/ac</t>
  </si>
  <si>
    <t>Yield at standard moisture in bu</t>
  </si>
  <si>
    <t>Yield at standard moisture in bu/acre</t>
  </si>
  <si>
    <t>Dry yield in kg/ha</t>
  </si>
  <si>
    <t>Total dry weight in lbs</t>
  </si>
  <si>
    <t>Irrigation  treatment in percent</t>
  </si>
  <si>
    <t>Mass of water per unit mass of undried grain sample. Data from Co-Op grain elevator.</t>
  </si>
  <si>
    <t>Harvested area in m^2</t>
  </si>
  <si>
    <t>Yield in bushlels per acre of corn at standard moisture content of 0.155 g per g.</t>
  </si>
  <si>
    <t>Air dried shelled kernel  mass in g</t>
  </si>
  <si>
    <t>There were two replicate sets of samples taken per span. Replicates within a span were taken from eastern and western halves of a field. Each lysimeter row served as one replicate. Rows were numbered 1 through 4 from north to south on each lysimeter.</t>
  </si>
  <si>
    <t>Sub-sample 1 200-seed air dry mass in g</t>
  </si>
  <si>
    <t>Sub-sample 2 200-seed air dry mass in g</t>
  </si>
  <si>
    <t>Sub-sample 1 200-seed oven dry mass in g</t>
  </si>
  <si>
    <t>Sub-sample 2 200-seed oven dry mass in g</t>
  </si>
  <si>
    <t>Sub-sample 1 200-seed water content in g/g</t>
  </si>
  <si>
    <t>Sub-sample 2 200-seed water content in g/g</t>
  </si>
  <si>
    <t>Total oven dry shelled kernel mass in g</t>
  </si>
  <si>
    <t>Total kernel mass adjusted to standard moisture in g</t>
  </si>
  <si>
    <t>Oven dry corn yield in kg/ha</t>
  </si>
  <si>
    <t>Mass in grams of air dried corn kernels after shelling.</t>
  </si>
  <si>
    <t>Mass in grams of 200-seed air dry subsample 1</t>
  </si>
  <si>
    <t>Mass in grams of 200-seed air dry subsample 2</t>
  </si>
  <si>
    <t>Mass in grams of 200-seed subsample 1 after drying to constant mass at 60 degrees C.</t>
  </si>
  <si>
    <t>Mass in grams of 200-seed subsample 2 after drying to constant mass at 60 degrees C.</t>
  </si>
  <si>
    <t>Water content of subsample 1 in grams per gram of undried kernel sample</t>
  </si>
  <si>
    <t>Water content of subsample 2 in grams per gram of undried kernel sample</t>
  </si>
  <si>
    <t>Oven-dry mass in grams of all shelled kernels</t>
  </si>
  <si>
    <t>Total kernel mass in grams adjusted to 0.155 g/g water content</t>
  </si>
  <si>
    <t>Mean mass of a kernel in grams</t>
  </si>
  <si>
    <t>Average number of kernels per ear</t>
  </si>
  <si>
    <t>Average mass per kernel in g</t>
  </si>
  <si>
    <t>Average number seeds/ear</t>
  </si>
  <si>
    <t>Average number of seeds/ear</t>
  </si>
  <si>
    <t>Sample identification where NE means the northeast field or lysimeter, SE means the SE field or lysimeter, NW means the northwest field or lyimseter, SW means the southwest field or lysimeter, LYS means sample is from a lysimeter, and the number indicates the lysimeter row or "span" area within which the sample was taken. Numbers without "LYS" or a field ID are for spans. There were four rows on each lysimeter and they were numbered 1 through 4 from north to south on the lysimeter. Spans 1 through 5 were in the NE or NW field, and spans 6 through 10 were in the SE or SW field. The concept of "span" is related to the 10-span, linear-move irrigation systems used to irrigate the lysimeter fields. In typical usage in these data sheets, the word span  and the span number indicate only relative position of sampling from north to south in a field. However, when yield per unit area was calculated, the actual yield within a span and the span north-south dimension of the sampled area were used in the calculation along with an east-west dimension of the cropped and sampled area. The linear move irrigated both NE and SE fields. Spans were numbered 1 through 10 from north to south.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t>
  </si>
  <si>
    <t>Total undried weight in lbs</t>
  </si>
  <si>
    <t>Weight in pounds of undried (wet) grain harvested by combine.</t>
  </si>
  <si>
    <t>North to south length of span in feet</t>
  </si>
  <si>
    <t>Number of rows harvested in span</t>
  </si>
  <si>
    <t>Harvested N-S length under span in ft</t>
  </si>
  <si>
    <t>North to South length of harvested rows in feet</t>
  </si>
  <si>
    <t>Harvested area in acres assuming row length of 655 feet multiplied by N-S length of harvested rows and divided by 43560 square feet per acre.</t>
  </si>
  <si>
    <t>Dic. 2016 W LYS Maize Measur.</t>
  </si>
  <si>
    <t>2016 W LYS Maize Measur.</t>
  </si>
  <si>
    <t>Data dictionary for sheet or CSV file named "2016 W LYS Maize Measur."  Where "W" means west, and "LYS" means lysimeter</t>
  </si>
  <si>
    <t>Dic. 2016 W Maize Growth</t>
  </si>
  <si>
    <t>2016 W Maize Growth</t>
  </si>
  <si>
    <t>Data dictionary for sheet or CSV file named "2016 W Maize Growth" Where "W" means west.</t>
  </si>
  <si>
    <t>Plant heigth, width, and growth stage bservations and measurements from 2 reps of 5 plants each in areas corresponding to spans 2 through 4, and spans 7 through 8 of linear-move irrigation system.</t>
  </si>
  <si>
    <t>2016 W LAI Biomass</t>
  </si>
  <si>
    <t>Dic. 2016 W Maize LAI Biomass</t>
  </si>
  <si>
    <t>2016 W Maize LAI Biomass</t>
  </si>
  <si>
    <t>Data dictionary for sheet or CSV file named "2016 W Maize LAI Biomass"</t>
  </si>
  <si>
    <t>Leaf are index (LAI) and biomass data from samples periodically harvested from random plots in spans 2, 3, and 4, and from spans 6, 7, and 8.</t>
  </si>
  <si>
    <t>2016 W Maize Hand Biomass</t>
  </si>
  <si>
    <t>Dic. 2016 W Maize Hand Biomass</t>
  </si>
  <si>
    <t>Data dictionary for sheet or CSV file named "2016 W Maize Hand Biomass".</t>
  </si>
  <si>
    <t>Data dictionary 2016 W Maize Hand Yield</t>
  </si>
  <si>
    <t>2016 W Maize Hand Yield</t>
  </si>
  <si>
    <t>Data dictionary for sheet or CSV file named "2016 W Maize Hand Yield"</t>
  </si>
  <si>
    <t>Mass and moisture content of shelled corn from 2 replicate samples taken in each of spans 2, 3, and 4, and spans 7, 8, and 9 in the field, and whole rows of each of the rows on the lysimeters.</t>
  </si>
  <si>
    <t>Area sampled in m^2</t>
  </si>
  <si>
    <t>Area of sampled in square meters. Length of sampled row in the field was 1.8288 meters (6 feet). Length of row sampled on the lysimeters was 3.00 meters. Row width was 0.762 m (30 inches).</t>
  </si>
  <si>
    <t>Yield in kilograms per hectare of grain after oven drying at 60 degrees C until constant mass.</t>
  </si>
  <si>
    <t>Grain yield adjusted to standard moisture in bu/acre</t>
  </si>
  <si>
    <t>Corn grain yield in bushels per acre at standard moisture of 0.155 grams per gram.</t>
  </si>
  <si>
    <t>Total above-ground biomass in kg/ha</t>
  </si>
  <si>
    <t>Total wet plant + ear biomass in g</t>
  </si>
  <si>
    <t>Total plant wet mass in g</t>
  </si>
  <si>
    <t>Sub-sample 1 biomass in g</t>
  </si>
  <si>
    <t>Sub-sample 2 biomass in g</t>
  </si>
  <si>
    <t>Sub-sample 2 dried biomass in g</t>
  </si>
  <si>
    <t>Sub-sample 1 dried biomass in g</t>
  </si>
  <si>
    <t>Mass in grams of biomass sub-sample 2 after oven drying to constant mass at 60 degrees C.</t>
  </si>
  <si>
    <t>Mass in grams of biomass sub-sample 1 after oven drying to constant mass at 60 degrees C.</t>
  </si>
  <si>
    <t>Mass in grams of undried biomass sub-sample 1 (approximately 1/4 of total stalks, and leaves).</t>
  </si>
  <si>
    <t>Mass in grams of undried biomass sub-sample 2 (approximately 1/4 of total stalks, and leaves).</t>
  </si>
  <si>
    <r>
      <t>Yield in kg/ha of corn dried to constant mass at 60</t>
    </r>
    <r>
      <rPr>
        <vertAlign val="superscript"/>
        <sz val="10"/>
        <color theme="1"/>
        <rFont val="Arial"/>
        <family val="2"/>
      </rPr>
      <t>o</t>
    </r>
    <r>
      <rPr>
        <sz val="10"/>
        <color theme="1"/>
        <rFont val="Arial"/>
        <family val="2"/>
      </rPr>
      <t>C.</t>
    </r>
  </si>
  <si>
    <r>
      <t>Yield in bushels per acre of corn dried to constant mass at 60</t>
    </r>
    <r>
      <rPr>
        <vertAlign val="superscript"/>
        <sz val="10"/>
        <color theme="1"/>
        <rFont val="Arial"/>
        <family val="2"/>
      </rPr>
      <t>o</t>
    </r>
    <r>
      <rPr>
        <sz val="10"/>
        <color theme="1"/>
        <rFont val="Arial"/>
        <family val="2"/>
      </rPr>
      <t>C.</t>
    </r>
  </si>
  <si>
    <t>length of row measured in meters</t>
  </si>
  <si>
    <t>Row length in m</t>
  </si>
  <si>
    <t>Number of plants counted in the given row length. Lysimeters were later thinned to have 21 plants in 3-meters of row.</t>
  </si>
  <si>
    <r>
      <t>Total above-ground dry matter in g/m^2</t>
    </r>
    <r>
      <rPr>
        <vertAlign val="superscript"/>
        <sz val="10"/>
        <color theme="1"/>
        <rFont val="Arial"/>
        <family val="2"/>
      </rPr>
      <t xml:space="preserve"> </t>
    </r>
  </si>
  <si>
    <r>
      <t>Leaf area in cm</t>
    </r>
    <r>
      <rPr>
        <vertAlign val="superscript"/>
        <sz val="10"/>
        <color theme="1"/>
        <rFont val="Arial"/>
        <family val="2"/>
      </rPr>
      <t>2</t>
    </r>
  </si>
  <si>
    <t>2016 W Maize Introduction</t>
  </si>
  <si>
    <t xml:space="preserve">1. Contacting all the scientists listed above and obtaining approval to use the data,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</si>
</sst>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
    <numFmt numFmtId="166" formatCode="m/d/yy;@"/>
    <numFmt numFmtId="167" formatCode="0.00000"/>
    <numFmt numFmtId="168" formatCode="0.0000"/>
  </numFmts>
  <fonts count="16" x14ac:knownFonts="1">
    <font>
      <sz val="11"/>
      <color theme="1"/>
      <name val="Calibri"/>
      <family val="2"/>
      <scheme val="minor"/>
    </font>
    <font>
      <b/>
      <sz val="11"/>
      <color theme="1"/>
      <name val="Calibri"/>
      <family val="2"/>
      <scheme val="minor"/>
    </font>
    <font>
      <sz val="10"/>
      <name val="Arial"/>
      <family val="2"/>
    </font>
    <font>
      <sz val="12"/>
      <name val="Times New Roman"/>
      <family val="1"/>
    </font>
    <font>
      <sz val="10"/>
      <color theme="1"/>
      <name val="Arial"/>
      <family val="2"/>
    </font>
    <font>
      <b/>
      <sz val="11"/>
      <color theme="1"/>
      <name val="Arial"/>
      <family val="2"/>
    </font>
    <font>
      <sz val="11"/>
      <color theme="1"/>
      <name val="Arial"/>
      <family val="2"/>
    </font>
    <font>
      <sz val="12"/>
      <color theme="1"/>
      <name val="Arial"/>
      <family val="2"/>
    </font>
    <font>
      <b/>
      <sz val="12"/>
      <color theme="1"/>
      <name val="Arial"/>
      <family val="2"/>
    </font>
    <font>
      <sz val="12"/>
      <color theme="1"/>
      <name val="Calibri"/>
      <family val="2"/>
      <scheme val="minor"/>
    </font>
    <font>
      <sz val="11"/>
      <color theme="1"/>
      <name val="Calibri"/>
      <family val="2"/>
      <scheme val="minor"/>
    </font>
    <font>
      <sz val="11"/>
      <color theme="1"/>
      <name val="Calibri"/>
      <family val="2"/>
    </font>
    <font>
      <vertAlign val="superscript"/>
      <sz val="10"/>
      <color theme="1"/>
      <name val="Arial"/>
      <family val="2"/>
    </font>
    <font>
      <sz val="10"/>
      <color theme="1"/>
      <name val="Calibri"/>
      <family val="2"/>
      <scheme val="minor"/>
    </font>
    <font>
      <strike/>
      <sz val="10"/>
      <color theme="1"/>
      <name val="Arial"/>
      <family val="2"/>
    </font>
    <font>
      <sz val="14"/>
      <color theme="1"/>
      <name val="Calibri"/>
      <family val="2"/>
    </font>
  </fonts>
  <fills count="2">
    <fill>
      <patternFill patternType="none"/>
    </fill>
    <fill>
      <patternFill patternType="gray125"/>
    </fill>
  </fills>
  <borders count="3">
    <border>
      <left/>
      <right/>
      <top/>
      <bottom/>
      <diagonal/>
    </border>
    <border>
      <left style="thin">
        <color rgb="FF000000"/>
      </left>
      <right style="thin">
        <color rgb="FF000000"/>
      </right>
      <top style="thin">
        <color rgb="FF000000"/>
      </top>
      <bottom style="thin">
        <color rgb="FF00000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s>
  <cellStyleXfs count="6">
    <xf numFmtId="0" fontId="0" fillId="0" borderId="0"/>
    <xf numFmtId="0" fontId="2" fillId="0" borderId="0"/>
    <xf numFmtId="0" fontId="3" fillId="0" borderId="0"/>
    <xf numFmtId="0" fontId="2" fillId="0" borderId="0"/>
    <xf numFmtId="0" fontId="3" fillId="0" borderId="0"/>
    <xf numFmtId="0" fontId="3" fillId="0" borderId="0"/>
  </cellStyleXfs>
  <cellXfs count="174">
    <xf numFmtId="0" fontId="0" fillId="0" borderId="0" xfId="0"/>
    <xf numFmtId="0" fontId="1" fillId="0" borderId="0" xfId="0" applyFont="1" applyAlignment="1">
      <alignment horizontal="center"/>
    </xf>
    <xf numFmtId="0" fontId="1" fillId="0" borderId="0" xfId="0" applyFont="1" applyAlignment="1">
      <alignment horizontal="center" wrapText="1"/>
    </xf>
    <xf numFmtId="0" fontId="0" fillId="0" borderId="0" xfId="0" applyAlignment="1">
      <alignment horizontal="center"/>
    </xf>
    <xf numFmtId="2" fontId="5" fillId="0" borderId="0" xfId="0" applyNumberFormat="1" applyFont="1" applyAlignment="1">
      <alignment horizontal="center" wrapText="1"/>
    </xf>
    <xf numFmtId="14" fontId="6" fillId="0" borderId="0" xfId="0" applyNumberFormat="1" applyFont="1"/>
    <xf numFmtId="0" fontId="6" fillId="0" borderId="0" xfId="0" applyFont="1"/>
    <xf numFmtId="0" fontId="6" fillId="0" borderId="0" xfId="0" applyFont="1" applyAlignment="1">
      <alignment horizontal="center"/>
    </xf>
    <xf numFmtId="1" fontId="6" fillId="0" borderId="0" xfId="0" applyNumberFormat="1" applyFont="1" applyAlignment="1">
      <alignment horizontal="center"/>
    </xf>
    <xf numFmtId="0" fontId="7" fillId="0" borderId="0" xfId="0" applyFont="1"/>
    <xf numFmtId="0" fontId="7" fillId="0" borderId="0" xfId="0" applyFont="1" applyAlignment="1">
      <alignment horizontal="center"/>
    </xf>
    <xf numFmtId="0" fontId="6" fillId="0" borderId="0" xfId="0" applyFont="1" applyAlignment="1">
      <alignment horizontal="right"/>
    </xf>
    <xf numFmtId="1" fontId="6" fillId="0" borderId="0" xfId="0" applyNumberFormat="1" applyFont="1"/>
    <xf numFmtId="1" fontId="4" fillId="0" borderId="0" xfId="0" applyNumberFormat="1" applyFont="1" applyAlignment="1">
      <alignment horizontal="center"/>
    </xf>
    <xf numFmtId="0" fontId="0" fillId="0" borderId="0" xfId="0" applyBorder="1"/>
    <xf numFmtId="0" fontId="7" fillId="0" borderId="0" xfId="0" applyFont="1" applyFill="1" applyAlignment="1">
      <alignment horizontal="right"/>
    </xf>
    <xf numFmtId="0" fontId="7" fillId="0" borderId="0" xfId="0" applyFont="1" applyFill="1"/>
    <xf numFmtId="0" fontId="0" fillId="0" borderId="0" xfId="0" applyFill="1"/>
    <xf numFmtId="14" fontId="7" fillId="0" borderId="0" xfId="0" applyNumberFormat="1" applyFont="1" applyFill="1"/>
    <xf numFmtId="166" fontId="7" fillId="0" borderId="0" xfId="0" applyNumberFormat="1" applyFont="1" applyFill="1"/>
    <xf numFmtId="0" fontId="7" fillId="0" borderId="0" xfId="0" applyFont="1" applyBorder="1" applyAlignment="1">
      <alignment horizontal="right"/>
    </xf>
    <xf numFmtId="0" fontId="7" fillId="0" borderId="0" xfId="0" applyFont="1" applyAlignment="1">
      <alignment horizontal="right"/>
    </xf>
    <xf numFmtId="0" fontId="0" fillId="0" borderId="0" xfId="0" applyAlignment="1">
      <alignment horizontal="right"/>
    </xf>
    <xf numFmtId="0" fontId="6" fillId="0" borderId="0" xfId="0" applyFont="1" applyBorder="1" applyAlignment="1">
      <alignment horizontal="center"/>
    </xf>
    <xf numFmtId="0" fontId="6" fillId="0" borderId="0" xfId="0" applyFont="1" applyBorder="1"/>
    <xf numFmtId="0" fontId="7" fillId="0" borderId="0" xfId="0" applyFont="1" applyBorder="1"/>
    <xf numFmtId="1" fontId="6" fillId="0" borderId="0" xfId="0" applyNumberFormat="1" applyFont="1" applyBorder="1" applyAlignment="1">
      <alignment horizontal="center"/>
    </xf>
    <xf numFmtId="0" fontId="9" fillId="0" borderId="0" xfId="0" applyFont="1" applyAlignment="1">
      <alignment horizontal="center"/>
    </xf>
    <xf numFmtId="0" fontId="9" fillId="0" borderId="0" xfId="0" applyFont="1"/>
    <xf numFmtId="0" fontId="0" fillId="0" borderId="0" xfId="0" applyAlignment="1"/>
    <xf numFmtId="0" fontId="4" fillId="0" borderId="0" xfId="0" applyFont="1" applyAlignment="1">
      <alignment horizontal="center"/>
    </xf>
    <xf numFmtId="0" fontId="7" fillId="0" borderId="0" xfId="0" applyFont="1" applyBorder="1" applyAlignment="1">
      <alignment horizontal="center"/>
    </xf>
    <xf numFmtId="0" fontId="5" fillId="0" borderId="0" xfId="0" applyFont="1" applyBorder="1" applyAlignment="1"/>
    <xf numFmtId="0" fontId="8" fillId="0" borderId="0" xfId="0" applyFont="1" applyBorder="1" applyAlignment="1">
      <alignment wrapText="1"/>
    </xf>
    <xf numFmtId="0" fontId="8" fillId="0" borderId="0" xfId="0" applyFont="1" applyBorder="1" applyAlignment="1"/>
    <xf numFmtId="0" fontId="8" fillId="0" borderId="0" xfId="0" applyFont="1" applyFill="1" applyBorder="1" applyAlignment="1"/>
    <xf numFmtId="0" fontId="0" fillId="0" borderId="0" xfId="0" applyFill="1" applyAlignment="1"/>
    <xf numFmtId="2" fontId="7" fillId="0" borderId="0" xfId="0" applyNumberFormat="1" applyFont="1" applyFill="1" applyBorder="1" applyAlignment="1">
      <alignment horizontal="right"/>
    </xf>
    <xf numFmtId="0" fontId="0" fillId="0" borderId="0" xfId="0" applyFont="1"/>
    <xf numFmtId="14" fontId="0" fillId="0" borderId="0" xfId="0" applyNumberFormat="1" applyFont="1"/>
    <xf numFmtId="0" fontId="0" fillId="0" borderId="0" xfId="0" applyFont="1" applyAlignment="1">
      <alignment horizontal="center"/>
    </xf>
    <xf numFmtId="164" fontId="0" fillId="0" borderId="0" xfId="0" applyNumberFormat="1" applyFont="1"/>
    <xf numFmtId="168" fontId="0" fillId="0" borderId="0" xfId="0" applyNumberFormat="1" applyFont="1"/>
    <xf numFmtId="0" fontId="0" fillId="0" borderId="0" xfId="0" applyFont="1" applyAlignment="1">
      <alignment wrapText="1"/>
    </xf>
    <xf numFmtId="0" fontId="0" fillId="0" borderId="0" xfId="0" applyFont="1" applyAlignment="1">
      <alignment horizontal="center" wrapText="1"/>
    </xf>
    <xf numFmtId="0" fontId="0" fillId="0" borderId="0" xfId="0" applyFont="1" applyAlignment="1">
      <alignment horizontal="left" wrapText="1"/>
    </xf>
    <xf numFmtId="167" fontId="0" fillId="0" borderId="0" xfId="0" applyNumberFormat="1" applyFont="1"/>
    <xf numFmtId="1" fontId="0" fillId="0" borderId="0" xfId="0" applyNumberFormat="1" applyFont="1"/>
    <xf numFmtId="0" fontId="0" fillId="0" borderId="0" xfId="0" applyFont="1" applyFill="1" applyAlignment="1">
      <alignment wrapText="1"/>
    </xf>
    <xf numFmtId="0" fontId="0" fillId="0" borderId="0" xfId="0" applyFont="1" applyFill="1"/>
    <xf numFmtId="14" fontId="0" fillId="0" borderId="0" xfId="0" applyNumberFormat="1" applyFont="1" applyFill="1"/>
    <xf numFmtId="0" fontId="0" fillId="0" borderId="0" xfId="0" applyFont="1" applyFill="1" applyAlignment="1">
      <alignment horizontal="center"/>
    </xf>
    <xf numFmtId="164" fontId="0" fillId="0" borderId="0" xfId="0" applyNumberFormat="1" applyFont="1" applyFill="1"/>
    <xf numFmtId="1" fontId="0" fillId="0" borderId="0" xfId="0" applyNumberFormat="1" applyFont="1" applyFill="1"/>
    <xf numFmtId="0" fontId="0" fillId="0" borderId="0" xfId="0" applyFont="1" applyFill="1" applyAlignment="1">
      <alignment horizontal="center" wrapText="1"/>
    </xf>
    <xf numFmtId="0" fontId="6" fillId="0" borderId="0" xfId="0" applyFont="1" applyFill="1"/>
    <xf numFmtId="0" fontId="10" fillId="0" borderId="0" xfId="0" applyFont="1" applyFill="1" applyAlignment="1">
      <alignment vertical="top"/>
    </xf>
    <xf numFmtId="14" fontId="4" fillId="0" borderId="0" xfId="1" applyNumberFormat="1" applyFont="1" applyFill="1" applyAlignment="1">
      <alignment horizontal="left" vertical="top" wrapText="1"/>
    </xf>
    <xf numFmtId="0" fontId="4" fillId="0" borderId="0" xfId="1" applyFont="1" applyFill="1" applyAlignment="1">
      <alignment vertical="top" wrapText="1"/>
    </xf>
    <xf numFmtId="0" fontId="11" fillId="0" borderId="0" xfId="1" applyFont="1" applyFill="1" applyAlignment="1">
      <alignment vertical="top" wrapText="1"/>
    </xf>
    <xf numFmtId="0" fontId="4" fillId="0" borderId="0" xfId="1" applyFont="1" applyFill="1" applyAlignment="1">
      <alignment vertical="top"/>
    </xf>
    <xf numFmtId="0" fontId="10" fillId="0" borderId="0" xfId="0" applyFont="1" applyFill="1" applyAlignment="1">
      <alignment vertical="top" wrapText="1"/>
    </xf>
    <xf numFmtId="0" fontId="6" fillId="0" borderId="0" xfId="3" applyFont="1" applyFill="1" applyAlignment="1">
      <alignment vertical="top" wrapText="1"/>
    </xf>
    <xf numFmtId="0" fontId="6" fillId="0" borderId="1" xfId="1" applyFont="1" applyFill="1" applyBorder="1" applyAlignment="1">
      <alignment vertical="top" wrapText="1"/>
    </xf>
    <xf numFmtId="0" fontId="0" fillId="0" borderId="0" xfId="0" applyFont="1" applyFill="1" applyAlignment="1">
      <alignment vertical="top"/>
    </xf>
    <xf numFmtId="0" fontId="6" fillId="0" borderId="0" xfId="0" applyFont="1" applyFill="1" applyAlignment="1">
      <alignment horizontal="left" vertical="top" wrapText="1"/>
    </xf>
    <xf numFmtId="0" fontId="6" fillId="0" borderId="0" xfId="0" applyFont="1" applyFill="1" applyAlignment="1">
      <alignment vertical="top"/>
    </xf>
    <xf numFmtId="0" fontId="6" fillId="0" borderId="0" xfId="1" applyFont="1" applyFill="1" applyAlignment="1">
      <alignment vertical="top" wrapText="1"/>
    </xf>
    <xf numFmtId="0" fontId="4" fillId="0" borderId="1" xfId="1" applyFont="1" applyFill="1" applyBorder="1" applyAlignment="1">
      <alignment vertical="top" wrapText="1"/>
    </xf>
    <xf numFmtId="0" fontId="4" fillId="0" borderId="0" xfId="0" applyFont="1" applyFill="1" applyAlignment="1">
      <alignment vertical="top"/>
    </xf>
    <xf numFmtId="0" fontId="4" fillId="0" borderId="0" xfId="0" applyFont="1" applyFill="1" applyAlignment="1">
      <alignment horizontal="left" vertical="top" wrapText="1"/>
    </xf>
    <xf numFmtId="0" fontId="4" fillId="0" borderId="0" xfId="0" applyFont="1" applyFill="1" applyAlignment="1">
      <alignment vertical="top" wrapText="1"/>
    </xf>
    <xf numFmtId="0" fontId="4" fillId="0" borderId="0" xfId="3" applyFont="1" applyFill="1" applyAlignment="1">
      <alignment vertical="top" wrapText="1"/>
    </xf>
    <xf numFmtId="0" fontId="4" fillId="0" borderId="0" xfId="0" applyFont="1" applyFill="1" applyAlignment="1">
      <alignment horizontal="left" wrapText="1"/>
    </xf>
    <xf numFmtId="0" fontId="4" fillId="0" borderId="0" xfId="0" applyFont="1" applyFill="1" applyAlignment="1">
      <alignment horizontal="left" vertical="top"/>
    </xf>
    <xf numFmtId="2" fontId="4" fillId="0" borderId="0" xfId="0" applyNumberFormat="1" applyFont="1" applyFill="1" applyAlignment="1">
      <alignment horizontal="left" vertical="top" wrapText="1"/>
    </xf>
    <xf numFmtId="167" fontId="4" fillId="0" borderId="0" xfId="0" applyNumberFormat="1" applyFont="1" applyFill="1" applyAlignment="1">
      <alignment horizontal="left" vertical="top" wrapText="1"/>
    </xf>
    <xf numFmtId="167" fontId="4" fillId="0" borderId="0" xfId="0" applyNumberFormat="1" applyFont="1" applyFill="1" applyAlignment="1">
      <alignment horizontal="left" wrapText="1"/>
    </xf>
    <xf numFmtId="168" fontId="4" fillId="0" borderId="0" xfId="0" applyNumberFormat="1" applyFont="1" applyFill="1" applyAlignment="1">
      <alignment horizontal="left" vertical="top" wrapText="1"/>
    </xf>
    <xf numFmtId="164" fontId="4" fillId="0" borderId="0" xfId="0" applyNumberFormat="1" applyFont="1" applyFill="1" applyAlignment="1">
      <alignment horizontal="left" vertical="top" wrapText="1"/>
    </xf>
    <xf numFmtId="0" fontId="4" fillId="0" borderId="0" xfId="0" applyFont="1" applyFill="1"/>
    <xf numFmtId="0" fontId="4" fillId="0" borderId="0" xfId="0" applyFont="1" applyFill="1" applyAlignment="1">
      <alignment horizontal="center" wrapText="1"/>
    </xf>
    <xf numFmtId="0" fontId="4" fillId="0" borderId="0" xfId="0" applyFont="1" applyFill="1" applyAlignment="1">
      <alignment horizontal="center"/>
    </xf>
    <xf numFmtId="2" fontId="4" fillId="0" borderId="0" xfId="0" applyNumberFormat="1" applyFont="1" applyFill="1" applyAlignment="1">
      <alignment horizontal="center" wrapText="1"/>
    </xf>
    <xf numFmtId="167" fontId="4" fillId="0" borderId="0" xfId="0" applyNumberFormat="1" applyFont="1" applyFill="1" applyAlignment="1">
      <alignment horizontal="center" wrapText="1"/>
    </xf>
    <xf numFmtId="168" fontId="4" fillId="0" borderId="0" xfId="0" applyNumberFormat="1" applyFont="1" applyFill="1" applyAlignment="1">
      <alignment horizontal="center" wrapText="1"/>
    </xf>
    <xf numFmtId="164" fontId="4" fillId="0" borderId="0" xfId="0" applyNumberFormat="1" applyFont="1" applyFill="1" applyAlignment="1">
      <alignment horizontal="center" wrapText="1"/>
    </xf>
    <xf numFmtId="0" fontId="4" fillId="0" borderId="0" xfId="0" applyFont="1" applyFill="1" applyAlignment="1">
      <alignment wrapText="1"/>
    </xf>
    <xf numFmtId="14" fontId="4" fillId="0" borderId="0" xfId="0" applyNumberFormat="1" applyFont="1" applyFill="1"/>
    <xf numFmtId="164" fontId="4" fillId="0" borderId="0" xfId="0" applyNumberFormat="1" applyFont="1" applyFill="1" applyAlignment="1">
      <alignment wrapText="1"/>
    </xf>
    <xf numFmtId="2" fontId="4" fillId="0" borderId="0" xfId="0" applyNumberFormat="1" applyFont="1" applyFill="1" applyAlignment="1">
      <alignment wrapText="1"/>
    </xf>
    <xf numFmtId="2" fontId="4" fillId="0" borderId="0" xfId="0" applyNumberFormat="1" applyFont="1" applyFill="1"/>
    <xf numFmtId="167" fontId="4" fillId="0" borderId="0" xfId="0" applyNumberFormat="1" applyFont="1" applyFill="1"/>
    <xf numFmtId="164" fontId="4" fillId="0" borderId="0" xfId="0" applyNumberFormat="1" applyFont="1" applyFill="1"/>
    <xf numFmtId="168" fontId="4" fillId="0" borderId="0" xfId="0" applyNumberFormat="1" applyFont="1" applyFill="1"/>
    <xf numFmtId="1" fontId="4" fillId="0" borderId="0" xfId="0" applyNumberFormat="1" applyFont="1" applyFill="1"/>
    <xf numFmtId="165" fontId="4" fillId="0" borderId="0" xfId="0" applyNumberFormat="1" applyFont="1" applyFill="1" applyAlignment="1">
      <alignment wrapText="1"/>
    </xf>
    <xf numFmtId="165" fontId="0" fillId="0" borderId="0" xfId="0" applyNumberFormat="1" applyFont="1" applyFill="1"/>
    <xf numFmtId="1" fontId="6" fillId="0" borderId="0" xfId="1" applyNumberFormat="1" applyFont="1" applyFill="1" applyAlignment="1">
      <alignment vertical="top" wrapText="1"/>
    </xf>
    <xf numFmtId="0" fontId="6" fillId="0" borderId="0" xfId="1" applyFont="1" applyFill="1" applyAlignment="1">
      <alignment wrapText="1"/>
    </xf>
    <xf numFmtId="0" fontId="0" fillId="0" borderId="0" xfId="0" applyFont="1" applyFill="1" applyAlignment="1">
      <alignment horizontal="left" wrapText="1"/>
    </xf>
    <xf numFmtId="0" fontId="0" fillId="0" borderId="0" xfId="1" applyFont="1" applyFill="1" applyAlignment="1">
      <alignment horizontal="left" wrapText="1"/>
    </xf>
    <xf numFmtId="1" fontId="0" fillId="0" borderId="0" xfId="1" applyNumberFormat="1" applyFont="1" applyFill="1" applyAlignment="1">
      <alignment wrapText="1"/>
    </xf>
    <xf numFmtId="1" fontId="0" fillId="0" borderId="0" xfId="1" applyNumberFormat="1" applyFont="1" applyFill="1" applyAlignment="1">
      <alignment vertical="top" wrapText="1"/>
    </xf>
    <xf numFmtId="2" fontId="0" fillId="0" borderId="0" xfId="1" applyNumberFormat="1" applyFont="1" applyFill="1" applyAlignment="1">
      <alignment wrapText="1"/>
    </xf>
    <xf numFmtId="0" fontId="0" fillId="0" borderId="0" xfId="1" applyFont="1" applyFill="1" applyAlignment="1">
      <alignment wrapText="1"/>
    </xf>
    <xf numFmtId="0" fontId="6" fillId="0" borderId="0" xfId="1" applyFont="1" applyFill="1" applyAlignment="1">
      <alignment horizontal="left" vertical="top" wrapText="1"/>
    </xf>
    <xf numFmtId="2" fontId="6" fillId="0" borderId="0" xfId="1" applyNumberFormat="1" applyFont="1" applyFill="1" applyAlignment="1">
      <alignment vertical="top" wrapText="1"/>
    </xf>
    <xf numFmtId="14" fontId="4" fillId="0" borderId="0" xfId="1" applyNumberFormat="1" applyFont="1" applyFill="1" applyAlignment="1">
      <alignment horizontal="left" vertical="top"/>
    </xf>
    <xf numFmtId="0" fontId="10" fillId="0" borderId="0" xfId="0" applyFont="1" applyFill="1" applyAlignment="1">
      <alignment horizontal="left" wrapText="1"/>
    </xf>
    <xf numFmtId="0" fontId="4" fillId="0" borderId="0" xfId="1" applyFont="1" applyFill="1" applyAlignment="1">
      <alignment horizontal="left" vertical="top" wrapText="1"/>
    </xf>
    <xf numFmtId="0" fontId="4" fillId="0" borderId="0" xfId="1" applyFont="1" applyFill="1" applyBorder="1" applyAlignment="1">
      <alignment vertical="top" wrapText="1"/>
    </xf>
    <xf numFmtId="1" fontId="4" fillId="0" borderId="0" xfId="0" applyNumberFormat="1" applyFont="1" applyBorder="1" applyAlignment="1">
      <alignment horizontal="center" wrapText="1"/>
    </xf>
    <xf numFmtId="164" fontId="4" fillId="0" borderId="0" xfId="0" applyNumberFormat="1" applyFont="1" applyBorder="1" applyAlignment="1">
      <alignment wrapText="1"/>
    </xf>
    <xf numFmtId="2" fontId="4" fillId="0" borderId="0" xfId="0" applyNumberFormat="1" applyFont="1" applyBorder="1" applyAlignment="1">
      <alignment horizontal="center"/>
    </xf>
    <xf numFmtId="0" fontId="4" fillId="0" borderId="0" xfId="0" applyFont="1" applyAlignment="1">
      <alignment horizontal="center" wrapText="1"/>
    </xf>
    <xf numFmtId="164" fontId="4" fillId="0" borderId="0" xfId="0" applyNumberFormat="1" applyFont="1" applyAlignment="1">
      <alignment horizontal="center" wrapText="1"/>
    </xf>
    <xf numFmtId="1" fontId="4" fillId="0" borderId="0" xfId="0" applyNumberFormat="1" applyFont="1" applyAlignment="1">
      <alignment horizontal="center" wrapText="1"/>
    </xf>
    <xf numFmtId="164" fontId="4" fillId="0" borderId="0" xfId="0" applyNumberFormat="1" applyFont="1" applyAlignment="1">
      <alignment horizontal="left" wrapText="1"/>
    </xf>
    <xf numFmtId="2" fontId="4" fillId="0" borderId="0" xfId="0" applyNumberFormat="1" applyFont="1" applyAlignment="1">
      <alignment horizontal="left" wrapText="1"/>
    </xf>
    <xf numFmtId="0" fontId="4" fillId="0" borderId="0" xfId="0" applyFont="1"/>
    <xf numFmtId="14" fontId="4" fillId="0" borderId="0" xfId="0" applyNumberFormat="1" applyFont="1" applyBorder="1"/>
    <xf numFmtId="0" fontId="4" fillId="0" borderId="0" xfId="0" applyFont="1" applyBorder="1"/>
    <xf numFmtId="0" fontId="4" fillId="0" borderId="0" xfId="0" applyFont="1" applyBorder="1" applyAlignment="1">
      <alignment horizontal="center"/>
    </xf>
    <xf numFmtId="1" fontId="4" fillId="0" borderId="0" xfId="0" applyNumberFormat="1" applyFont="1" applyBorder="1" applyAlignment="1">
      <alignment horizontal="center"/>
    </xf>
    <xf numFmtId="0" fontId="4" fillId="0" borderId="0" xfId="0" applyFont="1" applyBorder="1" applyAlignment="1"/>
    <xf numFmtId="165" fontId="4" fillId="0" borderId="0" xfId="0" applyNumberFormat="1" applyFont="1" applyAlignment="1">
      <alignment horizontal="center"/>
    </xf>
    <xf numFmtId="2" fontId="4" fillId="0" borderId="0" xfId="0" applyNumberFormat="1" applyFont="1" applyBorder="1" applyAlignment="1"/>
    <xf numFmtId="1" fontId="4" fillId="0" borderId="0" xfId="0" applyNumberFormat="1" applyFont="1"/>
    <xf numFmtId="14" fontId="4" fillId="0" borderId="0" xfId="0" applyNumberFormat="1" applyFont="1"/>
    <xf numFmtId="0" fontId="4" fillId="0" borderId="0" xfId="0" applyFont="1" applyAlignment="1"/>
    <xf numFmtId="2" fontId="4" fillId="0" borderId="0" xfId="0" applyNumberFormat="1" applyFont="1" applyAlignment="1"/>
    <xf numFmtId="164" fontId="4" fillId="0" borderId="0" xfId="0" applyNumberFormat="1" applyFont="1" applyAlignment="1"/>
    <xf numFmtId="164" fontId="4" fillId="0" borderId="0" xfId="0" applyNumberFormat="1" applyFont="1" applyAlignment="1">
      <alignment horizontal="center"/>
    </xf>
    <xf numFmtId="2" fontId="4" fillId="0" borderId="0" xfId="0" applyNumberFormat="1" applyFont="1" applyAlignment="1">
      <alignment horizontal="center"/>
    </xf>
    <xf numFmtId="0" fontId="4" fillId="0" borderId="0" xfId="3" applyFont="1" applyFill="1" applyAlignment="1">
      <alignment vertical="top"/>
    </xf>
    <xf numFmtId="14" fontId="4" fillId="0" borderId="0" xfId="3" applyNumberFormat="1" applyFont="1" applyFill="1" applyAlignment="1">
      <alignment horizontal="left" vertical="top"/>
    </xf>
    <xf numFmtId="0" fontId="4" fillId="0" borderId="0" xfId="3" applyFont="1" applyFill="1" applyAlignment="1">
      <alignment wrapText="1"/>
    </xf>
    <xf numFmtId="0" fontId="4" fillId="0" borderId="0" xfId="3" applyFont="1" applyFill="1"/>
    <xf numFmtId="0" fontId="4" fillId="0" borderId="2" xfId="3" applyFont="1" applyFill="1" applyBorder="1" applyAlignment="1">
      <alignment vertical="top" wrapText="1"/>
    </xf>
    <xf numFmtId="0" fontId="4" fillId="0" borderId="0" xfId="3" applyFont="1" applyFill="1" applyBorder="1"/>
    <xf numFmtId="0" fontId="4" fillId="0" borderId="1" xfId="3" applyFont="1" applyFill="1" applyBorder="1" applyAlignment="1">
      <alignment vertical="top" wrapText="1"/>
    </xf>
    <xf numFmtId="0" fontId="4" fillId="0" borderId="0" xfId="3" applyFont="1" applyFill="1" applyAlignment="1">
      <alignment vertical="center" wrapText="1"/>
    </xf>
    <xf numFmtId="1" fontId="4" fillId="0" borderId="0" xfId="0" applyNumberFormat="1" applyFont="1" applyFill="1" applyAlignment="1">
      <alignment horizontal="left" vertical="top" wrapText="1"/>
    </xf>
    <xf numFmtId="0" fontId="4" fillId="0" borderId="0" xfId="0" applyFont="1" applyFill="1" applyBorder="1"/>
    <xf numFmtId="1" fontId="4" fillId="0" borderId="0" xfId="0" applyNumberFormat="1" applyFont="1" applyFill="1" applyAlignment="1">
      <alignment horizontal="left" wrapText="1"/>
    </xf>
    <xf numFmtId="164" fontId="4" fillId="0" borderId="0" xfId="0" applyNumberFormat="1" applyFont="1" applyFill="1" applyAlignment="1">
      <alignment horizontal="left" wrapText="1"/>
    </xf>
    <xf numFmtId="2" fontId="4" fillId="0" borderId="0" xfId="0" applyNumberFormat="1" applyFont="1" applyFill="1" applyAlignment="1">
      <alignment horizontal="left"/>
    </xf>
    <xf numFmtId="2" fontId="4" fillId="0" borderId="0" xfId="0" applyNumberFormat="1" applyFont="1" applyFill="1" applyAlignment="1">
      <alignment horizontal="left" wrapText="1"/>
    </xf>
    <xf numFmtId="0" fontId="6" fillId="0" borderId="2" xfId="2" applyFont="1" applyFill="1" applyBorder="1" applyAlignment="1">
      <alignment horizontal="left" vertical="top" wrapText="1"/>
    </xf>
    <xf numFmtId="0" fontId="6" fillId="0" borderId="0" xfId="1" applyFont="1" applyFill="1" applyAlignment="1" applyProtection="1">
      <alignment vertical="top" wrapText="1"/>
      <protection locked="0"/>
    </xf>
    <xf numFmtId="0" fontId="6" fillId="0" borderId="0" xfId="1" applyFont="1" applyFill="1" applyAlignment="1">
      <alignment vertical="top"/>
    </xf>
    <xf numFmtId="0" fontId="13" fillId="0" borderId="0" xfId="0" applyFont="1" applyFill="1" applyAlignment="1">
      <alignment vertical="top"/>
    </xf>
    <xf numFmtId="0" fontId="4" fillId="0" borderId="2" xfId="2" applyFont="1" applyFill="1" applyBorder="1" applyAlignment="1">
      <alignment horizontal="left" vertical="top" wrapText="1"/>
    </xf>
    <xf numFmtId="0" fontId="4" fillId="0" borderId="0" xfId="1" applyFont="1" applyFill="1" applyAlignment="1" applyProtection="1">
      <alignment vertical="top" wrapText="1"/>
      <protection locked="0"/>
    </xf>
    <xf numFmtId="1" fontId="0" fillId="0" borderId="0" xfId="0" applyNumberFormat="1" applyFont="1" applyFill="1" applyAlignment="1">
      <alignment horizontal="center" wrapText="1"/>
    </xf>
    <xf numFmtId="164" fontId="0" fillId="0" borderId="0" xfId="0" applyNumberFormat="1" applyFont="1" applyFill="1" applyAlignment="1">
      <alignment horizontal="center" wrapText="1"/>
    </xf>
    <xf numFmtId="1" fontId="4" fillId="0" borderId="0" xfId="0" applyNumberFormat="1" applyFont="1" applyFill="1" applyAlignment="1">
      <alignment horizontal="center"/>
    </xf>
    <xf numFmtId="1" fontId="0" fillId="0" borderId="0" xfId="0" applyNumberFormat="1" applyFont="1" applyFill="1" applyAlignment="1">
      <alignment horizontal="center"/>
    </xf>
    <xf numFmtId="164" fontId="0" fillId="0" borderId="0" xfId="0" applyNumberFormat="1" applyFont="1" applyFill="1" applyAlignment="1">
      <alignment horizontal="center"/>
    </xf>
    <xf numFmtId="14" fontId="6" fillId="0" borderId="0" xfId="1" applyNumberFormat="1" applyFont="1" applyFill="1" applyAlignment="1">
      <alignment horizontal="left" vertical="top"/>
    </xf>
    <xf numFmtId="0" fontId="6" fillId="0" borderId="0" xfId="1" applyFont="1" applyFill="1" applyAlignment="1">
      <alignment vertical="center" wrapText="1"/>
    </xf>
    <xf numFmtId="0" fontId="6" fillId="0" borderId="0" xfId="1" applyFont="1" applyFill="1"/>
    <xf numFmtId="0" fontId="6" fillId="0" borderId="2" xfId="1" applyFont="1" applyFill="1" applyBorder="1" applyAlignment="1">
      <alignment vertical="top" wrapText="1"/>
    </xf>
    <xf numFmtId="0" fontId="4" fillId="0" borderId="0" xfId="1" applyFont="1" applyFill="1" applyAlignment="1">
      <alignment wrapText="1"/>
    </xf>
    <xf numFmtId="0" fontId="4" fillId="0" borderId="0" xfId="1" applyFont="1" applyFill="1"/>
    <xf numFmtId="0" fontId="14" fillId="0" borderId="0" xfId="1" applyFont="1" applyFill="1" applyAlignment="1">
      <alignment vertical="top"/>
    </xf>
    <xf numFmtId="0" fontId="14" fillId="0" borderId="0" xfId="1" applyFont="1" applyFill="1"/>
    <xf numFmtId="0" fontId="15" fillId="0" borderId="0" xfId="1" applyFont="1" applyFill="1" applyAlignment="1">
      <alignment horizontal="left" vertical="center" readingOrder="1"/>
    </xf>
    <xf numFmtId="0" fontId="11" fillId="0" borderId="0" xfId="1" applyFont="1" applyFill="1" applyAlignment="1">
      <alignment horizontal="left" vertical="center" readingOrder="1"/>
    </xf>
    <xf numFmtId="0" fontId="4" fillId="0" borderId="0" xfId="1" applyFont="1" applyFill="1" applyAlignment="1"/>
    <xf numFmtId="0" fontId="11" fillId="0" borderId="0" xfId="1" applyFont="1" applyFill="1" applyAlignment="1">
      <alignment vertical="center" wrapText="1" readingOrder="1"/>
    </xf>
    <xf numFmtId="0" fontId="11" fillId="0" borderId="0" xfId="1" applyFont="1" applyFill="1" applyAlignment="1">
      <alignment horizontal="left" vertical="center" wrapText="1" readingOrder="1"/>
    </xf>
    <xf numFmtId="0" fontId="0" fillId="0" borderId="0" xfId="0" applyFont="1" applyFill="1" applyAlignment="1"/>
  </cellXfs>
  <cellStyles count="6">
    <cellStyle name="Normal" xfId="0" builtinId="0"/>
    <cellStyle name="Normal 2" xfId="1" xr:uid="{9C28FFEF-96C6-43FE-B7F0-B7B42DEEF592}"/>
    <cellStyle name="Normal 2 2" xfId="3" xr:uid="{5FD22886-C734-4DE1-B608-D0409C3F15A8}"/>
    <cellStyle name="Normal 3" xfId="5" xr:uid="{B6BDD15E-0286-4F4E-8CB4-4BAB7E57DCD4}"/>
    <cellStyle name="Normal 4" xfId="4" xr:uid="{E1CF18F6-D60A-489E-878F-C4FCC5D5391F}"/>
    <cellStyle name="Normal 5" xfId="2" xr:uid="{D1E658DA-EB36-4579-B482-7B7CC287A5F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onnections" Target="connection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plants94_1" connectionId="2" xr16:uid="{28F8BAA3-1131-4B4A-BDD0-5C695F647AC6}" autoFormatId="16" applyNumberFormats="0" applyBorderFormats="0" applyFontFormats="0" applyPatternFormats="0"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plants94" connectionId="1" xr16:uid="{A60FB837-16E2-466A-A339-57AAB6067C2A}" autoFormatId="16" applyNumberFormats="0" applyBorderFormats="0" applyFontFormats="0" applyPatternFormats="0"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D66322-C4EA-4B37-B2CA-DB470FCB459B}">
  <sheetPr codeName="Sheet2"/>
  <dimension ref="A1:U37"/>
  <sheetViews>
    <sheetView tabSelected="1" workbookViewId="0"/>
  </sheetViews>
  <sheetFormatPr defaultRowHeight="14.4" x14ac:dyDescent="0.3"/>
  <cols>
    <col min="1" max="1" width="35.88671875" style="173" customWidth="1"/>
    <col min="2" max="2" width="98" style="48" customWidth="1"/>
    <col min="3" max="16384" width="8.88671875" style="49"/>
  </cols>
  <sheetData>
    <row r="1" spans="1:21" x14ac:dyDescent="0.3">
      <c r="A1" s="60" t="s">
        <v>5</v>
      </c>
      <c r="B1" s="164" t="s">
        <v>6</v>
      </c>
      <c r="C1" s="165"/>
      <c r="D1" s="165"/>
      <c r="E1" s="165"/>
      <c r="F1" s="165"/>
      <c r="G1" s="165"/>
      <c r="H1" s="165"/>
      <c r="I1" s="165"/>
      <c r="J1" s="165"/>
      <c r="K1" s="165"/>
      <c r="L1" s="165"/>
      <c r="M1" s="165"/>
      <c r="N1" s="165"/>
      <c r="O1" s="165"/>
      <c r="P1" s="165"/>
      <c r="Q1" s="165"/>
      <c r="R1" s="165"/>
      <c r="S1" s="165"/>
      <c r="T1" s="165"/>
      <c r="U1" s="165"/>
    </row>
    <row r="2" spans="1:21" x14ac:dyDescent="0.3">
      <c r="A2" s="60" t="s">
        <v>250</v>
      </c>
      <c r="B2" s="164" t="s">
        <v>7</v>
      </c>
      <c r="C2" s="165"/>
      <c r="D2" s="165"/>
      <c r="E2" s="165"/>
      <c r="F2" s="165"/>
      <c r="G2" s="165"/>
      <c r="H2" s="165"/>
      <c r="I2" s="165"/>
      <c r="J2" s="165"/>
      <c r="K2" s="165"/>
      <c r="L2" s="165"/>
      <c r="M2" s="165"/>
      <c r="N2" s="165"/>
      <c r="O2" s="165"/>
      <c r="P2" s="165"/>
      <c r="Q2" s="165"/>
      <c r="R2" s="165"/>
      <c r="S2" s="165"/>
      <c r="T2" s="165"/>
      <c r="U2" s="165"/>
    </row>
    <row r="3" spans="1:21" x14ac:dyDescent="0.3">
      <c r="A3" s="60" t="s">
        <v>208</v>
      </c>
      <c r="B3" s="165" t="s">
        <v>210</v>
      </c>
      <c r="C3" s="165"/>
      <c r="D3" s="165"/>
      <c r="E3" s="165"/>
      <c r="F3" s="165"/>
      <c r="G3" s="165"/>
      <c r="H3" s="165"/>
      <c r="I3" s="165"/>
      <c r="J3" s="165"/>
      <c r="K3" s="165"/>
      <c r="L3" s="165"/>
      <c r="M3" s="165"/>
      <c r="N3" s="165"/>
      <c r="O3" s="165"/>
      <c r="P3" s="165"/>
      <c r="Q3" s="165"/>
      <c r="R3" s="165"/>
      <c r="S3" s="165"/>
      <c r="T3" s="165"/>
      <c r="U3" s="165"/>
    </row>
    <row r="4" spans="1:21" x14ac:dyDescent="0.3">
      <c r="A4" s="60" t="s">
        <v>209</v>
      </c>
      <c r="B4" s="165" t="s">
        <v>85</v>
      </c>
      <c r="C4" s="165"/>
      <c r="D4" s="165"/>
      <c r="E4" s="165"/>
      <c r="F4" s="165"/>
      <c r="G4" s="165"/>
      <c r="H4" s="165"/>
      <c r="I4" s="165"/>
      <c r="J4" s="165"/>
      <c r="K4" s="165"/>
      <c r="L4" s="165"/>
      <c r="M4" s="165"/>
      <c r="N4" s="165"/>
      <c r="O4" s="165"/>
      <c r="P4" s="165"/>
      <c r="Q4" s="165"/>
      <c r="R4" s="165"/>
      <c r="S4" s="165"/>
      <c r="T4" s="165"/>
      <c r="U4" s="165"/>
    </row>
    <row r="5" spans="1:21" x14ac:dyDescent="0.3">
      <c r="A5" s="60" t="s">
        <v>211</v>
      </c>
      <c r="B5" s="165" t="s">
        <v>213</v>
      </c>
      <c r="C5" s="165"/>
      <c r="D5" s="165"/>
      <c r="E5" s="165"/>
      <c r="F5" s="165"/>
      <c r="G5" s="165"/>
      <c r="H5" s="165"/>
      <c r="I5" s="165"/>
      <c r="J5" s="165"/>
      <c r="K5" s="165"/>
      <c r="L5" s="165"/>
      <c r="M5" s="165"/>
      <c r="N5" s="165"/>
      <c r="O5" s="165"/>
      <c r="P5" s="165"/>
      <c r="Q5" s="165"/>
      <c r="R5" s="165"/>
      <c r="S5" s="165"/>
      <c r="T5" s="165"/>
      <c r="U5" s="165"/>
    </row>
    <row r="6" spans="1:21" x14ac:dyDescent="0.3">
      <c r="A6" s="60" t="s">
        <v>212</v>
      </c>
      <c r="B6" s="165" t="s">
        <v>214</v>
      </c>
      <c r="C6" s="165"/>
      <c r="D6" s="165"/>
      <c r="E6" s="165"/>
      <c r="F6" s="165"/>
      <c r="G6" s="165"/>
      <c r="H6" s="165"/>
      <c r="I6" s="165"/>
      <c r="J6" s="165"/>
      <c r="K6" s="165"/>
      <c r="L6" s="165"/>
      <c r="M6" s="165"/>
      <c r="N6" s="165"/>
      <c r="O6" s="165"/>
      <c r="P6" s="165"/>
      <c r="Q6" s="165"/>
      <c r="R6" s="165"/>
      <c r="S6" s="165"/>
      <c r="T6" s="165"/>
      <c r="U6" s="165"/>
    </row>
    <row r="7" spans="1:21" x14ac:dyDescent="0.3">
      <c r="A7" s="60" t="s">
        <v>216</v>
      </c>
      <c r="B7" s="165" t="s">
        <v>218</v>
      </c>
      <c r="C7" s="165"/>
      <c r="D7" s="165"/>
      <c r="E7" s="165"/>
      <c r="F7" s="165"/>
      <c r="G7" s="165"/>
      <c r="H7" s="165"/>
      <c r="I7" s="165"/>
      <c r="J7" s="165"/>
      <c r="K7" s="165"/>
      <c r="L7" s="165"/>
      <c r="M7" s="165"/>
      <c r="N7" s="165"/>
      <c r="O7" s="165"/>
      <c r="P7" s="165"/>
      <c r="Q7" s="165"/>
      <c r="R7" s="165"/>
      <c r="S7" s="165"/>
      <c r="T7" s="165"/>
      <c r="U7" s="165"/>
    </row>
    <row r="8" spans="1:21" x14ac:dyDescent="0.3">
      <c r="A8" s="60" t="s">
        <v>217</v>
      </c>
      <c r="B8" s="165" t="s">
        <v>219</v>
      </c>
      <c r="C8" s="165"/>
      <c r="D8" s="165"/>
      <c r="E8" s="165"/>
      <c r="F8" s="165"/>
      <c r="G8" s="165"/>
      <c r="H8" s="165"/>
      <c r="I8" s="165"/>
      <c r="J8" s="165"/>
      <c r="K8" s="165"/>
      <c r="L8" s="165"/>
      <c r="M8" s="165"/>
      <c r="N8" s="165"/>
      <c r="O8" s="165"/>
      <c r="P8" s="165"/>
      <c r="Q8" s="165"/>
      <c r="R8" s="165"/>
      <c r="S8" s="165"/>
      <c r="T8" s="165"/>
      <c r="U8" s="165"/>
    </row>
    <row r="9" spans="1:21" x14ac:dyDescent="0.3">
      <c r="A9" s="166" t="s">
        <v>86</v>
      </c>
      <c r="B9" s="167" t="s">
        <v>87</v>
      </c>
      <c r="C9" s="165"/>
      <c r="D9" s="165"/>
      <c r="E9" s="165"/>
      <c r="F9" s="165"/>
      <c r="G9" s="165"/>
      <c r="H9" s="165"/>
      <c r="I9" s="165"/>
      <c r="J9" s="165"/>
      <c r="K9" s="165"/>
      <c r="L9" s="165"/>
      <c r="M9" s="165"/>
      <c r="N9" s="165"/>
      <c r="O9" s="165"/>
      <c r="P9" s="165"/>
      <c r="Q9" s="165"/>
      <c r="R9" s="165"/>
      <c r="S9" s="165"/>
      <c r="T9" s="165"/>
      <c r="U9" s="165"/>
    </row>
    <row r="10" spans="1:21" x14ac:dyDescent="0.3">
      <c r="A10" s="166" t="s">
        <v>77</v>
      </c>
      <c r="B10" s="167" t="s">
        <v>73</v>
      </c>
      <c r="C10" s="165"/>
      <c r="D10" s="165"/>
      <c r="E10" s="165"/>
      <c r="F10" s="165"/>
      <c r="G10" s="165"/>
      <c r="H10" s="165"/>
      <c r="I10" s="165"/>
      <c r="J10" s="165"/>
      <c r="K10" s="165"/>
      <c r="L10" s="165"/>
      <c r="M10" s="165"/>
      <c r="N10" s="165"/>
      <c r="O10" s="165"/>
      <c r="P10" s="165"/>
      <c r="Q10" s="165"/>
      <c r="R10" s="165"/>
      <c r="S10" s="165"/>
      <c r="T10" s="165"/>
      <c r="U10" s="165"/>
    </row>
    <row r="11" spans="1:21" x14ac:dyDescent="0.3">
      <c r="A11" s="60" t="s">
        <v>221</v>
      </c>
      <c r="B11" s="165" t="s">
        <v>222</v>
      </c>
      <c r="C11" s="165"/>
      <c r="D11" s="165"/>
      <c r="E11" s="165"/>
      <c r="F11" s="165"/>
      <c r="G11" s="165"/>
      <c r="H11" s="165"/>
      <c r="I11" s="165"/>
      <c r="J11" s="165"/>
      <c r="K11" s="165"/>
      <c r="L11" s="165"/>
      <c r="M11" s="165"/>
      <c r="N11" s="165"/>
      <c r="O11" s="165"/>
      <c r="P11" s="165"/>
      <c r="Q11" s="165"/>
      <c r="R11" s="165"/>
      <c r="S11" s="165"/>
      <c r="T11" s="165"/>
      <c r="U11" s="165"/>
    </row>
    <row r="12" spans="1:21" x14ac:dyDescent="0.3">
      <c r="A12" s="60" t="s">
        <v>220</v>
      </c>
      <c r="B12" s="165" t="s">
        <v>74</v>
      </c>
      <c r="C12" s="165"/>
      <c r="D12" s="165"/>
      <c r="E12" s="165"/>
      <c r="F12" s="165"/>
      <c r="G12" s="165"/>
      <c r="H12" s="165"/>
      <c r="I12" s="165"/>
      <c r="J12" s="165"/>
      <c r="K12" s="165"/>
      <c r="L12" s="165"/>
      <c r="M12" s="165"/>
      <c r="N12" s="165"/>
      <c r="O12" s="165"/>
      <c r="P12" s="165"/>
      <c r="Q12" s="165"/>
      <c r="R12" s="165"/>
      <c r="S12" s="165"/>
      <c r="T12" s="165"/>
      <c r="U12" s="165"/>
    </row>
    <row r="13" spans="1:21" x14ac:dyDescent="0.3">
      <c r="A13" s="60" t="s">
        <v>84</v>
      </c>
      <c r="B13" s="165" t="s">
        <v>78</v>
      </c>
      <c r="C13" s="165"/>
      <c r="D13" s="165"/>
      <c r="E13" s="165"/>
      <c r="F13" s="165"/>
      <c r="G13" s="165"/>
      <c r="H13" s="165"/>
      <c r="I13" s="165"/>
      <c r="J13" s="165"/>
      <c r="K13" s="165"/>
      <c r="L13" s="165"/>
      <c r="M13" s="165"/>
      <c r="N13" s="165"/>
      <c r="O13" s="165"/>
      <c r="P13" s="165"/>
      <c r="Q13" s="165"/>
      <c r="R13" s="165"/>
      <c r="S13" s="165"/>
      <c r="T13" s="165"/>
      <c r="U13" s="165"/>
    </row>
    <row r="14" spans="1:21" x14ac:dyDescent="0.3">
      <c r="A14" s="60" t="s">
        <v>79</v>
      </c>
      <c r="B14" s="165" t="s">
        <v>75</v>
      </c>
      <c r="C14" s="165"/>
      <c r="D14" s="165"/>
      <c r="E14" s="165"/>
      <c r="F14" s="165"/>
      <c r="G14" s="165"/>
      <c r="H14" s="165"/>
      <c r="I14" s="165"/>
      <c r="J14" s="165"/>
      <c r="K14" s="165"/>
      <c r="L14" s="165"/>
      <c r="M14" s="165"/>
      <c r="N14" s="165"/>
      <c r="O14" s="165"/>
      <c r="P14" s="165"/>
      <c r="Q14" s="165"/>
      <c r="R14" s="165"/>
      <c r="S14" s="165"/>
      <c r="T14" s="165"/>
      <c r="U14" s="165"/>
    </row>
    <row r="15" spans="1:21" x14ac:dyDescent="0.3">
      <c r="A15" s="60" t="s">
        <v>223</v>
      </c>
      <c r="B15" s="165" t="s">
        <v>225</v>
      </c>
      <c r="C15" s="165"/>
      <c r="D15" s="165"/>
      <c r="E15" s="165"/>
      <c r="F15" s="165"/>
      <c r="G15" s="165"/>
      <c r="H15" s="165"/>
      <c r="I15" s="165"/>
      <c r="J15" s="165"/>
      <c r="K15" s="165"/>
      <c r="L15" s="165"/>
      <c r="M15" s="165"/>
      <c r="N15" s="165"/>
      <c r="O15" s="165"/>
      <c r="P15" s="165"/>
      <c r="Q15" s="165"/>
      <c r="R15" s="165"/>
      <c r="S15" s="165"/>
      <c r="T15" s="165"/>
      <c r="U15" s="165"/>
    </row>
    <row r="16" spans="1:21" x14ac:dyDescent="0.3">
      <c r="A16" s="60" t="s">
        <v>224</v>
      </c>
      <c r="B16" s="165" t="s">
        <v>226</v>
      </c>
      <c r="C16" s="165"/>
      <c r="D16" s="165"/>
      <c r="E16" s="165"/>
      <c r="F16" s="165"/>
      <c r="G16" s="165"/>
      <c r="H16" s="165"/>
      <c r="I16" s="165"/>
      <c r="J16" s="165"/>
      <c r="K16" s="165"/>
      <c r="L16" s="165"/>
      <c r="M16" s="165"/>
      <c r="N16" s="165"/>
      <c r="O16" s="165"/>
      <c r="P16" s="165"/>
      <c r="Q16" s="165"/>
      <c r="R16" s="165"/>
      <c r="S16" s="165"/>
      <c r="T16" s="165"/>
      <c r="U16" s="165"/>
    </row>
    <row r="17" spans="1:21" ht="18" x14ac:dyDescent="0.3">
      <c r="A17" s="168" t="s">
        <v>8</v>
      </c>
      <c r="B17" s="164"/>
      <c r="C17" s="165"/>
      <c r="D17" s="165"/>
      <c r="E17" s="165"/>
      <c r="F17" s="165"/>
      <c r="G17" s="165"/>
      <c r="H17" s="165"/>
      <c r="I17" s="165"/>
      <c r="J17" s="165"/>
      <c r="K17" s="165"/>
      <c r="L17" s="165"/>
      <c r="M17" s="165"/>
      <c r="N17" s="165"/>
      <c r="O17" s="165"/>
      <c r="P17" s="165"/>
      <c r="Q17" s="165"/>
      <c r="R17" s="165"/>
      <c r="S17" s="165"/>
      <c r="T17" s="165"/>
      <c r="U17" s="165"/>
    </row>
    <row r="18" spans="1:21" x14ac:dyDescent="0.3">
      <c r="A18" s="169" t="s">
        <v>9</v>
      </c>
      <c r="B18" s="164"/>
      <c r="C18" s="165"/>
      <c r="D18" s="165"/>
      <c r="E18" s="165"/>
      <c r="F18" s="165"/>
      <c r="G18" s="165"/>
      <c r="H18" s="165"/>
      <c r="I18" s="165"/>
      <c r="J18" s="165"/>
      <c r="K18" s="165"/>
      <c r="L18" s="165"/>
      <c r="M18" s="165"/>
      <c r="N18" s="165"/>
      <c r="O18" s="165"/>
      <c r="P18" s="165"/>
      <c r="Q18" s="165"/>
      <c r="R18" s="165"/>
      <c r="S18" s="165"/>
      <c r="T18" s="165"/>
      <c r="U18" s="165"/>
    </row>
    <row r="19" spans="1:21" ht="28.8" x14ac:dyDescent="0.3">
      <c r="A19" s="170" t="s">
        <v>10</v>
      </c>
      <c r="B19" s="171" t="s">
        <v>11</v>
      </c>
      <c r="C19" s="165"/>
      <c r="D19" s="165"/>
      <c r="E19" s="165"/>
      <c r="F19" s="165"/>
      <c r="G19" s="165"/>
      <c r="H19" s="165"/>
      <c r="I19" s="165"/>
      <c r="J19" s="165"/>
      <c r="K19" s="165"/>
      <c r="L19" s="165"/>
      <c r="M19" s="165"/>
      <c r="N19" s="165"/>
      <c r="O19" s="165"/>
      <c r="P19" s="165"/>
      <c r="Q19" s="165"/>
      <c r="R19" s="165"/>
      <c r="S19" s="165"/>
      <c r="T19" s="165"/>
      <c r="U19" s="165"/>
    </row>
    <row r="20" spans="1:21" x14ac:dyDescent="0.3">
      <c r="A20" s="170" t="s">
        <v>10</v>
      </c>
      <c r="B20" s="172" t="s">
        <v>12</v>
      </c>
      <c r="C20" s="165"/>
      <c r="D20" s="165"/>
      <c r="E20" s="165"/>
      <c r="F20" s="165"/>
      <c r="G20" s="165"/>
      <c r="H20" s="165"/>
      <c r="I20" s="165"/>
      <c r="J20" s="165"/>
      <c r="K20" s="165"/>
      <c r="L20" s="165"/>
      <c r="M20" s="165"/>
      <c r="N20" s="165"/>
      <c r="O20" s="165"/>
      <c r="P20" s="165"/>
      <c r="Q20" s="165"/>
      <c r="R20" s="165"/>
      <c r="S20" s="165"/>
      <c r="T20" s="165"/>
      <c r="U20" s="165"/>
    </row>
    <row r="21" spans="1:21" x14ac:dyDescent="0.3">
      <c r="A21" s="170" t="s">
        <v>10</v>
      </c>
      <c r="B21" s="171" t="s">
        <v>13</v>
      </c>
      <c r="C21" s="165"/>
      <c r="D21" s="165"/>
      <c r="E21" s="165"/>
      <c r="F21" s="165"/>
      <c r="G21" s="165"/>
      <c r="H21" s="165"/>
      <c r="I21" s="165"/>
      <c r="J21" s="165"/>
      <c r="K21" s="165"/>
      <c r="L21" s="165"/>
      <c r="M21" s="165"/>
      <c r="N21" s="165"/>
      <c r="O21" s="165"/>
      <c r="P21" s="165"/>
      <c r="Q21" s="165"/>
      <c r="R21" s="165"/>
      <c r="S21" s="165"/>
      <c r="T21" s="165"/>
      <c r="U21" s="165"/>
    </row>
    <row r="22" spans="1:21" x14ac:dyDescent="0.3">
      <c r="A22" s="170" t="s">
        <v>10</v>
      </c>
      <c r="B22" s="171" t="s">
        <v>14</v>
      </c>
      <c r="C22" s="165"/>
      <c r="D22" s="165"/>
      <c r="E22" s="165"/>
      <c r="F22" s="165"/>
      <c r="G22" s="165"/>
      <c r="H22" s="165"/>
      <c r="I22" s="165"/>
      <c r="J22" s="165"/>
      <c r="K22" s="165"/>
      <c r="L22" s="165"/>
      <c r="M22" s="165"/>
      <c r="N22" s="165"/>
      <c r="O22" s="165"/>
      <c r="P22" s="165"/>
      <c r="Q22" s="165"/>
      <c r="R22" s="165"/>
      <c r="S22" s="165"/>
      <c r="T22" s="165"/>
      <c r="U22" s="165"/>
    </row>
    <row r="23" spans="1:21" x14ac:dyDescent="0.3">
      <c r="A23" s="170" t="s">
        <v>10</v>
      </c>
      <c r="B23" s="171" t="s">
        <v>15</v>
      </c>
      <c r="C23" s="165"/>
      <c r="D23" s="165"/>
      <c r="E23" s="165"/>
      <c r="F23" s="165"/>
      <c r="G23" s="165"/>
      <c r="H23" s="165"/>
      <c r="I23" s="165"/>
      <c r="J23" s="165"/>
      <c r="K23" s="165"/>
      <c r="L23" s="165"/>
      <c r="M23" s="165"/>
      <c r="N23" s="165"/>
      <c r="O23" s="165"/>
      <c r="P23" s="165"/>
      <c r="Q23" s="165"/>
      <c r="R23" s="165"/>
      <c r="S23" s="165"/>
      <c r="T23" s="165"/>
      <c r="U23" s="165"/>
    </row>
    <row r="24" spans="1:21" x14ac:dyDescent="0.3">
      <c r="A24" s="170" t="s">
        <v>10</v>
      </c>
      <c r="B24" s="171" t="s">
        <v>16</v>
      </c>
      <c r="C24" s="165"/>
      <c r="D24" s="165"/>
      <c r="E24" s="165"/>
      <c r="F24" s="165"/>
      <c r="G24" s="165"/>
      <c r="H24" s="165"/>
      <c r="I24" s="165"/>
      <c r="J24" s="165"/>
      <c r="K24" s="165"/>
      <c r="L24" s="165"/>
      <c r="M24" s="165"/>
      <c r="N24" s="165"/>
      <c r="O24" s="165"/>
      <c r="P24" s="165"/>
      <c r="Q24" s="165"/>
      <c r="R24" s="165"/>
      <c r="S24" s="165"/>
      <c r="T24" s="165"/>
      <c r="U24" s="165"/>
    </row>
    <row r="25" spans="1:21" x14ac:dyDescent="0.3">
      <c r="A25" s="169" t="s">
        <v>17</v>
      </c>
      <c r="B25" s="164"/>
      <c r="C25" s="165"/>
      <c r="D25" s="165"/>
      <c r="E25" s="165"/>
      <c r="F25" s="165"/>
      <c r="G25" s="165"/>
      <c r="H25" s="165"/>
      <c r="I25" s="165"/>
      <c r="J25" s="165"/>
      <c r="K25" s="165"/>
      <c r="L25" s="165"/>
      <c r="M25" s="165"/>
      <c r="N25" s="165"/>
      <c r="O25" s="165"/>
      <c r="P25" s="165"/>
      <c r="Q25" s="165"/>
      <c r="R25" s="165"/>
      <c r="S25" s="165"/>
      <c r="T25" s="165"/>
      <c r="U25" s="165"/>
    </row>
    <row r="26" spans="1:21" x14ac:dyDescent="0.3">
      <c r="A26" s="169" t="s">
        <v>18</v>
      </c>
      <c r="B26" s="164"/>
      <c r="C26" s="165"/>
      <c r="D26" s="165"/>
      <c r="E26" s="165"/>
      <c r="F26" s="165"/>
      <c r="G26" s="165"/>
      <c r="H26" s="165"/>
      <c r="I26" s="165"/>
      <c r="J26" s="165"/>
      <c r="K26" s="165"/>
      <c r="L26" s="165"/>
      <c r="M26" s="165"/>
      <c r="N26" s="165"/>
      <c r="O26" s="165"/>
      <c r="P26" s="165"/>
      <c r="Q26" s="165"/>
      <c r="R26" s="165"/>
      <c r="S26" s="165"/>
      <c r="T26" s="165"/>
      <c r="U26" s="165"/>
    </row>
    <row r="27" spans="1:21" ht="18" x14ac:dyDescent="0.3">
      <c r="A27" s="168" t="s">
        <v>19</v>
      </c>
      <c r="B27" s="164"/>
      <c r="C27" s="165"/>
      <c r="D27" s="165"/>
      <c r="E27" s="165"/>
      <c r="F27" s="165"/>
      <c r="G27" s="165"/>
      <c r="H27" s="165"/>
      <c r="I27" s="165"/>
      <c r="J27" s="165"/>
      <c r="K27" s="165"/>
      <c r="L27" s="165"/>
      <c r="M27" s="165"/>
      <c r="N27" s="165"/>
      <c r="O27" s="165"/>
      <c r="P27" s="165"/>
      <c r="Q27" s="165"/>
      <c r="R27" s="165"/>
      <c r="S27" s="165"/>
      <c r="T27" s="165"/>
      <c r="U27" s="165"/>
    </row>
    <row r="28" spans="1:21" x14ac:dyDescent="0.3">
      <c r="A28" s="169" t="s">
        <v>251</v>
      </c>
      <c r="B28" s="164"/>
      <c r="C28" s="165"/>
      <c r="D28" s="165"/>
      <c r="E28" s="165"/>
      <c r="F28" s="165"/>
      <c r="G28" s="165"/>
      <c r="H28" s="165"/>
      <c r="I28" s="165"/>
      <c r="J28" s="165"/>
      <c r="K28" s="165"/>
      <c r="L28" s="165"/>
      <c r="M28" s="165"/>
      <c r="N28" s="165"/>
      <c r="O28" s="165"/>
      <c r="P28" s="165"/>
      <c r="Q28" s="165"/>
      <c r="R28" s="165"/>
      <c r="S28" s="165"/>
      <c r="T28" s="165"/>
      <c r="U28" s="165"/>
    </row>
    <row r="29" spans="1:21" x14ac:dyDescent="0.3">
      <c r="A29" s="169" t="s">
        <v>20</v>
      </c>
      <c r="B29" s="164"/>
      <c r="C29" s="165"/>
      <c r="D29" s="165"/>
      <c r="E29" s="165"/>
      <c r="F29" s="165"/>
      <c r="G29" s="165"/>
      <c r="H29" s="165"/>
      <c r="I29" s="165"/>
      <c r="J29" s="165"/>
      <c r="K29" s="165"/>
      <c r="L29" s="165"/>
      <c r="M29" s="165"/>
      <c r="N29" s="165"/>
      <c r="O29" s="165"/>
      <c r="P29" s="165"/>
      <c r="Q29" s="165"/>
      <c r="R29" s="165"/>
      <c r="S29" s="165"/>
      <c r="T29" s="165"/>
      <c r="U29" s="165"/>
    </row>
    <row r="30" spans="1:21" x14ac:dyDescent="0.3">
      <c r="A30" s="169" t="s">
        <v>21</v>
      </c>
      <c r="B30" s="164"/>
      <c r="C30" s="165"/>
      <c r="D30" s="165"/>
      <c r="E30" s="165"/>
      <c r="F30" s="165"/>
      <c r="G30" s="165"/>
      <c r="H30" s="165"/>
      <c r="I30" s="165"/>
      <c r="J30" s="165"/>
      <c r="K30" s="165"/>
      <c r="L30" s="165"/>
      <c r="M30" s="165"/>
      <c r="N30" s="165"/>
      <c r="O30" s="165"/>
      <c r="P30" s="165"/>
      <c r="Q30" s="165"/>
      <c r="R30" s="165"/>
      <c r="S30" s="165"/>
      <c r="T30" s="165"/>
      <c r="U30" s="165"/>
    </row>
    <row r="31" spans="1:21" x14ac:dyDescent="0.3">
      <c r="A31" s="169" t="s">
        <v>22</v>
      </c>
      <c r="B31" s="164"/>
      <c r="C31" s="165"/>
      <c r="D31" s="165"/>
      <c r="E31" s="165"/>
      <c r="F31" s="165"/>
      <c r="G31" s="165"/>
      <c r="H31" s="165"/>
      <c r="I31" s="165"/>
      <c r="J31" s="165"/>
      <c r="K31" s="165"/>
      <c r="L31" s="165"/>
      <c r="M31" s="165"/>
      <c r="N31" s="165"/>
      <c r="O31" s="165"/>
      <c r="P31" s="165"/>
      <c r="Q31" s="165"/>
      <c r="R31" s="165"/>
      <c r="S31" s="165"/>
      <c r="T31" s="165"/>
      <c r="U31" s="165"/>
    </row>
    <row r="32" spans="1:21" ht="18" x14ac:dyDescent="0.3">
      <c r="A32" s="168" t="s">
        <v>23</v>
      </c>
      <c r="B32" s="164"/>
      <c r="C32" s="165"/>
      <c r="D32" s="165"/>
      <c r="E32" s="165"/>
      <c r="F32" s="165"/>
      <c r="G32" s="165"/>
      <c r="H32" s="165"/>
      <c r="I32" s="165"/>
      <c r="J32" s="165"/>
      <c r="K32" s="165"/>
      <c r="L32" s="165"/>
      <c r="M32" s="165"/>
      <c r="N32" s="165"/>
      <c r="O32" s="165"/>
      <c r="P32" s="165"/>
      <c r="Q32" s="165"/>
      <c r="R32" s="165"/>
      <c r="S32" s="165"/>
      <c r="T32" s="165"/>
      <c r="U32" s="165"/>
    </row>
    <row r="33" spans="1:21" x14ac:dyDescent="0.3">
      <c r="A33" s="169" t="s">
        <v>88</v>
      </c>
      <c r="B33" s="164"/>
      <c r="C33" s="165"/>
      <c r="D33" s="165"/>
      <c r="E33" s="165"/>
      <c r="F33" s="165"/>
      <c r="G33" s="165"/>
      <c r="H33" s="165"/>
      <c r="I33" s="165"/>
      <c r="J33" s="165"/>
      <c r="K33" s="165"/>
      <c r="L33" s="165"/>
      <c r="M33" s="165"/>
      <c r="N33" s="165"/>
      <c r="O33" s="165"/>
      <c r="P33" s="165"/>
      <c r="Q33" s="165"/>
      <c r="R33" s="165"/>
      <c r="S33" s="165"/>
      <c r="T33" s="165"/>
      <c r="U33" s="165"/>
    </row>
    <row r="34" spans="1:21" x14ac:dyDescent="0.3">
      <c r="A34" s="165" t="s">
        <v>89</v>
      </c>
      <c r="B34" s="164"/>
      <c r="C34" s="165"/>
      <c r="D34" s="165"/>
      <c r="E34" s="165"/>
      <c r="F34" s="165"/>
      <c r="G34" s="165"/>
      <c r="H34" s="165"/>
      <c r="I34" s="165"/>
      <c r="J34" s="165"/>
      <c r="K34" s="165"/>
      <c r="L34" s="165"/>
      <c r="M34" s="165"/>
      <c r="N34" s="165"/>
      <c r="O34" s="165"/>
      <c r="P34" s="165"/>
      <c r="Q34" s="165"/>
      <c r="R34" s="165"/>
      <c r="S34" s="165"/>
      <c r="T34" s="165"/>
      <c r="U34" s="165"/>
    </row>
    <row r="35" spans="1:21" x14ac:dyDescent="0.3">
      <c r="A35" s="165" t="s">
        <v>90</v>
      </c>
      <c r="B35" s="164"/>
      <c r="C35" s="165"/>
      <c r="D35" s="165"/>
      <c r="E35" s="165"/>
      <c r="F35" s="165"/>
      <c r="G35" s="165"/>
      <c r="H35" s="165"/>
      <c r="I35" s="165"/>
      <c r="J35" s="165"/>
      <c r="K35" s="165"/>
      <c r="L35" s="165"/>
      <c r="M35" s="165"/>
      <c r="N35" s="165"/>
      <c r="O35" s="165"/>
      <c r="P35" s="165"/>
      <c r="Q35" s="165"/>
      <c r="R35" s="165"/>
      <c r="S35" s="165"/>
      <c r="T35" s="165"/>
      <c r="U35" s="165"/>
    </row>
    <row r="36" spans="1:21" x14ac:dyDescent="0.3">
      <c r="A36" s="60" t="s">
        <v>24</v>
      </c>
      <c r="B36" s="164" t="s">
        <v>25</v>
      </c>
      <c r="C36" s="165"/>
      <c r="D36" s="165"/>
      <c r="E36" s="165"/>
      <c r="F36" s="165"/>
      <c r="G36" s="165"/>
      <c r="H36" s="165"/>
      <c r="I36" s="165"/>
      <c r="J36" s="165"/>
      <c r="K36" s="165"/>
      <c r="L36" s="165"/>
      <c r="M36" s="165"/>
      <c r="N36" s="165"/>
      <c r="O36" s="165"/>
      <c r="P36" s="165"/>
      <c r="Q36" s="165"/>
      <c r="R36" s="165"/>
      <c r="S36" s="165"/>
      <c r="T36" s="165"/>
      <c r="U36" s="165"/>
    </row>
    <row r="37" spans="1:21" ht="185.4" x14ac:dyDescent="0.3">
      <c r="A37" s="60" t="s">
        <v>3</v>
      </c>
      <c r="B37" s="164" t="s">
        <v>91</v>
      </c>
      <c r="C37" s="165"/>
      <c r="D37" s="165"/>
      <c r="E37" s="165"/>
      <c r="F37" s="165"/>
      <c r="G37" s="165"/>
      <c r="H37" s="165"/>
      <c r="I37" s="165"/>
      <c r="J37" s="165"/>
      <c r="K37" s="165"/>
      <c r="L37" s="165"/>
      <c r="M37" s="165"/>
      <c r="N37" s="165"/>
      <c r="O37" s="165"/>
      <c r="P37" s="165"/>
      <c r="Q37" s="165"/>
      <c r="R37" s="165"/>
      <c r="S37" s="165"/>
      <c r="T37" s="165"/>
      <c r="U37" s="165"/>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1B03A9-540A-4128-94D9-DBFED719034B}">
  <dimension ref="A1:H24"/>
  <sheetViews>
    <sheetView workbookViewId="0"/>
  </sheetViews>
  <sheetFormatPr defaultColWidth="8.88671875" defaultRowHeight="14.4" x14ac:dyDescent="0.3"/>
  <cols>
    <col min="1" max="1" width="24.88671875" style="56" customWidth="1"/>
    <col min="2" max="2" width="30.6640625" style="56" customWidth="1"/>
    <col min="3" max="3" width="86.5546875" style="56" customWidth="1"/>
    <col min="4" max="4" width="17.109375" style="56" customWidth="1"/>
    <col min="5" max="5" width="10.6640625" style="56" customWidth="1"/>
    <col min="6" max="6" width="12.5546875" style="56" customWidth="1"/>
    <col min="7" max="7" width="11.109375" style="56" customWidth="1"/>
    <col min="8" max="8" width="12" style="56" customWidth="1"/>
    <col min="9" max="16384" width="8.88671875" style="56"/>
  </cols>
  <sheetData>
    <row r="1" spans="1:8" ht="27.6" x14ac:dyDescent="0.3">
      <c r="A1" s="63" t="s">
        <v>26</v>
      </c>
      <c r="B1" s="63" t="s">
        <v>27</v>
      </c>
      <c r="C1" s="63" t="s">
        <v>28</v>
      </c>
      <c r="D1" s="63" t="s">
        <v>29</v>
      </c>
      <c r="E1" s="63" t="s">
        <v>30</v>
      </c>
      <c r="F1" s="63" t="s">
        <v>31</v>
      </c>
      <c r="G1" s="63" t="s">
        <v>32</v>
      </c>
      <c r="H1" s="63" t="s">
        <v>33</v>
      </c>
    </row>
    <row r="2" spans="1:8" x14ac:dyDescent="0.3">
      <c r="A2" s="56" t="s">
        <v>220</v>
      </c>
      <c r="B2" s="108" t="s">
        <v>4</v>
      </c>
      <c r="C2" s="58" t="s">
        <v>34</v>
      </c>
      <c r="D2" s="59" t="s">
        <v>35</v>
      </c>
      <c r="E2" s="60">
        <v>10</v>
      </c>
      <c r="F2" s="60"/>
      <c r="G2" s="60" t="s">
        <v>36</v>
      </c>
      <c r="H2" s="60" t="s">
        <v>37</v>
      </c>
    </row>
    <row r="3" spans="1:8" x14ac:dyDescent="0.3">
      <c r="A3" s="56" t="s">
        <v>220</v>
      </c>
      <c r="B3" s="58" t="s">
        <v>0</v>
      </c>
      <c r="C3" s="58" t="s">
        <v>0</v>
      </c>
      <c r="D3" s="58" t="s">
        <v>38</v>
      </c>
      <c r="E3" s="60">
        <v>4</v>
      </c>
      <c r="F3" s="60"/>
      <c r="G3" s="60" t="s">
        <v>36</v>
      </c>
      <c r="H3" s="60" t="s">
        <v>37</v>
      </c>
    </row>
    <row r="4" spans="1:8" x14ac:dyDescent="0.3">
      <c r="A4" s="56" t="s">
        <v>220</v>
      </c>
      <c r="B4" s="58" t="s">
        <v>61</v>
      </c>
      <c r="C4" s="58" t="s">
        <v>39</v>
      </c>
      <c r="D4" s="58" t="s">
        <v>40</v>
      </c>
      <c r="E4" s="60">
        <v>3</v>
      </c>
      <c r="F4" s="60" t="s">
        <v>41</v>
      </c>
      <c r="G4" s="60" t="s">
        <v>36</v>
      </c>
      <c r="H4" s="60" t="s">
        <v>37</v>
      </c>
    </row>
    <row r="5" spans="1:8" ht="237.6" x14ac:dyDescent="0.3">
      <c r="A5" s="56" t="s">
        <v>220</v>
      </c>
      <c r="B5" s="61" t="s">
        <v>134</v>
      </c>
      <c r="C5" s="58" t="s">
        <v>135</v>
      </c>
      <c r="D5" s="56" t="s">
        <v>44</v>
      </c>
      <c r="E5" s="60" t="s">
        <v>67</v>
      </c>
      <c r="G5" s="60" t="s">
        <v>36</v>
      </c>
      <c r="H5" s="60" t="s">
        <v>37</v>
      </c>
    </row>
    <row r="6" spans="1:8" ht="55.2" x14ac:dyDescent="0.3">
      <c r="A6" s="56" t="s">
        <v>220</v>
      </c>
      <c r="B6" s="56" t="s">
        <v>45</v>
      </c>
      <c r="C6" s="62" t="s">
        <v>137</v>
      </c>
      <c r="D6" s="56" t="s">
        <v>40</v>
      </c>
      <c r="E6" s="60"/>
      <c r="G6" s="60" t="s">
        <v>36</v>
      </c>
      <c r="H6" s="60" t="s">
        <v>37</v>
      </c>
    </row>
    <row r="7" spans="1:8" x14ac:dyDescent="0.3">
      <c r="A7" s="56" t="s">
        <v>220</v>
      </c>
      <c r="B7" s="56" t="s">
        <v>83</v>
      </c>
      <c r="C7" s="58" t="s">
        <v>138</v>
      </c>
      <c r="D7" s="56" t="s">
        <v>42</v>
      </c>
      <c r="G7" s="60" t="s">
        <v>36</v>
      </c>
      <c r="H7" s="60" t="s">
        <v>37</v>
      </c>
    </row>
    <row r="8" spans="1:8" x14ac:dyDescent="0.3">
      <c r="A8" s="56" t="s">
        <v>220</v>
      </c>
      <c r="B8" s="56" t="s">
        <v>117</v>
      </c>
      <c r="C8" s="58" t="s">
        <v>63</v>
      </c>
      <c r="D8" s="56" t="s">
        <v>40</v>
      </c>
      <c r="E8" s="60">
        <v>2</v>
      </c>
      <c r="G8" s="60" t="s">
        <v>36</v>
      </c>
      <c r="H8" s="60" t="s">
        <v>37</v>
      </c>
    </row>
    <row r="9" spans="1:8" x14ac:dyDescent="0.3">
      <c r="A9" s="56" t="s">
        <v>220</v>
      </c>
      <c r="B9" s="56" t="s">
        <v>131</v>
      </c>
      <c r="C9" s="58" t="s">
        <v>64</v>
      </c>
      <c r="D9" s="56" t="s">
        <v>40</v>
      </c>
      <c r="E9" s="60">
        <v>2</v>
      </c>
      <c r="G9" s="60" t="s">
        <v>36</v>
      </c>
      <c r="H9" s="60" t="s">
        <v>37</v>
      </c>
    </row>
    <row r="10" spans="1:8" x14ac:dyDescent="0.3">
      <c r="A10" s="56" t="s">
        <v>220</v>
      </c>
      <c r="B10" s="56" t="s">
        <v>141</v>
      </c>
      <c r="C10" s="58" t="s">
        <v>139</v>
      </c>
      <c r="D10" s="56" t="s">
        <v>42</v>
      </c>
      <c r="G10" s="60" t="s">
        <v>36</v>
      </c>
      <c r="H10" s="60" t="s">
        <v>37</v>
      </c>
    </row>
    <row r="11" spans="1:8" x14ac:dyDescent="0.3">
      <c r="A11" s="56" t="s">
        <v>220</v>
      </c>
      <c r="B11" s="56" t="s">
        <v>142</v>
      </c>
      <c r="C11" s="58" t="s">
        <v>140</v>
      </c>
      <c r="D11" s="56" t="s">
        <v>42</v>
      </c>
      <c r="G11" s="60" t="s">
        <v>36</v>
      </c>
      <c r="H11" s="60" t="s">
        <v>37</v>
      </c>
    </row>
    <row r="12" spans="1:8" x14ac:dyDescent="0.3">
      <c r="A12" s="56" t="s">
        <v>220</v>
      </c>
      <c r="B12" s="56" t="s">
        <v>143</v>
      </c>
      <c r="C12" s="58" t="s">
        <v>144</v>
      </c>
      <c r="D12" s="56" t="s">
        <v>42</v>
      </c>
      <c r="G12" s="60" t="s">
        <v>36</v>
      </c>
      <c r="H12" s="60" t="s">
        <v>37</v>
      </c>
    </row>
    <row r="13" spans="1:8" x14ac:dyDescent="0.3">
      <c r="A13" s="56" t="s">
        <v>220</v>
      </c>
      <c r="B13" s="109" t="s">
        <v>145</v>
      </c>
      <c r="C13" s="58" t="s">
        <v>151</v>
      </c>
      <c r="D13" s="56" t="s">
        <v>42</v>
      </c>
      <c r="G13" s="60" t="s">
        <v>36</v>
      </c>
      <c r="H13" s="60" t="s">
        <v>37</v>
      </c>
    </row>
    <row r="14" spans="1:8" x14ac:dyDescent="0.3">
      <c r="A14" s="56" t="s">
        <v>220</v>
      </c>
      <c r="B14" s="109" t="s">
        <v>146</v>
      </c>
      <c r="C14" s="58" t="s">
        <v>152</v>
      </c>
      <c r="D14" s="56" t="s">
        <v>42</v>
      </c>
      <c r="G14" s="60" t="s">
        <v>36</v>
      </c>
      <c r="H14" s="60" t="s">
        <v>37</v>
      </c>
    </row>
    <row r="15" spans="1:8" x14ac:dyDescent="0.3">
      <c r="A15" s="56" t="s">
        <v>220</v>
      </c>
      <c r="B15" s="56" t="s">
        <v>147</v>
      </c>
      <c r="C15" s="58" t="s">
        <v>153</v>
      </c>
      <c r="D15" s="56" t="s">
        <v>42</v>
      </c>
      <c r="G15" s="60" t="s">
        <v>36</v>
      </c>
      <c r="H15" s="60" t="s">
        <v>37</v>
      </c>
    </row>
    <row r="16" spans="1:8" x14ac:dyDescent="0.3">
      <c r="A16" s="56" t="s">
        <v>220</v>
      </c>
      <c r="B16" s="56" t="s">
        <v>235</v>
      </c>
      <c r="C16" s="110" t="s">
        <v>241</v>
      </c>
      <c r="D16" s="56" t="s">
        <v>42</v>
      </c>
      <c r="G16" s="60" t="s">
        <v>36</v>
      </c>
      <c r="H16" s="60" t="s">
        <v>37</v>
      </c>
    </row>
    <row r="17" spans="1:8" x14ac:dyDescent="0.3">
      <c r="A17" s="56" t="s">
        <v>220</v>
      </c>
      <c r="B17" s="56" t="s">
        <v>236</v>
      </c>
      <c r="C17" s="110" t="s">
        <v>242</v>
      </c>
      <c r="D17" s="56" t="s">
        <v>42</v>
      </c>
      <c r="G17" s="60" t="s">
        <v>36</v>
      </c>
      <c r="H17" s="60" t="s">
        <v>37</v>
      </c>
    </row>
    <row r="18" spans="1:8" x14ac:dyDescent="0.3">
      <c r="A18" s="56" t="s">
        <v>220</v>
      </c>
      <c r="B18" s="56" t="s">
        <v>238</v>
      </c>
      <c r="C18" s="58" t="s">
        <v>240</v>
      </c>
      <c r="D18" s="56" t="s">
        <v>42</v>
      </c>
      <c r="G18" s="60" t="s">
        <v>36</v>
      </c>
      <c r="H18" s="60" t="s">
        <v>37</v>
      </c>
    </row>
    <row r="19" spans="1:8" x14ac:dyDescent="0.3">
      <c r="A19" s="56" t="s">
        <v>220</v>
      </c>
      <c r="B19" s="56" t="s">
        <v>237</v>
      </c>
      <c r="C19" s="58" t="s">
        <v>239</v>
      </c>
      <c r="D19" s="56" t="s">
        <v>42</v>
      </c>
      <c r="G19" s="60" t="s">
        <v>36</v>
      </c>
      <c r="H19" s="60" t="s">
        <v>37</v>
      </c>
    </row>
    <row r="20" spans="1:8" x14ac:dyDescent="0.3">
      <c r="A20" s="56" t="s">
        <v>220</v>
      </c>
      <c r="B20" s="56" t="s">
        <v>149</v>
      </c>
      <c r="C20" s="58" t="s">
        <v>154</v>
      </c>
      <c r="D20" s="56" t="s">
        <v>42</v>
      </c>
      <c r="G20" s="60" t="s">
        <v>36</v>
      </c>
      <c r="H20" s="60" t="s">
        <v>37</v>
      </c>
    </row>
    <row r="21" spans="1:8" x14ac:dyDescent="0.3">
      <c r="A21" s="56" t="s">
        <v>220</v>
      </c>
      <c r="B21" s="56" t="s">
        <v>150</v>
      </c>
      <c r="C21" s="58" t="s">
        <v>148</v>
      </c>
      <c r="D21" s="56" t="s">
        <v>42</v>
      </c>
      <c r="G21" s="60" t="s">
        <v>36</v>
      </c>
      <c r="H21" s="60" t="s">
        <v>37</v>
      </c>
    </row>
    <row r="22" spans="1:8" x14ac:dyDescent="0.3">
      <c r="B22" s="61"/>
      <c r="C22" s="58"/>
      <c r="G22" s="60"/>
      <c r="H22" s="60"/>
    </row>
    <row r="23" spans="1:8" x14ac:dyDescent="0.3">
      <c r="C23" s="58"/>
      <c r="G23" s="60"/>
      <c r="H23" s="60"/>
    </row>
    <row r="24" spans="1:8" x14ac:dyDescent="0.3">
      <c r="C24" s="58"/>
      <c r="G24" s="60"/>
      <c r="H24" s="60"/>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7141B-4D05-40AE-A800-C84F0C28085D}">
  <dimension ref="A1:U21"/>
  <sheetViews>
    <sheetView workbookViewId="0"/>
  </sheetViews>
  <sheetFormatPr defaultRowHeight="14.4" x14ac:dyDescent="0.3"/>
  <cols>
    <col min="1" max="1" width="10.6640625" style="38" bestFit="1" customWidth="1"/>
    <col min="2" max="3" width="8.88671875" style="38"/>
    <col min="4" max="4" width="9.109375" style="40"/>
    <col min="5" max="5" width="8.88671875" style="38"/>
    <col min="6" max="6" width="9.109375" style="40"/>
    <col min="7" max="16384" width="8.88671875" style="38"/>
  </cols>
  <sheetData>
    <row r="1" spans="1:21" ht="72" x14ac:dyDescent="0.3">
      <c r="A1" s="40" t="s">
        <v>4</v>
      </c>
      <c r="B1" s="40" t="s">
        <v>0</v>
      </c>
      <c r="C1" s="40" t="s">
        <v>1</v>
      </c>
      <c r="D1" s="43" t="s">
        <v>134</v>
      </c>
      <c r="E1" s="43" t="s">
        <v>45</v>
      </c>
      <c r="F1" s="43" t="s">
        <v>83</v>
      </c>
      <c r="G1" s="43" t="s">
        <v>117</v>
      </c>
      <c r="H1" s="43" t="s">
        <v>131</v>
      </c>
      <c r="I1" s="43" t="s">
        <v>141</v>
      </c>
      <c r="J1" s="43" t="s">
        <v>142</v>
      </c>
      <c r="K1" s="43" t="s">
        <v>143</v>
      </c>
      <c r="L1" s="45" t="s">
        <v>145</v>
      </c>
      <c r="M1" s="45" t="s">
        <v>146</v>
      </c>
      <c r="N1" s="43" t="s">
        <v>233</v>
      </c>
      <c r="O1" s="44" t="s">
        <v>234</v>
      </c>
      <c r="P1" s="43" t="s">
        <v>235</v>
      </c>
      <c r="Q1" s="43" t="s">
        <v>236</v>
      </c>
      <c r="R1" s="43" t="s">
        <v>238</v>
      </c>
      <c r="S1" s="43" t="s">
        <v>237</v>
      </c>
      <c r="T1" s="43" t="s">
        <v>149</v>
      </c>
      <c r="U1" s="44" t="s">
        <v>232</v>
      </c>
    </row>
    <row r="2" spans="1:21" x14ac:dyDescent="0.3">
      <c r="A2" s="39">
        <f>DATE(B2,1,C2)</f>
        <v>42657</v>
      </c>
      <c r="B2" s="40">
        <v>2016</v>
      </c>
      <c r="C2" s="40">
        <v>288</v>
      </c>
      <c r="D2" s="40">
        <v>2</v>
      </c>
      <c r="E2" s="38">
        <v>1</v>
      </c>
      <c r="F2" s="38">
        <v>1.3935456000000002</v>
      </c>
      <c r="G2" s="38">
        <v>15</v>
      </c>
      <c r="H2" s="38">
        <v>15</v>
      </c>
      <c r="I2" s="41">
        <v>2033</v>
      </c>
      <c r="J2" s="41">
        <v>1917.7</v>
      </c>
      <c r="K2" s="46">
        <f>(I2-J2)/I2</f>
        <v>5.6714215445154918E-2</v>
      </c>
      <c r="L2" s="38">
        <v>5811</v>
      </c>
      <c r="M2" s="38" t="e">
        <v>#N/A</v>
      </c>
      <c r="N2" s="38">
        <f t="shared" ref="N2:N21" si="0">SUMIF(L2:M2,"&lt;&gt;#N/A")</f>
        <v>5811</v>
      </c>
      <c r="O2" s="41">
        <f>N2-I2</f>
        <v>3778</v>
      </c>
      <c r="P2" s="41">
        <v>915.8</v>
      </c>
      <c r="Q2" s="41" t="e">
        <f>NA()</f>
        <v>#N/A</v>
      </c>
      <c r="R2" s="41">
        <v>400</v>
      </c>
      <c r="S2" s="41" t="e">
        <f>NA()</f>
        <v>#N/A</v>
      </c>
      <c r="T2" s="42">
        <f t="shared" ref="T2:T21" si="1">(P2-R2)/P2</f>
        <v>0.56322341122515829</v>
      </c>
      <c r="U2" s="47">
        <f>10*((O2-O2*T2)+J2)/F2</f>
        <v>25602.620771012811</v>
      </c>
    </row>
    <row r="3" spans="1:21" x14ac:dyDescent="0.3">
      <c r="A3" s="39">
        <f>DATE(B2,1,C2)</f>
        <v>42657</v>
      </c>
      <c r="B3" s="40">
        <v>2016</v>
      </c>
      <c r="C3" s="40">
        <v>288</v>
      </c>
      <c r="D3" s="40">
        <v>2</v>
      </c>
      <c r="E3" s="38">
        <v>2</v>
      </c>
      <c r="F3" s="38">
        <v>1.3935456000000002</v>
      </c>
      <c r="G3" s="38">
        <v>13</v>
      </c>
      <c r="H3" s="38">
        <v>13</v>
      </c>
      <c r="I3" s="41">
        <v>2079.9</v>
      </c>
      <c r="J3" s="41">
        <v>1939.8</v>
      </c>
      <c r="K3" s="46">
        <f>(I3-J3)/I3</f>
        <v>6.7359007644598359E-2</v>
      </c>
      <c r="L3" s="38">
        <v>5667</v>
      </c>
      <c r="M3" s="38" t="e">
        <v>#N/A</v>
      </c>
      <c r="N3" s="38">
        <f t="shared" si="0"/>
        <v>5667</v>
      </c>
      <c r="O3" s="41">
        <f>N3-I3</f>
        <v>3587.1</v>
      </c>
      <c r="P3" s="41">
        <v>938.2</v>
      </c>
      <c r="Q3" s="41" t="e">
        <f>NA()</f>
        <v>#N/A</v>
      </c>
      <c r="R3" s="41">
        <v>412.2</v>
      </c>
      <c r="S3" s="41" t="e">
        <f>NA()</f>
        <v>#N/A</v>
      </c>
      <c r="T3" s="42">
        <f t="shared" si="1"/>
        <v>0.56064804945640589</v>
      </c>
      <c r="U3" s="47">
        <f>10*((O3-O3*T3)+J3)/F3</f>
        <v>25229.166392509334</v>
      </c>
    </row>
    <row r="4" spans="1:21" x14ac:dyDescent="0.3">
      <c r="A4" s="39">
        <f t="shared" ref="A4:A21" si="2">DATE(B3,1,C3)</f>
        <v>42657</v>
      </c>
      <c r="B4" s="40">
        <v>2016</v>
      </c>
      <c r="C4" s="40">
        <v>288</v>
      </c>
      <c r="D4" s="40">
        <v>3</v>
      </c>
      <c r="E4" s="38">
        <v>1</v>
      </c>
      <c r="F4" s="38">
        <v>1.3935456000000002</v>
      </c>
      <c r="G4" s="38">
        <v>13</v>
      </c>
      <c r="H4" s="38">
        <v>13</v>
      </c>
      <c r="I4" s="41">
        <v>1757.3</v>
      </c>
      <c r="J4" s="41">
        <v>1662.6</v>
      </c>
      <c r="K4" s="46">
        <f>(I4-J4)/I4</f>
        <v>5.388948955784445E-2</v>
      </c>
      <c r="L4" s="38">
        <v>5338</v>
      </c>
      <c r="M4" s="38" t="e">
        <v>#N/A</v>
      </c>
      <c r="N4" s="38">
        <f t="shared" si="0"/>
        <v>5338</v>
      </c>
      <c r="O4" s="41">
        <f>N4-I4</f>
        <v>3580.7</v>
      </c>
      <c r="P4" s="41">
        <v>903.3</v>
      </c>
      <c r="Q4" s="41" t="e">
        <f>NA()</f>
        <v>#N/A</v>
      </c>
      <c r="R4" s="41">
        <v>432.5</v>
      </c>
      <c r="S4" s="41" t="e">
        <f>NA()</f>
        <v>#N/A</v>
      </c>
      <c r="T4" s="42">
        <f t="shared" si="1"/>
        <v>0.52120004428207678</v>
      </c>
      <c r="U4" s="47">
        <f>10*((O4-O4*T4)+J4)/F4</f>
        <v>24233.430190150702</v>
      </c>
    </row>
    <row r="5" spans="1:21" x14ac:dyDescent="0.3">
      <c r="A5" s="39">
        <f t="shared" si="2"/>
        <v>42657</v>
      </c>
      <c r="B5" s="40">
        <v>2016</v>
      </c>
      <c r="C5" s="40">
        <v>288</v>
      </c>
      <c r="D5" s="40">
        <v>3</v>
      </c>
      <c r="E5" s="38">
        <v>2</v>
      </c>
      <c r="F5" s="38">
        <v>1.3935456000000002</v>
      </c>
      <c r="G5" s="38">
        <v>14</v>
      </c>
      <c r="H5" s="38">
        <v>14</v>
      </c>
      <c r="I5" s="41">
        <v>2349.9</v>
      </c>
      <c r="J5" s="41">
        <v>2205.4</v>
      </c>
      <c r="K5" s="46">
        <f>(I5-J5)/I5</f>
        <v>6.1491978382058811E-2</v>
      </c>
      <c r="L5" s="38">
        <v>6256</v>
      </c>
      <c r="M5" s="38" t="e">
        <v>#N/A</v>
      </c>
      <c r="N5" s="38">
        <f t="shared" si="0"/>
        <v>6256</v>
      </c>
      <c r="O5" s="41">
        <f>N5-I5</f>
        <v>3906.1</v>
      </c>
      <c r="P5" s="41">
        <v>1013.7</v>
      </c>
      <c r="Q5" s="41" t="e">
        <f>NA()</f>
        <v>#N/A</v>
      </c>
      <c r="R5" s="41">
        <v>465.2</v>
      </c>
      <c r="S5" s="41" t="e">
        <f>NA()</f>
        <v>#N/A</v>
      </c>
      <c r="T5" s="42">
        <f t="shared" si="1"/>
        <v>0.54108710663904502</v>
      </c>
      <c r="U5" s="47">
        <f>10*((O5-O5*T5)+J5)/F5</f>
        <v>28689.11970126579</v>
      </c>
    </row>
    <row r="6" spans="1:21" x14ac:dyDescent="0.3">
      <c r="A6" s="39">
        <f t="shared" si="2"/>
        <v>42657</v>
      </c>
      <c r="B6" s="40">
        <v>2016</v>
      </c>
      <c r="C6" s="40">
        <v>288</v>
      </c>
      <c r="D6" s="40">
        <v>4</v>
      </c>
      <c r="E6" s="38">
        <v>1</v>
      </c>
      <c r="F6" s="38">
        <v>1.3935456000000002</v>
      </c>
      <c r="G6" s="38">
        <v>15</v>
      </c>
      <c r="H6" s="38">
        <v>15</v>
      </c>
      <c r="I6" s="41">
        <v>2045.1</v>
      </c>
      <c r="J6" s="41">
        <v>1926.6</v>
      </c>
      <c r="K6" s="46">
        <f>(I6-J6)/I6</f>
        <v>5.794337685198768E-2</v>
      </c>
      <c r="L6" s="38">
        <v>5577</v>
      </c>
      <c r="M6" s="38" t="e">
        <v>#N/A</v>
      </c>
      <c r="N6" s="38">
        <f t="shared" si="0"/>
        <v>5577</v>
      </c>
      <c r="O6" s="41">
        <f>N6-I6</f>
        <v>3531.9</v>
      </c>
      <c r="P6" s="41">
        <v>799.1</v>
      </c>
      <c r="Q6" s="41" t="e">
        <f>NA()</f>
        <v>#N/A</v>
      </c>
      <c r="R6" s="41">
        <v>391.1</v>
      </c>
      <c r="S6" s="41" t="e">
        <f>NA()</f>
        <v>#N/A</v>
      </c>
      <c r="T6" s="42">
        <f t="shared" si="1"/>
        <v>0.5105743961957202</v>
      </c>
      <c r="U6" s="47">
        <f>10*((O6-O6*T6)+J6)/F6</f>
        <v>26229.513336889268</v>
      </c>
    </row>
    <row r="7" spans="1:21" x14ac:dyDescent="0.3">
      <c r="A7" s="39">
        <f t="shared" si="2"/>
        <v>42657</v>
      </c>
      <c r="B7" s="40">
        <v>2016</v>
      </c>
      <c r="C7" s="40">
        <v>288</v>
      </c>
      <c r="D7" s="40">
        <v>4</v>
      </c>
      <c r="E7" s="38">
        <v>2</v>
      </c>
      <c r="F7" s="38">
        <v>1.3935456000000002</v>
      </c>
      <c r="G7" s="38">
        <v>14</v>
      </c>
      <c r="H7" s="38">
        <v>14</v>
      </c>
      <c r="I7" s="41">
        <v>2338.1</v>
      </c>
      <c r="J7" s="41">
        <v>2225.6</v>
      </c>
      <c r="K7" s="46">
        <f>(I7-J7)/I7</f>
        <v>4.8115991617125015E-2</v>
      </c>
      <c r="L7" s="38">
        <v>5775</v>
      </c>
      <c r="M7" s="38" t="e">
        <v>#N/A</v>
      </c>
      <c r="N7" s="38">
        <f t="shared" si="0"/>
        <v>5775</v>
      </c>
      <c r="O7" s="41">
        <f>N7-I7</f>
        <v>3436.9</v>
      </c>
      <c r="P7" s="41">
        <v>955.7</v>
      </c>
      <c r="Q7" s="41" t="e">
        <f>NA()</f>
        <v>#N/A</v>
      </c>
      <c r="R7" s="41">
        <v>444.6</v>
      </c>
      <c r="S7" s="41" t="e">
        <f>NA()</f>
        <v>#N/A</v>
      </c>
      <c r="T7" s="42">
        <f t="shared" si="1"/>
        <v>0.53479125248508941</v>
      </c>
      <c r="U7" s="47">
        <f>10*((O7-O7*T7)+J7)/F7</f>
        <v>27444.210970448301</v>
      </c>
    </row>
    <row r="8" spans="1:21" x14ac:dyDescent="0.3">
      <c r="A8" s="39">
        <f t="shared" si="2"/>
        <v>42657</v>
      </c>
      <c r="B8" s="40">
        <v>2016</v>
      </c>
      <c r="C8" s="40">
        <v>288</v>
      </c>
      <c r="D8" s="40" t="s">
        <v>81</v>
      </c>
      <c r="E8" s="40">
        <v>1</v>
      </c>
      <c r="F8" s="40">
        <v>2.286</v>
      </c>
      <c r="G8" s="38">
        <v>21</v>
      </c>
      <c r="H8" s="38">
        <v>21</v>
      </c>
      <c r="I8" s="41">
        <v>3552.5</v>
      </c>
      <c r="J8" s="41">
        <v>3380</v>
      </c>
      <c r="K8" s="46">
        <f>(I8-J8)/I8</f>
        <v>4.8557353976073185E-2</v>
      </c>
      <c r="L8" s="38">
        <v>5036</v>
      </c>
      <c r="M8" s="38">
        <v>4052</v>
      </c>
      <c r="N8" s="38">
        <f t="shared" si="0"/>
        <v>9088</v>
      </c>
      <c r="O8" s="41">
        <f>N8-I8</f>
        <v>5535.5</v>
      </c>
      <c r="P8" s="41">
        <v>936</v>
      </c>
      <c r="Q8" s="41">
        <v>893.8</v>
      </c>
      <c r="R8" s="41">
        <v>436.3</v>
      </c>
      <c r="S8" s="41">
        <v>415.7</v>
      </c>
      <c r="T8" s="42">
        <f>((P8+Q8)-(R8+S8))/(P8+Q8)</f>
        <v>0.53437534156738442</v>
      </c>
      <c r="U8" s="47">
        <f>10*((O8-O8*T8)+J8)/F8</f>
        <v>26060.653091661174</v>
      </c>
    </row>
    <row r="9" spans="1:21" x14ac:dyDescent="0.3">
      <c r="A9" s="39">
        <f t="shared" si="2"/>
        <v>42657</v>
      </c>
      <c r="B9" s="40">
        <v>2016</v>
      </c>
      <c r="C9" s="40">
        <v>288</v>
      </c>
      <c r="D9" s="40" t="s">
        <v>81</v>
      </c>
      <c r="E9" s="40">
        <v>2</v>
      </c>
      <c r="F9" s="40">
        <v>2.286</v>
      </c>
      <c r="G9" s="38">
        <v>21</v>
      </c>
      <c r="H9" s="38">
        <v>21</v>
      </c>
      <c r="I9" s="41">
        <v>3410.4</v>
      </c>
      <c r="J9" s="41">
        <v>3270</v>
      </c>
      <c r="K9" s="46">
        <f>(I9-J9)/I9</f>
        <v>4.116819141449686E-2</v>
      </c>
      <c r="L9" s="38">
        <v>4588</v>
      </c>
      <c r="M9" s="38">
        <v>4203</v>
      </c>
      <c r="N9" s="38">
        <f t="shared" si="0"/>
        <v>8791</v>
      </c>
      <c r="O9" s="41">
        <f>N9-I9</f>
        <v>5380.6</v>
      </c>
      <c r="P9" s="41">
        <v>906.6</v>
      </c>
      <c r="Q9" s="41">
        <v>813.8</v>
      </c>
      <c r="R9" s="41">
        <v>456.5</v>
      </c>
      <c r="S9" s="41">
        <v>363.1</v>
      </c>
      <c r="T9" s="42">
        <f>((P9+Q9)-(R9+S9))/(P9+Q9)</f>
        <v>0.52359916298535225</v>
      </c>
      <c r="U9" s="47">
        <f>10*((O9-O9*T9)+J9)/F9</f>
        <v>25517.595553985186</v>
      </c>
    </row>
    <row r="10" spans="1:21" x14ac:dyDescent="0.3">
      <c r="A10" s="39">
        <f t="shared" si="2"/>
        <v>42657</v>
      </c>
      <c r="B10" s="40">
        <v>2016</v>
      </c>
      <c r="C10" s="40">
        <v>288</v>
      </c>
      <c r="D10" s="40" t="s">
        <v>81</v>
      </c>
      <c r="E10" s="40">
        <v>3</v>
      </c>
      <c r="F10" s="40">
        <v>2.286</v>
      </c>
      <c r="G10" s="38">
        <v>20</v>
      </c>
      <c r="H10" s="38">
        <v>20</v>
      </c>
      <c r="I10" s="41">
        <v>3554.8</v>
      </c>
      <c r="J10" s="41">
        <v>3390</v>
      </c>
      <c r="K10" s="46">
        <f>(I10-J10)/I10</f>
        <v>4.6359851468437088E-2</v>
      </c>
      <c r="L10" s="38">
        <v>4864</v>
      </c>
      <c r="M10" s="38">
        <v>4110</v>
      </c>
      <c r="N10" s="38">
        <f t="shared" si="0"/>
        <v>8974</v>
      </c>
      <c r="O10" s="41">
        <f>N10-I10</f>
        <v>5419.2</v>
      </c>
      <c r="P10" s="41">
        <v>864.7</v>
      </c>
      <c r="Q10" s="41">
        <v>880.1</v>
      </c>
      <c r="R10" s="41">
        <v>398.5</v>
      </c>
      <c r="S10" s="41">
        <v>422.6</v>
      </c>
      <c r="T10" s="42">
        <f>((P10+Q10)-(R10+S10))/(P10+Q10)</f>
        <v>0.52940165061898214</v>
      </c>
      <c r="U10" s="47">
        <f>10*((O10-O10*T10)+J10)/F10</f>
        <v>25985.418088213522</v>
      </c>
    </row>
    <row r="11" spans="1:21" x14ac:dyDescent="0.3">
      <c r="A11" s="39">
        <f t="shared" si="2"/>
        <v>42657</v>
      </c>
      <c r="B11" s="40">
        <v>2016</v>
      </c>
      <c r="C11" s="40">
        <v>288</v>
      </c>
      <c r="D11" s="40" t="s">
        <v>81</v>
      </c>
      <c r="E11" s="40">
        <v>4</v>
      </c>
      <c r="F11" s="40">
        <v>2.286</v>
      </c>
      <c r="G11" s="38">
        <v>20</v>
      </c>
      <c r="H11" s="38">
        <v>20</v>
      </c>
      <c r="I11" s="41">
        <v>3467.2</v>
      </c>
      <c r="J11" s="41">
        <v>3310</v>
      </c>
      <c r="K11" s="46">
        <f>(I11-J11)/I11</f>
        <v>4.53391785879095E-2</v>
      </c>
      <c r="L11" s="38">
        <v>4899</v>
      </c>
      <c r="M11" s="38">
        <v>4155</v>
      </c>
      <c r="N11" s="38">
        <f t="shared" si="0"/>
        <v>9054</v>
      </c>
      <c r="O11" s="41">
        <f>N11-I11</f>
        <v>5586.8</v>
      </c>
      <c r="P11" s="41">
        <v>1065.4000000000001</v>
      </c>
      <c r="Q11" s="41">
        <v>840.1</v>
      </c>
      <c r="R11" s="41">
        <v>487.3</v>
      </c>
      <c r="S11" s="41">
        <v>407</v>
      </c>
      <c r="T11" s="42">
        <f>((P11+Q11)-(R11+S11))/(P11+Q11)</f>
        <v>0.53067436368407239</v>
      </c>
      <c r="U11" s="47">
        <f>10*((O11-O11*T11)+J11)/F11</f>
        <v>25949.380861635276</v>
      </c>
    </row>
    <row r="12" spans="1:21" x14ac:dyDescent="0.3">
      <c r="A12" s="39">
        <f t="shared" si="2"/>
        <v>42657</v>
      </c>
      <c r="B12" s="40">
        <v>2016</v>
      </c>
      <c r="C12" s="40">
        <v>288</v>
      </c>
      <c r="D12" s="40">
        <v>7</v>
      </c>
      <c r="E12" s="38">
        <v>1</v>
      </c>
      <c r="F12" s="38">
        <v>1.3935456000000002</v>
      </c>
      <c r="G12" s="38">
        <v>15</v>
      </c>
      <c r="H12" s="38">
        <v>14</v>
      </c>
      <c r="I12" s="41">
        <v>2746.3</v>
      </c>
      <c r="J12" s="41">
        <v>2607.5</v>
      </c>
      <c r="K12" s="46">
        <f>(I12-J12)/I12</f>
        <v>5.0540727524305495E-2</v>
      </c>
      <c r="L12" s="38">
        <v>6737</v>
      </c>
      <c r="M12" s="38" t="e">
        <v>#N/A</v>
      </c>
      <c r="N12" s="38">
        <f t="shared" si="0"/>
        <v>6737</v>
      </c>
      <c r="O12" s="41">
        <f>N12-I12</f>
        <v>3990.7</v>
      </c>
      <c r="P12" s="41">
        <v>948.4</v>
      </c>
      <c r="Q12" s="41" t="e">
        <f>NA()</f>
        <v>#N/A</v>
      </c>
      <c r="R12" s="41">
        <v>427.9</v>
      </c>
      <c r="S12" s="41" t="e">
        <f>NA()</f>
        <v>#N/A</v>
      </c>
      <c r="T12" s="42">
        <f t="shared" si="1"/>
        <v>0.54881906368620836</v>
      </c>
      <c r="U12" s="47">
        <f>10*((O12-O12*T12)+J12)/F12</f>
        <v>31631.743966953414</v>
      </c>
    </row>
    <row r="13" spans="1:21" x14ac:dyDescent="0.3">
      <c r="A13" s="39">
        <f t="shared" si="2"/>
        <v>42657</v>
      </c>
      <c r="B13" s="40">
        <v>2016</v>
      </c>
      <c r="C13" s="40">
        <v>288</v>
      </c>
      <c r="D13" s="40">
        <v>7</v>
      </c>
      <c r="E13" s="38">
        <v>2</v>
      </c>
      <c r="F13" s="38">
        <v>1.3935456000000002</v>
      </c>
      <c r="G13" s="38">
        <v>16</v>
      </c>
      <c r="H13" s="38">
        <v>16</v>
      </c>
      <c r="I13" s="41">
        <v>3211.7</v>
      </c>
      <c r="J13" s="41">
        <v>3066.5</v>
      </c>
      <c r="K13" s="46">
        <f>(I13-J13)/I13</f>
        <v>4.5209702026963859E-2</v>
      </c>
      <c r="L13" s="38">
        <v>7671</v>
      </c>
      <c r="M13" s="38" t="e">
        <v>#N/A</v>
      </c>
      <c r="N13" s="38">
        <f t="shared" si="0"/>
        <v>7671</v>
      </c>
      <c r="O13" s="41">
        <f>N13-I13</f>
        <v>4459.3</v>
      </c>
      <c r="P13" s="41">
        <v>874.9</v>
      </c>
      <c r="Q13" s="41" t="e">
        <f>NA()</f>
        <v>#N/A</v>
      </c>
      <c r="R13" s="41">
        <v>417.2</v>
      </c>
      <c r="S13" s="41" t="e">
        <f>NA()</f>
        <v>#N/A</v>
      </c>
      <c r="T13" s="42">
        <f t="shared" si="1"/>
        <v>0.52314550234312496</v>
      </c>
      <c r="U13" s="47">
        <f>10*((O13-O13*T13)+J13)/F13</f>
        <v>37264.207654211692</v>
      </c>
    </row>
    <row r="14" spans="1:21" x14ac:dyDescent="0.3">
      <c r="A14" s="39">
        <f t="shared" si="2"/>
        <v>42657</v>
      </c>
      <c r="B14" s="40">
        <v>2016</v>
      </c>
      <c r="C14" s="40">
        <v>288</v>
      </c>
      <c r="D14" s="40">
        <v>8</v>
      </c>
      <c r="E14" s="38">
        <v>1</v>
      </c>
      <c r="F14" s="38">
        <v>1.3935456000000002</v>
      </c>
      <c r="G14" s="38">
        <v>14</v>
      </c>
      <c r="H14" s="38">
        <v>14</v>
      </c>
      <c r="I14" s="41">
        <v>2744.1</v>
      </c>
      <c r="J14" s="41">
        <v>2614.6</v>
      </c>
      <c r="K14" s="46">
        <f>(I14-J14)/I14</f>
        <v>4.7192157720199704E-2</v>
      </c>
      <c r="L14" s="38">
        <v>6893</v>
      </c>
      <c r="M14" s="38" t="e">
        <v>#N/A</v>
      </c>
      <c r="N14" s="38">
        <f t="shared" si="0"/>
        <v>6893</v>
      </c>
      <c r="O14" s="41">
        <f>N14-I14</f>
        <v>4148.8999999999996</v>
      </c>
      <c r="P14" s="41">
        <v>976.7</v>
      </c>
      <c r="Q14" s="41" t="e">
        <f>NA()</f>
        <v>#N/A</v>
      </c>
      <c r="R14" s="41">
        <v>458.8</v>
      </c>
      <c r="S14" s="41" t="e">
        <f>NA()</f>
        <v>#N/A</v>
      </c>
      <c r="T14" s="42">
        <f t="shared" si="1"/>
        <v>0.53025494010443341</v>
      </c>
      <c r="U14" s="47">
        <f>10*((O14-O14*T14)+J14)/F14</f>
        <v>32747.584858369293</v>
      </c>
    </row>
    <row r="15" spans="1:21" x14ac:dyDescent="0.3">
      <c r="A15" s="39">
        <f t="shared" si="2"/>
        <v>42657</v>
      </c>
      <c r="B15" s="40">
        <v>2016</v>
      </c>
      <c r="C15" s="40">
        <v>288</v>
      </c>
      <c r="D15" s="40">
        <v>8</v>
      </c>
      <c r="E15" s="38">
        <v>2</v>
      </c>
      <c r="F15" s="38">
        <v>1.3935456000000002</v>
      </c>
      <c r="G15" s="38">
        <v>16</v>
      </c>
      <c r="H15" s="38">
        <v>16</v>
      </c>
      <c r="I15" s="41">
        <v>3084.6</v>
      </c>
      <c r="J15" s="41">
        <v>2925.2</v>
      </c>
      <c r="K15" s="46">
        <f>(I15-J15)/I15</f>
        <v>5.1676068209816538E-2</v>
      </c>
      <c r="L15" s="38">
        <v>8393</v>
      </c>
      <c r="M15" s="38" t="e">
        <v>#N/A</v>
      </c>
      <c r="N15" s="38">
        <f t="shared" si="0"/>
        <v>8393</v>
      </c>
      <c r="O15" s="41">
        <f>N15-I15</f>
        <v>5308.4</v>
      </c>
      <c r="P15" s="41">
        <v>1075</v>
      </c>
      <c r="Q15" s="41" t="e">
        <f>NA()</f>
        <v>#N/A</v>
      </c>
      <c r="R15" s="41">
        <v>462.7</v>
      </c>
      <c r="S15" s="41" t="e">
        <f>NA()</f>
        <v>#N/A</v>
      </c>
      <c r="T15" s="42">
        <f t="shared" si="1"/>
        <v>0.56958139534883712</v>
      </c>
      <c r="U15" s="47">
        <f>10*((O15-O15*T15)+J15)/F15</f>
        <v>37386.893697129344</v>
      </c>
    </row>
    <row r="16" spans="1:21" ht="15.6" x14ac:dyDescent="0.3">
      <c r="A16" s="39">
        <f t="shared" si="2"/>
        <v>42657</v>
      </c>
      <c r="B16" s="40">
        <v>2016</v>
      </c>
      <c r="C16" s="40">
        <v>288</v>
      </c>
      <c r="D16" s="27">
        <v>9</v>
      </c>
      <c r="E16" s="28">
        <v>1</v>
      </c>
      <c r="F16" s="38">
        <v>1.3935456000000002</v>
      </c>
      <c r="G16" s="38">
        <v>15</v>
      </c>
      <c r="H16" s="38">
        <v>15</v>
      </c>
      <c r="I16" s="41">
        <v>2646.9</v>
      </c>
      <c r="J16" s="41">
        <v>2504.4</v>
      </c>
      <c r="K16" s="46">
        <f>(I16-J16)/I16</f>
        <v>5.3836563527144964E-2</v>
      </c>
      <c r="L16" s="38">
        <v>6900</v>
      </c>
      <c r="M16" s="38" t="e">
        <v>#N/A</v>
      </c>
      <c r="N16" s="38">
        <f t="shared" si="0"/>
        <v>6900</v>
      </c>
      <c r="O16" s="41">
        <f>N16-I16</f>
        <v>4253.1000000000004</v>
      </c>
      <c r="P16" s="41">
        <v>1047.2</v>
      </c>
      <c r="Q16" s="41" t="e">
        <f>NA()</f>
        <v>#N/A</v>
      </c>
      <c r="R16" s="41">
        <v>462.2</v>
      </c>
      <c r="S16" s="41" t="e">
        <f>NA()</f>
        <v>#N/A</v>
      </c>
      <c r="T16" s="42">
        <f t="shared" si="1"/>
        <v>0.55863254392666151</v>
      </c>
      <c r="U16" s="47">
        <f>10*((O16-O16*T16)+J16)/F16</f>
        <v>31441.955881641166</v>
      </c>
    </row>
    <row r="17" spans="1:21" ht="15.6" x14ac:dyDescent="0.3">
      <c r="A17" s="39">
        <f t="shared" si="2"/>
        <v>42657</v>
      </c>
      <c r="B17" s="40">
        <v>2016</v>
      </c>
      <c r="C17" s="40">
        <v>288</v>
      </c>
      <c r="D17" s="27">
        <v>9</v>
      </c>
      <c r="E17" s="28">
        <v>2</v>
      </c>
      <c r="F17" s="38">
        <v>1.3935456000000002</v>
      </c>
      <c r="G17" s="38">
        <v>14</v>
      </c>
      <c r="H17" s="38">
        <v>14</v>
      </c>
      <c r="I17" s="41">
        <v>2971.2</v>
      </c>
      <c r="J17" s="41">
        <v>2787.1</v>
      </c>
      <c r="K17" s="46">
        <f>(I17-J17)/I17</f>
        <v>6.1961497038233684E-2</v>
      </c>
      <c r="L17" s="38">
        <v>7805</v>
      </c>
      <c r="M17" s="38" t="e">
        <v>#N/A</v>
      </c>
      <c r="N17" s="38">
        <f t="shared" si="0"/>
        <v>7805</v>
      </c>
      <c r="O17" s="41">
        <f>N17-I17</f>
        <v>4833.8</v>
      </c>
      <c r="P17" s="41">
        <v>835.8</v>
      </c>
      <c r="Q17" s="41" t="e">
        <f>NA()</f>
        <v>#N/A</v>
      </c>
      <c r="R17" s="41">
        <v>378.1</v>
      </c>
      <c r="S17" s="41" t="e">
        <f>NA()</f>
        <v>#N/A</v>
      </c>
      <c r="T17" s="42">
        <f t="shared" si="1"/>
        <v>0.54761904761904756</v>
      </c>
      <c r="U17" s="47">
        <f>10*((O17-O17*T17)+J17)/F17</f>
        <v>35691.828438330602</v>
      </c>
    </row>
    <row r="18" spans="1:21" ht="15.6" x14ac:dyDescent="0.3">
      <c r="A18" s="39">
        <f t="shared" si="2"/>
        <v>42657</v>
      </c>
      <c r="B18" s="40">
        <v>2016</v>
      </c>
      <c r="C18" s="40">
        <v>288</v>
      </c>
      <c r="D18" s="27" t="s">
        <v>82</v>
      </c>
      <c r="E18" s="40">
        <v>1</v>
      </c>
      <c r="F18" s="40">
        <v>2.286</v>
      </c>
      <c r="G18" s="38">
        <v>21</v>
      </c>
      <c r="H18" s="38">
        <v>22</v>
      </c>
      <c r="I18" s="41">
        <v>4115.5</v>
      </c>
      <c r="J18" s="41">
        <v>3940</v>
      </c>
      <c r="K18" s="46">
        <f>(I18-J18)/I18</f>
        <v>4.2643664196330942E-2</v>
      </c>
      <c r="L18" s="38">
        <v>5438</v>
      </c>
      <c r="M18" s="38">
        <v>6014</v>
      </c>
      <c r="N18" s="38">
        <f t="shared" si="0"/>
        <v>11452</v>
      </c>
      <c r="O18" s="41">
        <f>N18-I18</f>
        <v>7336.5</v>
      </c>
      <c r="P18" s="41">
        <v>951.4</v>
      </c>
      <c r="Q18" s="41">
        <v>996.1</v>
      </c>
      <c r="R18" s="41">
        <v>445.3</v>
      </c>
      <c r="S18" s="41">
        <v>484.1</v>
      </c>
      <c r="T18" s="42">
        <f>((P18+Q18)-(R18+S18))/(P18+Q18)</f>
        <v>0.52277278562259299</v>
      </c>
      <c r="U18" s="47">
        <f>10*((O18-O18*T18)+J18)/F18</f>
        <v>32551.082494662493</v>
      </c>
    </row>
    <row r="19" spans="1:21" ht="15.6" x14ac:dyDescent="0.3">
      <c r="A19" s="39">
        <f t="shared" si="2"/>
        <v>42657</v>
      </c>
      <c r="B19" s="40">
        <v>2016</v>
      </c>
      <c r="C19" s="40">
        <v>288</v>
      </c>
      <c r="D19" s="27" t="s">
        <v>82</v>
      </c>
      <c r="E19" s="40">
        <v>2</v>
      </c>
      <c r="F19" s="40">
        <v>2.286</v>
      </c>
      <c r="G19" s="38">
        <v>21</v>
      </c>
      <c r="H19" s="38">
        <v>21</v>
      </c>
      <c r="I19" s="41">
        <v>4364.1000000000004</v>
      </c>
      <c r="J19" s="41">
        <v>4200</v>
      </c>
      <c r="K19" s="46">
        <f>(I19-J19)/I19</f>
        <v>3.7602254760431782E-2</v>
      </c>
      <c r="L19" s="38">
        <v>6553</v>
      </c>
      <c r="M19" s="38">
        <v>4942</v>
      </c>
      <c r="N19" s="38">
        <f t="shared" si="0"/>
        <v>11495</v>
      </c>
      <c r="O19" s="41">
        <f>N19-I19</f>
        <v>7130.9</v>
      </c>
      <c r="P19" s="41">
        <v>1203</v>
      </c>
      <c r="Q19" s="41">
        <v>913.6</v>
      </c>
      <c r="R19" s="41">
        <v>571.5</v>
      </c>
      <c r="S19" s="41">
        <v>443.2</v>
      </c>
      <c r="T19" s="42">
        <f>((P19+Q19)-(R19+S19))/(P19+Q19)</f>
        <v>0.52059907398658223</v>
      </c>
      <c r="U19" s="47">
        <f>10*((O19-O19*T19)+J19)/F19</f>
        <v>33327.034397677518</v>
      </c>
    </row>
    <row r="20" spans="1:21" ht="15.6" x14ac:dyDescent="0.3">
      <c r="A20" s="39">
        <f t="shared" si="2"/>
        <v>42657</v>
      </c>
      <c r="B20" s="40">
        <v>2016</v>
      </c>
      <c r="C20" s="40">
        <v>288</v>
      </c>
      <c r="D20" s="27" t="s">
        <v>82</v>
      </c>
      <c r="E20" s="40">
        <v>3</v>
      </c>
      <c r="F20" s="40">
        <v>2.286</v>
      </c>
      <c r="G20" s="38">
        <v>20</v>
      </c>
      <c r="H20" s="38">
        <v>20</v>
      </c>
      <c r="I20" s="41">
        <v>4025.1</v>
      </c>
      <c r="J20" s="41">
        <v>3840</v>
      </c>
      <c r="K20" s="46">
        <f>(I20-J20)/I20</f>
        <v>4.5986435119624337E-2</v>
      </c>
      <c r="L20" s="38">
        <v>5098</v>
      </c>
      <c r="M20" s="38">
        <v>5823</v>
      </c>
      <c r="N20" s="38">
        <f t="shared" si="0"/>
        <v>10921</v>
      </c>
      <c r="O20" s="41">
        <f>N20-I20</f>
        <v>6895.9</v>
      </c>
      <c r="P20" s="41">
        <v>1039.7</v>
      </c>
      <c r="Q20" s="41">
        <v>990.2</v>
      </c>
      <c r="R20" s="41">
        <v>489.2</v>
      </c>
      <c r="S20" s="41">
        <v>468.8</v>
      </c>
      <c r="T20" s="42">
        <f>((P20+Q20)-(R20+S20))/(P20+Q20)</f>
        <v>0.52805556923986408</v>
      </c>
      <c r="U20" s="47">
        <f>10*((O20-O20*T20)+J20)/F20</f>
        <v>31034.477690633514</v>
      </c>
    </row>
    <row r="21" spans="1:21" ht="15.6" x14ac:dyDescent="0.3">
      <c r="A21" s="39">
        <f t="shared" si="2"/>
        <v>42657</v>
      </c>
      <c r="B21" s="40">
        <v>2016</v>
      </c>
      <c r="C21" s="40">
        <v>288</v>
      </c>
      <c r="D21" s="27" t="s">
        <v>82</v>
      </c>
      <c r="E21" s="40">
        <v>4</v>
      </c>
      <c r="F21" s="40">
        <v>2.286</v>
      </c>
      <c r="G21" s="38">
        <v>21</v>
      </c>
      <c r="H21" s="38">
        <v>21</v>
      </c>
      <c r="I21" s="41">
        <v>4426.5</v>
      </c>
      <c r="J21" s="41">
        <v>4220</v>
      </c>
      <c r="K21" s="46">
        <f>(I21-J21)/I21</f>
        <v>4.6650852818253701E-2</v>
      </c>
      <c r="L21" s="38">
        <v>6234</v>
      </c>
      <c r="M21" s="38">
        <v>5286</v>
      </c>
      <c r="N21" s="38">
        <f t="shared" si="0"/>
        <v>11520</v>
      </c>
      <c r="O21" s="41">
        <f>N21-I21</f>
        <v>7093.5</v>
      </c>
      <c r="P21" s="41">
        <v>1188.5999999999999</v>
      </c>
      <c r="Q21" s="41">
        <v>1028.3</v>
      </c>
      <c r="R21" s="41">
        <v>577.1</v>
      </c>
      <c r="S21" s="41">
        <v>496.9</v>
      </c>
      <c r="T21" s="42">
        <f>((P21+Q21)-(R21+S21))/(P21+Q21)</f>
        <v>0.51553971762370865</v>
      </c>
      <c r="U21" s="47">
        <f>10*((O21-O21*T21)+J21)/F21</f>
        <v>33493.084046527656</v>
      </c>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3550DB-CA8B-498B-B4F8-442D637DEFCB}">
  <dimension ref="A1:H23"/>
  <sheetViews>
    <sheetView workbookViewId="0"/>
  </sheetViews>
  <sheetFormatPr defaultColWidth="8.88671875" defaultRowHeight="14.4" x14ac:dyDescent="0.3"/>
  <cols>
    <col min="1" max="1" width="23.5546875" style="61" customWidth="1"/>
    <col min="2" max="2" width="28.6640625" style="61" customWidth="1"/>
    <col min="3" max="3" width="90.88671875" style="61" customWidth="1"/>
    <col min="4" max="4" width="17.109375" style="61" customWidth="1"/>
    <col min="5" max="5" width="10.88671875" style="61" customWidth="1"/>
    <col min="6" max="6" width="11.6640625" style="61" customWidth="1"/>
    <col min="7" max="7" width="11.33203125" style="61" customWidth="1"/>
    <col min="8" max="8" width="11.5546875" style="61" customWidth="1"/>
    <col min="9" max="16384" width="8.88671875" style="61"/>
  </cols>
  <sheetData>
    <row r="1" spans="1:8" ht="27.6" x14ac:dyDescent="0.3">
      <c r="A1" s="63" t="s">
        <v>26</v>
      </c>
      <c r="B1" s="63" t="s">
        <v>27</v>
      </c>
      <c r="C1" s="63" t="s">
        <v>28</v>
      </c>
      <c r="D1" s="63" t="s">
        <v>29</v>
      </c>
      <c r="E1" s="63" t="s">
        <v>30</v>
      </c>
      <c r="F1" s="63" t="s">
        <v>31</v>
      </c>
      <c r="G1" s="63" t="s">
        <v>32</v>
      </c>
      <c r="H1" s="63" t="s">
        <v>33</v>
      </c>
    </row>
    <row r="2" spans="1:8" x14ac:dyDescent="0.3">
      <c r="A2" s="61" t="s">
        <v>79</v>
      </c>
      <c r="B2" s="57" t="s">
        <v>4</v>
      </c>
      <c r="C2" s="58" t="s">
        <v>34</v>
      </c>
      <c r="D2" s="59" t="s">
        <v>35</v>
      </c>
      <c r="E2" s="58">
        <v>10</v>
      </c>
      <c r="F2" s="58"/>
      <c r="G2" s="58" t="s">
        <v>36</v>
      </c>
      <c r="H2" s="58" t="s">
        <v>37</v>
      </c>
    </row>
    <row r="3" spans="1:8" x14ac:dyDescent="0.3">
      <c r="A3" s="61" t="s">
        <v>79</v>
      </c>
      <c r="B3" s="58" t="s">
        <v>0</v>
      </c>
      <c r="C3" s="58" t="s">
        <v>0</v>
      </c>
      <c r="D3" s="58" t="s">
        <v>38</v>
      </c>
      <c r="E3" s="58">
        <v>4</v>
      </c>
      <c r="F3" s="58"/>
      <c r="G3" s="58" t="s">
        <v>36</v>
      </c>
      <c r="H3" s="58" t="s">
        <v>37</v>
      </c>
    </row>
    <row r="4" spans="1:8" x14ac:dyDescent="0.3">
      <c r="A4" s="61" t="s">
        <v>79</v>
      </c>
      <c r="B4" s="58" t="s">
        <v>1</v>
      </c>
      <c r="C4" s="58" t="s">
        <v>39</v>
      </c>
      <c r="D4" s="58" t="s">
        <v>40</v>
      </c>
      <c r="E4" s="58">
        <v>3</v>
      </c>
      <c r="F4" s="58" t="s">
        <v>41</v>
      </c>
      <c r="G4" s="58" t="s">
        <v>36</v>
      </c>
      <c r="H4" s="58" t="s">
        <v>37</v>
      </c>
    </row>
    <row r="5" spans="1:8" ht="264" x14ac:dyDescent="0.3">
      <c r="A5" s="61" t="s">
        <v>79</v>
      </c>
      <c r="B5" s="61" t="s">
        <v>106</v>
      </c>
      <c r="C5" s="58" t="s">
        <v>159</v>
      </c>
      <c r="D5" s="58" t="s">
        <v>40</v>
      </c>
      <c r="E5" s="58"/>
      <c r="G5" s="58" t="s">
        <v>36</v>
      </c>
      <c r="H5" s="58" t="s">
        <v>37</v>
      </c>
    </row>
    <row r="6" spans="1:8" ht="43.2" x14ac:dyDescent="0.3">
      <c r="A6" s="61" t="s">
        <v>79</v>
      </c>
      <c r="B6" s="65" t="s">
        <v>171</v>
      </c>
      <c r="C6" s="61" t="s">
        <v>155</v>
      </c>
      <c r="D6" s="58" t="s">
        <v>40</v>
      </c>
      <c r="E6" s="58"/>
      <c r="G6" s="58" t="s">
        <v>36</v>
      </c>
      <c r="H6" s="58" t="s">
        <v>43</v>
      </c>
    </row>
    <row r="7" spans="1:8" x14ac:dyDescent="0.3">
      <c r="A7" s="61" t="s">
        <v>79</v>
      </c>
      <c r="B7" s="106" t="s">
        <v>201</v>
      </c>
      <c r="C7" s="58" t="s">
        <v>202</v>
      </c>
      <c r="D7" s="61" t="s">
        <v>42</v>
      </c>
      <c r="E7" s="58"/>
      <c r="G7" s="58" t="s">
        <v>36</v>
      </c>
      <c r="H7" s="58" t="s">
        <v>43</v>
      </c>
    </row>
    <row r="8" spans="1:8" x14ac:dyDescent="0.3">
      <c r="A8" s="61" t="s">
        <v>79</v>
      </c>
      <c r="B8" s="106" t="s">
        <v>161</v>
      </c>
      <c r="C8" s="58" t="s">
        <v>172</v>
      </c>
      <c r="D8" s="61" t="s">
        <v>42</v>
      </c>
      <c r="G8" s="58" t="s">
        <v>36</v>
      </c>
      <c r="H8" s="58" t="s">
        <v>43</v>
      </c>
    </row>
    <row r="9" spans="1:8" x14ac:dyDescent="0.3">
      <c r="A9" s="61" t="s">
        <v>79</v>
      </c>
      <c r="B9" s="106" t="s">
        <v>170</v>
      </c>
      <c r="C9" s="58" t="s">
        <v>156</v>
      </c>
      <c r="D9" s="61" t="s">
        <v>42</v>
      </c>
      <c r="G9" s="58" t="s">
        <v>36</v>
      </c>
      <c r="H9" s="58" t="s">
        <v>43</v>
      </c>
    </row>
    <row r="10" spans="1:8" ht="27.6" x14ac:dyDescent="0.3">
      <c r="A10" s="61" t="s">
        <v>79</v>
      </c>
      <c r="B10" s="106" t="s">
        <v>157</v>
      </c>
      <c r="C10" s="58" t="s">
        <v>162</v>
      </c>
      <c r="D10" s="61" t="s">
        <v>42</v>
      </c>
      <c r="G10" s="58" t="s">
        <v>36</v>
      </c>
      <c r="H10" s="58" t="s">
        <v>43</v>
      </c>
    </row>
    <row r="11" spans="1:8" ht="27.6" x14ac:dyDescent="0.3">
      <c r="A11" s="61" t="s">
        <v>79</v>
      </c>
      <c r="B11" s="106" t="s">
        <v>167</v>
      </c>
      <c r="C11" s="58" t="s">
        <v>158</v>
      </c>
      <c r="D11" s="61" t="s">
        <v>42</v>
      </c>
      <c r="G11" s="58" t="s">
        <v>36</v>
      </c>
      <c r="H11" s="58" t="s">
        <v>43</v>
      </c>
    </row>
    <row r="12" spans="1:8" x14ac:dyDescent="0.3">
      <c r="A12" s="61" t="s">
        <v>79</v>
      </c>
      <c r="B12" s="98" t="s">
        <v>163</v>
      </c>
      <c r="C12" s="58" t="s">
        <v>203</v>
      </c>
      <c r="D12" s="61" t="s">
        <v>42</v>
      </c>
      <c r="G12" s="58" t="s">
        <v>36</v>
      </c>
      <c r="H12" s="58" t="s">
        <v>37</v>
      </c>
    </row>
    <row r="13" spans="1:8" x14ac:dyDescent="0.3">
      <c r="A13" s="61" t="s">
        <v>79</v>
      </c>
      <c r="B13" s="106" t="s">
        <v>65</v>
      </c>
      <c r="C13" s="58" t="s">
        <v>204</v>
      </c>
      <c r="D13" s="61" t="s">
        <v>42</v>
      </c>
      <c r="G13" s="58" t="s">
        <v>36</v>
      </c>
      <c r="H13" s="58" t="s">
        <v>37</v>
      </c>
    </row>
    <row r="14" spans="1:8" ht="27.6" x14ac:dyDescent="0.3">
      <c r="A14" s="61" t="s">
        <v>79</v>
      </c>
      <c r="B14" s="98" t="s">
        <v>205</v>
      </c>
      <c r="C14" s="58" t="s">
        <v>206</v>
      </c>
      <c r="D14" s="61" t="s">
        <v>42</v>
      </c>
      <c r="G14" s="58" t="s">
        <v>36</v>
      </c>
      <c r="H14" s="58" t="s">
        <v>43</v>
      </c>
    </row>
    <row r="15" spans="1:8" ht="26.4" x14ac:dyDescent="0.3">
      <c r="A15" s="61" t="s">
        <v>79</v>
      </c>
      <c r="B15" s="107" t="s">
        <v>165</v>
      </c>
      <c r="C15" s="58" t="s">
        <v>207</v>
      </c>
      <c r="D15" s="61" t="s">
        <v>42</v>
      </c>
      <c r="G15" s="58" t="s">
        <v>36</v>
      </c>
      <c r="H15" s="58" t="s">
        <v>43</v>
      </c>
    </row>
    <row r="16" spans="1:8" x14ac:dyDescent="0.3">
      <c r="A16" s="61" t="s">
        <v>79</v>
      </c>
      <c r="B16" s="107" t="s">
        <v>164</v>
      </c>
      <c r="C16" s="58" t="s">
        <v>173</v>
      </c>
      <c r="D16" s="61" t="s">
        <v>42</v>
      </c>
      <c r="G16" s="58" t="s">
        <v>36</v>
      </c>
      <c r="H16" s="58" t="s">
        <v>37</v>
      </c>
    </row>
    <row r="17" spans="1:8" ht="15.6" x14ac:dyDescent="0.3">
      <c r="A17" s="61" t="s">
        <v>79</v>
      </c>
      <c r="B17" s="67" t="s">
        <v>169</v>
      </c>
      <c r="C17" s="58" t="s">
        <v>243</v>
      </c>
      <c r="D17" s="61" t="s">
        <v>42</v>
      </c>
      <c r="G17" s="58" t="s">
        <v>36</v>
      </c>
      <c r="H17" s="58" t="s">
        <v>37</v>
      </c>
    </row>
    <row r="18" spans="1:8" ht="15.6" x14ac:dyDescent="0.3">
      <c r="A18" s="61" t="s">
        <v>79</v>
      </c>
      <c r="B18" s="67" t="s">
        <v>166</v>
      </c>
      <c r="C18" s="58" t="s">
        <v>244</v>
      </c>
      <c r="D18" s="61" t="s">
        <v>42</v>
      </c>
      <c r="G18" s="58" t="s">
        <v>36</v>
      </c>
      <c r="H18" s="58" t="s">
        <v>37</v>
      </c>
    </row>
    <row r="19" spans="1:8" ht="27.6" x14ac:dyDescent="0.3">
      <c r="A19" s="61" t="s">
        <v>79</v>
      </c>
      <c r="B19" s="67" t="s">
        <v>168</v>
      </c>
      <c r="C19" s="58" t="s">
        <v>174</v>
      </c>
      <c r="D19" s="61" t="s">
        <v>42</v>
      </c>
      <c r="G19" s="58" t="s">
        <v>36</v>
      </c>
      <c r="H19" s="58" t="s">
        <v>37</v>
      </c>
    </row>
    <row r="21" spans="1:8" x14ac:dyDescent="0.3">
      <c r="B21" s="58"/>
    </row>
    <row r="22" spans="1:8" x14ac:dyDescent="0.3">
      <c r="B22" s="58"/>
    </row>
    <row r="23" spans="1:8" x14ac:dyDescent="0.3">
      <c r="B23" s="58"/>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A40A3-B0A8-4498-850A-863B9C6176F1}">
  <dimension ref="A1:W16"/>
  <sheetViews>
    <sheetView workbookViewId="0"/>
  </sheetViews>
  <sheetFormatPr defaultRowHeight="14.4" x14ac:dyDescent="0.3"/>
  <cols>
    <col min="1" max="1" width="10.6640625" style="49" bestFit="1" customWidth="1"/>
    <col min="2" max="3" width="8.88671875" style="49"/>
    <col min="4" max="4" width="10" style="49" customWidth="1"/>
    <col min="5" max="5" width="11.44140625" style="49" customWidth="1"/>
    <col min="6" max="6" width="8.6640625" style="49" customWidth="1"/>
    <col min="7" max="7" width="9.6640625" style="97" customWidth="1"/>
    <col min="8" max="8" width="12.5546875" style="49" customWidth="1"/>
    <col min="9" max="9" width="10.88671875" style="49" customWidth="1"/>
    <col min="10" max="10" width="11.109375" style="49" customWidth="1"/>
    <col min="11" max="11" width="9.109375" style="53"/>
    <col min="12" max="12" width="8.88671875" style="53"/>
    <col min="13" max="13" width="9.109375" style="53"/>
    <col min="14" max="14" width="8.6640625" style="49" customWidth="1"/>
    <col min="15" max="15" width="10" style="49" customWidth="1"/>
    <col min="16" max="16" width="9.33203125" style="49" customWidth="1"/>
    <col min="17" max="17" width="8.88671875" style="49"/>
    <col min="18" max="18" width="11" style="49" customWidth="1"/>
    <col min="19" max="16384" width="8.88671875" style="49"/>
  </cols>
  <sheetData>
    <row r="1" spans="1:23" ht="72" x14ac:dyDescent="0.3">
      <c r="A1" s="51" t="s">
        <v>4</v>
      </c>
      <c r="B1" s="51" t="s">
        <v>0</v>
      </c>
      <c r="C1" s="51" t="s">
        <v>1</v>
      </c>
      <c r="D1" s="54" t="s">
        <v>160</v>
      </c>
      <c r="E1" s="100" t="s">
        <v>171</v>
      </c>
      <c r="F1" s="101" t="s">
        <v>201</v>
      </c>
      <c r="G1" s="101" t="s">
        <v>161</v>
      </c>
      <c r="H1" s="101" t="s">
        <v>170</v>
      </c>
      <c r="I1" s="101" t="s">
        <v>157</v>
      </c>
      <c r="J1" s="101" t="s">
        <v>167</v>
      </c>
      <c r="K1" s="102" t="s">
        <v>163</v>
      </c>
      <c r="L1" s="101" t="s">
        <v>65</v>
      </c>
      <c r="M1" s="103" t="s">
        <v>205</v>
      </c>
      <c r="N1" s="104" t="s">
        <v>165</v>
      </c>
      <c r="O1" s="104" t="s">
        <v>164</v>
      </c>
      <c r="P1" s="105" t="s">
        <v>169</v>
      </c>
      <c r="Q1" s="105" t="s">
        <v>166</v>
      </c>
      <c r="R1" s="105" t="s">
        <v>168</v>
      </c>
      <c r="S1" s="105"/>
      <c r="T1" s="105"/>
      <c r="U1" s="105"/>
      <c r="V1" s="105"/>
      <c r="W1" s="105"/>
    </row>
    <row r="2" spans="1:23" x14ac:dyDescent="0.3">
      <c r="A2" s="50">
        <f>DATE(B2,1,C2)</f>
        <v>42660</v>
      </c>
      <c r="B2" s="49">
        <v>2016</v>
      </c>
      <c r="C2" s="49">
        <v>291</v>
      </c>
      <c r="D2" s="51">
        <v>1</v>
      </c>
      <c r="E2" s="51">
        <v>75</v>
      </c>
      <c r="F2" s="51">
        <v>19500</v>
      </c>
      <c r="G2" s="97">
        <v>0.121</v>
      </c>
      <c r="H2" s="53">
        <f t="shared" ref="H2:H11" si="0">F2-F2*G2</f>
        <v>17140.5</v>
      </c>
      <c r="I2" s="53">
        <f t="shared" ref="I2:I11" si="1">H2*1.18343195266272</f>
        <v>20284.61538461535</v>
      </c>
      <c r="J2" s="52">
        <f t="shared" ref="J2:J11" si="2">I2/56</f>
        <v>362.22527472527412</v>
      </c>
      <c r="K2" s="53">
        <v>160</v>
      </c>
      <c r="L2" s="49">
        <v>61</v>
      </c>
      <c r="M2" s="52">
        <f t="shared" ref="M2:M11" si="3">L2*2.5</f>
        <v>152.5</v>
      </c>
      <c r="N2" s="97">
        <f t="shared" ref="N2:N11" si="4">M2*655/43560</f>
        <v>2.2931014692378331</v>
      </c>
      <c r="O2" s="52">
        <f t="shared" ref="O2:O11" si="5">N2*4046.86</f>
        <v>9279.860611799817</v>
      </c>
      <c r="P2" s="53">
        <f t="shared" ref="P2:P11" si="6">10000*(H2/2.20462)/O2</f>
        <v>8378.1530665401533</v>
      </c>
      <c r="Q2" s="52">
        <v>133.47876718451116</v>
      </c>
      <c r="R2" s="52">
        <f t="shared" ref="R2:R11" si="7">J2/N2</f>
        <v>157.96303808817859</v>
      </c>
    </row>
    <row r="3" spans="1:23" x14ac:dyDescent="0.3">
      <c r="A3" s="50">
        <f t="shared" ref="A3:A11" si="8">DATE(B3,1,C3)</f>
        <v>42660</v>
      </c>
      <c r="B3" s="49">
        <v>2016</v>
      </c>
      <c r="C3" s="49">
        <v>291</v>
      </c>
      <c r="D3" s="51">
        <v>2</v>
      </c>
      <c r="E3" s="51">
        <v>75</v>
      </c>
      <c r="F3" s="51">
        <v>22120</v>
      </c>
      <c r="G3" s="97">
        <v>0.12</v>
      </c>
      <c r="H3" s="53">
        <f t="shared" si="0"/>
        <v>19465.599999999999</v>
      </c>
      <c r="I3" s="53">
        <f t="shared" si="1"/>
        <v>23036.213017751441</v>
      </c>
      <c r="J3" s="52">
        <f t="shared" si="2"/>
        <v>411.36094674556142</v>
      </c>
      <c r="K3" s="53">
        <v>160</v>
      </c>
      <c r="L3" s="49">
        <v>64</v>
      </c>
      <c r="M3" s="52">
        <f t="shared" si="3"/>
        <v>160</v>
      </c>
      <c r="N3" s="97">
        <f t="shared" si="4"/>
        <v>2.4058769513314968</v>
      </c>
      <c r="O3" s="52">
        <f t="shared" si="5"/>
        <v>9736.2471992653809</v>
      </c>
      <c r="P3" s="53">
        <f t="shared" si="6"/>
        <v>9068.646221900146</v>
      </c>
      <c r="Q3" s="52">
        <v>144.4795419847328</v>
      </c>
      <c r="R3" s="52">
        <f t="shared" si="7"/>
        <v>170.98170649080777</v>
      </c>
    </row>
    <row r="4" spans="1:23" x14ac:dyDescent="0.3">
      <c r="A4" s="50">
        <f t="shared" si="8"/>
        <v>42660</v>
      </c>
      <c r="B4" s="49">
        <v>2016</v>
      </c>
      <c r="C4" s="49">
        <v>291</v>
      </c>
      <c r="D4" s="51">
        <v>3</v>
      </c>
      <c r="E4" s="51">
        <v>75</v>
      </c>
      <c r="F4" s="51">
        <v>20320</v>
      </c>
      <c r="G4" s="97">
        <v>0.11799999999999999</v>
      </c>
      <c r="H4" s="53">
        <f t="shared" si="0"/>
        <v>17922.240000000002</v>
      </c>
      <c r="I4" s="53">
        <f t="shared" si="1"/>
        <v>21209.751479289909</v>
      </c>
      <c r="J4" s="52">
        <f t="shared" si="2"/>
        <v>378.74556213017695</v>
      </c>
      <c r="K4" s="53">
        <v>135</v>
      </c>
      <c r="L4" s="49">
        <v>54</v>
      </c>
      <c r="M4" s="52">
        <f t="shared" si="3"/>
        <v>135</v>
      </c>
      <c r="N4" s="97">
        <f t="shared" si="4"/>
        <v>2.0299586776859506</v>
      </c>
      <c r="O4" s="52">
        <f t="shared" si="5"/>
        <v>8214.9585743801672</v>
      </c>
      <c r="P4" s="53">
        <f t="shared" si="6"/>
        <v>9895.8514660765395</v>
      </c>
      <c r="Q4" s="52">
        <v>157.65838167938929</v>
      </c>
      <c r="R4" s="52">
        <f t="shared" si="7"/>
        <v>186.57796648448411</v>
      </c>
    </row>
    <row r="5" spans="1:23" x14ac:dyDescent="0.3">
      <c r="A5" s="50">
        <f t="shared" si="8"/>
        <v>42660</v>
      </c>
      <c r="B5" s="49">
        <v>2016</v>
      </c>
      <c r="C5" s="49">
        <v>291</v>
      </c>
      <c r="D5" s="51">
        <v>4</v>
      </c>
      <c r="E5" s="51">
        <v>75</v>
      </c>
      <c r="F5" s="51">
        <v>24180</v>
      </c>
      <c r="G5" s="97">
        <v>0.12</v>
      </c>
      <c r="H5" s="53">
        <f t="shared" si="0"/>
        <v>21278.400000000001</v>
      </c>
      <c r="I5" s="53">
        <f t="shared" si="1"/>
        <v>25181.538461538421</v>
      </c>
      <c r="J5" s="52">
        <f t="shared" si="2"/>
        <v>449.67032967032895</v>
      </c>
      <c r="K5" s="53">
        <v>160</v>
      </c>
      <c r="L5" s="49">
        <v>64</v>
      </c>
      <c r="M5" s="52">
        <f t="shared" si="3"/>
        <v>160</v>
      </c>
      <c r="N5" s="97">
        <f t="shared" si="4"/>
        <v>2.4058769513314968</v>
      </c>
      <c r="O5" s="52">
        <f t="shared" si="5"/>
        <v>9736.2471992653809</v>
      </c>
      <c r="P5" s="53">
        <f t="shared" si="6"/>
        <v>9913.1946494369622</v>
      </c>
      <c r="Q5" s="52">
        <v>157.93468920392584</v>
      </c>
      <c r="R5" s="52">
        <f t="shared" si="7"/>
        <v>186.90495763778176</v>
      </c>
    </row>
    <row r="6" spans="1:23" x14ac:dyDescent="0.3">
      <c r="A6" s="50">
        <f t="shared" si="8"/>
        <v>42660</v>
      </c>
      <c r="B6" s="49">
        <v>2016</v>
      </c>
      <c r="C6" s="49">
        <v>291</v>
      </c>
      <c r="D6" s="51">
        <v>5</v>
      </c>
      <c r="E6" s="51">
        <v>75</v>
      </c>
      <c r="F6" s="51">
        <v>20840</v>
      </c>
      <c r="G6" s="97">
        <v>0.11799999999999999</v>
      </c>
      <c r="H6" s="53">
        <f t="shared" si="0"/>
        <v>18380.88</v>
      </c>
      <c r="I6" s="53">
        <f t="shared" si="1"/>
        <v>21752.520710059136</v>
      </c>
      <c r="J6" s="52">
        <f t="shared" si="2"/>
        <v>388.43786982248457</v>
      </c>
      <c r="K6" s="53">
        <v>140</v>
      </c>
      <c r="L6" s="49">
        <v>54</v>
      </c>
      <c r="M6" s="52">
        <f t="shared" si="3"/>
        <v>135</v>
      </c>
      <c r="N6" s="97">
        <f t="shared" si="4"/>
        <v>2.0299586776859506</v>
      </c>
      <c r="O6" s="52">
        <f t="shared" si="5"/>
        <v>8214.9585743801672</v>
      </c>
      <c r="P6" s="53">
        <f t="shared" si="6"/>
        <v>10149.091759499757</v>
      </c>
      <c r="Q6" s="52">
        <v>161.69294656488549</v>
      </c>
      <c r="R6" s="52">
        <f t="shared" si="7"/>
        <v>191.35259948507127</v>
      </c>
      <c r="S6" s="53"/>
    </row>
    <row r="7" spans="1:23" x14ac:dyDescent="0.3">
      <c r="A7" s="50">
        <f t="shared" si="8"/>
        <v>42660</v>
      </c>
      <c r="B7" s="49">
        <v>2016</v>
      </c>
      <c r="C7" s="49">
        <v>291</v>
      </c>
      <c r="D7" s="51">
        <v>6</v>
      </c>
      <c r="E7" s="51">
        <v>100</v>
      </c>
      <c r="F7" s="51">
        <v>28480</v>
      </c>
      <c r="G7" s="97">
        <v>0.11600000000000001</v>
      </c>
      <c r="H7" s="53">
        <f t="shared" si="0"/>
        <v>25176.32</v>
      </c>
      <c r="I7" s="53">
        <f t="shared" si="1"/>
        <v>29794.461538461488</v>
      </c>
      <c r="J7" s="52">
        <f t="shared" si="2"/>
        <v>532.04395604395518</v>
      </c>
      <c r="K7" s="53">
        <v>140</v>
      </c>
      <c r="L7" s="49">
        <v>56</v>
      </c>
      <c r="M7" s="52">
        <f t="shared" si="3"/>
        <v>140</v>
      </c>
      <c r="N7" s="97">
        <f t="shared" si="4"/>
        <v>2.1051423324150598</v>
      </c>
      <c r="O7" s="52">
        <f t="shared" si="5"/>
        <v>8519.2162993572092</v>
      </c>
      <c r="P7" s="53">
        <f t="shared" si="6"/>
        <v>13404.754423883252</v>
      </c>
      <c r="Q7" s="52">
        <v>213.56139959495249</v>
      </c>
      <c r="R7" s="52">
        <f t="shared" si="7"/>
        <v>252.73538413603802</v>
      </c>
    </row>
    <row r="8" spans="1:23" x14ac:dyDescent="0.3">
      <c r="A8" s="50">
        <f t="shared" si="8"/>
        <v>42660</v>
      </c>
      <c r="B8" s="49">
        <v>2016</v>
      </c>
      <c r="C8" s="49">
        <v>291</v>
      </c>
      <c r="D8" s="51">
        <v>7</v>
      </c>
      <c r="E8" s="51">
        <v>100</v>
      </c>
      <c r="F8" s="51">
        <v>28100</v>
      </c>
      <c r="G8" s="97">
        <v>0.1195</v>
      </c>
      <c r="H8" s="53">
        <f t="shared" si="0"/>
        <v>24742.05</v>
      </c>
      <c r="I8" s="53">
        <f t="shared" si="1"/>
        <v>29280.53254437865</v>
      </c>
      <c r="J8" s="52">
        <f t="shared" si="2"/>
        <v>522.86665257819016</v>
      </c>
      <c r="K8" s="53">
        <v>140</v>
      </c>
      <c r="L8" s="49">
        <v>56</v>
      </c>
      <c r="M8" s="52">
        <f t="shared" si="3"/>
        <v>140</v>
      </c>
      <c r="N8" s="97">
        <f t="shared" si="4"/>
        <v>2.1051423324150598</v>
      </c>
      <c r="O8" s="52">
        <f t="shared" si="5"/>
        <v>8519.2162993572092</v>
      </c>
      <c r="P8" s="53">
        <f t="shared" si="6"/>
        <v>13173.53386807288</v>
      </c>
      <c r="Q8" s="52">
        <v>209.87764799813053</v>
      </c>
      <c r="R8" s="52">
        <f t="shared" si="7"/>
        <v>248.37591479068661</v>
      </c>
    </row>
    <row r="9" spans="1:23" x14ac:dyDescent="0.3">
      <c r="A9" s="50">
        <f t="shared" si="8"/>
        <v>42660</v>
      </c>
      <c r="B9" s="49">
        <v>2016</v>
      </c>
      <c r="C9" s="49">
        <v>291</v>
      </c>
      <c r="D9" s="51">
        <v>8</v>
      </c>
      <c r="E9" s="51">
        <v>100</v>
      </c>
      <c r="F9" s="51">
        <v>26440</v>
      </c>
      <c r="G9" s="97">
        <v>0.12</v>
      </c>
      <c r="H9" s="53">
        <f t="shared" si="0"/>
        <v>23267.200000000001</v>
      </c>
      <c r="I9" s="53">
        <f t="shared" si="1"/>
        <v>27535.14792899404</v>
      </c>
      <c r="J9" s="52">
        <f t="shared" si="2"/>
        <v>491.69907016060785</v>
      </c>
      <c r="K9" s="53">
        <v>135</v>
      </c>
      <c r="L9" s="49">
        <v>54</v>
      </c>
      <c r="M9" s="52">
        <f t="shared" si="3"/>
        <v>135</v>
      </c>
      <c r="N9" s="97">
        <f t="shared" si="4"/>
        <v>2.0299586776859506</v>
      </c>
      <c r="O9" s="52">
        <f t="shared" si="5"/>
        <v>8214.9585743801672</v>
      </c>
      <c r="P9" s="53">
        <f t="shared" si="6"/>
        <v>12847.096971778976</v>
      </c>
      <c r="Q9" s="52">
        <v>204.67693202471827</v>
      </c>
      <c r="R9" s="52">
        <f t="shared" si="7"/>
        <v>242.22122133102715</v>
      </c>
    </row>
    <row r="10" spans="1:23" x14ac:dyDescent="0.3">
      <c r="A10" s="50">
        <f t="shared" si="8"/>
        <v>42660</v>
      </c>
      <c r="B10" s="49">
        <v>2016</v>
      </c>
      <c r="C10" s="49">
        <v>291</v>
      </c>
      <c r="D10" s="51">
        <v>9</v>
      </c>
      <c r="E10" s="51">
        <v>100</v>
      </c>
      <c r="F10" s="51">
        <v>30960</v>
      </c>
      <c r="G10" s="97">
        <v>0.11799999999999999</v>
      </c>
      <c r="H10" s="53">
        <f t="shared" si="0"/>
        <v>27306.720000000001</v>
      </c>
      <c r="I10" s="53">
        <f t="shared" si="1"/>
        <v>32315.644970414149</v>
      </c>
      <c r="J10" s="52">
        <f t="shared" si="2"/>
        <v>577.06508875739553</v>
      </c>
      <c r="K10" s="53">
        <v>160</v>
      </c>
      <c r="L10" s="49">
        <v>64</v>
      </c>
      <c r="M10" s="52">
        <f t="shared" si="3"/>
        <v>160</v>
      </c>
      <c r="N10" s="97">
        <f t="shared" si="4"/>
        <v>2.4058769513314968</v>
      </c>
      <c r="O10" s="52">
        <f t="shared" si="5"/>
        <v>9736.2471992653809</v>
      </c>
      <c r="P10" s="53">
        <f t="shared" si="6"/>
        <v>12721.672240284666</v>
      </c>
      <c r="Q10" s="52">
        <v>202.67869465648855</v>
      </c>
      <c r="R10" s="52">
        <f t="shared" si="7"/>
        <v>239.85644338045944</v>
      </c>
      <c r="S10" s="53"/>
    </row>
    <row r="11" spans="1:23" x14ac:dyDescent="0.3">
      <c r="A11" s="50">
        <f t="shared" si="8"/>
        <v>42660</v>
      </c>
      <c r="B11" s="49">
        <v>2016</v>
      </c>
      <c r="C11" s="49">
        <v>291</v>
      </c>
      <c r="D11" s="51">
        <v>10</v>
      </c>
      <c r="E11" s="51">
        <v>100</v>
      </c>
      <c r="F11" s="51">
        <v>24540</v>
      </c>
      <c r="G11" s="97">
        <v>0.115</v>
      </c>
      <c r="H11" s="53">
        <f t="shared" si="0"/>
        <v>21717.9</v>
      </c>
      <c r="I11" s="53">
        <f t="shared" si="1"/>
        <v>25701.656804733688</v>
      </c>
      <c r="J11" s="52">
        <f t="shared" si="2"/>
        <v>458.95815722738729</v>
      </c>
      <c r="K11" s="53">
        <v>160</v>
      </c>
      <c r="L11" s="49">
        <v>69</v>
      </c>
      <c r="M11" s="52">
        <f t="shared" si="3"/>
        <v>172.5</v>
      </c>
      <c r="N11" s="97">
        <f t="shared" si="4"/>
        <v>2.5938360881542701</v>
      </c>
      <c r="O11" s="52">
        <f t="shared" si="5"/>
        <v>10496.891511707991</v>
      </c>
      <c r="P11" s="53">
        <f t="shared" si="6"/>
        <v>9384.7644675041265</v>
      </c>
      <c r="Q11" s="52">
        <v>149.51586363851879</v>
      </c>
      <c r="R11" s="52">
        <f t="shared" si="7"/>
        <v>176.94185045978529</v>
      </c>
    </row>
    <row r="12" spans="1:23" x14ac:dyDescent="0.3">
      <c r="A12" s="50"/>
      <c r="D12" s="51"/>
      <c r="E12" s="51"/>
      <c r="F12" s="51"/>
      <c r="H12" s="52"/>
      <c r="J12" s="52"/>
      <c r="N12" s="52"/>
      <c r="O12" s="52"/>
    </row>
    <row r="13" spans="1:23" x14ac:dyDescent="0.3">
      <c r="A13" s="50"/>
      <c r="D13" s="51"/>
      <c r="E13" s="51"/>
      <c r="F13" s="51"/>
      <c r="H13" s="52"/>
      <c r="J13" s="52"/>
      <c r="N13" s="52"/>
      <c r="O13" s="52"/>
    </row>
    <row r="14" spans="1:23" x14ac:dyDescent="0.3">
      <c r="D14" s="51"/>
      <c r="E14" s="51"/>
      <c r="F14" s="51"/>
    </row>
    <row r="15" spans="1:23" x14ac:dyDescent="0.3">
      <c r="D15" s="51"/>
      <c r="E15" s="51"/>
      <c r="F15" s="51"/>
    </row>
    <row r="16" spans="1:23" x14ac:dyDescent="0.3">
      <c r="D16" s="51"/>
      <c r="E16" s="51"/>
      <c r="F16" s="51"/>
    </row>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08018D-A701-4990-A3E7-A923897C379A}">
  <dimension ref="A1:H20"/>
  <sheetViews>
    <sheetView zoomScale="98" zoomScaleNormal="98" workbookViewId="0"/>
  </sheetViews>
  <sheetFormatPr defaultColWidth="8.88671875" defaultRowHeight="13.2" x14ac:dyDescent="0.3"/>
  <cols>
    <col min="1" max="1" width="22.6640625" style="69" bestFit="1" customWidth="1"/>
    <col min="2" max="2" width="19.33203125" style="71" customWidth="1"/>
    <col min="3" max="3" width="103.109375" style="69" customWidth="1"/>
    <col min="4" max="4" width="18.33203125" style="69" customWidth="1"/>
    <col min="5" max="5" width="10.88671875" style="69" customWidth="1"/>
    <col min="6" max="6" width="12.33203125" style="69" customWidth="1"/>
    <col min="7" max="7" width="11.33203125" style="69" customWidth="1"/>
    <col min="8" max="8" width="12.6640625" style="69" customWidth="1"/>
    <col min="9" max="16384" width="8.88671875" style="69"/>
  </cols>
  <sheetData>
    <row r="1" spans="1:8" ht="26.4" x14ac:dyDescent="0.3">
      <c r="A1" s="68" t="s">
        <v>26</v>
      </c>
      <c r="B1" s="68" t="s">
        <v>27</v>
      </c>
      <c r="C1" s="68" t="s">
        <v>28</v>
      </c>
      <c r="D1" s="68" t="s">
        <v>29</v>
      </c>
      <c r="E1" s="68" t="s">
        <v>30</v>
      </c>
      <c r="F1" s="68" t="s">
        <v>31</v>
      </c>
      <c r="G1" s="68" t="s">
        <v>32</v>
      </c>
      <c r="H1" s="68" t="s">
        <v>33</v>
      </c>
    </row>
    <row r="2" spans="1:8" x14ac:dyDescent="0.3">
      <c r="A2" s="69" t="s">
        <v>224</v>
      </c>
      <c r="B2" s="57" t="s">
        <v>4</v>
      </c>
      <c r="C2" s="58" t="s">
        <v>34</v>
      </c>
      <c r="D2" s="58" t="s">
        <v>35</v>
      </c>
      <c r="E2" s="60">
        <v>10</v>
      </c>
      <c r="F2" s="60"/>
      <c r="G2" s="60" t="s">
        <v>36</v>
      </c>
      <c r="H2" s="60" t="s">
        <v>37</v>
      </c>
    </row>
    <row r="3" spans="1:8" x14ac:dyDescent="0.3">
      <c r="A3" s="69" t="s">
        <v>224</v>
      </c>
      <c r="B3" s="58" t="s">
        <v>0</v>
      </c>
      <c r="C3" s="58" t="s">
        <v>0</v>
      </c>
      <c r="D3" s="58" t="s">
        <v>38</v>
      </c>
      <c r="E3" s="60">
        <v>4</v>
      </c>
      <c r="F3" s="60"/>
      <c r="G3" s="60" t="s">
        <v>36</v>
      </c>
      <c r="H3" s="60" t="s">
        <v>37</v>
      </c>
    </row>
    <row r="4" spans="1:8" x14ac:dyDescent="0.3">
      <c r="A4" s="69" t="s">
        <v>224</v>
      </c>
      <c r="B4" s="58" t="s">
        <v>1</v>
      </c>
      <c r="C4" s="58" t="s">
        <v>39</v>
      </c>
      <c r="D4" s="58" t="s">
        <v>40</v>
      </c>
      <c r="E4" s="60">
        <v>3</v>
      </c>
      <c r="F4" s="60" t="s">
        <v>41</v>
      </c>
      <c r="G4" s="60" t="s">
        <v>36</v>
      </c>
      <c r="H4" s="60" t="s">
        <v>37</v>
      </c>
    </row>
    <row r="5" spans="1:8" ht="250.8" x14ac:dyDescent="0.3">
      <c r="A5" s="69" t="s">
        <v>224</v>
      </c>
      <c r="B5" s="70" t="s">
        <v>92</v>
      </c>
      <c r="C5" s="58" t="s">
        <v>200</v>
      </c>
      <c r="D5" s="69" t="s">
        <v>93</v>
      </c>
      <c r="E5" s="69" t="s">
        <v>67</v>
      </c>
      <c r="G5" s="69" t="s">
        <v>36</v>
      </c>
      <c r="H5" s="69" t="s">
        <v>37</v>
      </c>
    </row>
    <row r="6" spans="1:8" ht="39.6" x14ac:dyDescent="0.3">
      <c r="A6" s="69" t="s">
        <v>224</v>
      </c>
      <c r="B6" s="71" t="s">
        <v>45</v>
      </c>
      <c r="C6" s="72" t="s">
        <v>176</v>
      </c>
      <c r="D6" s="69" t="s">
        <v>40</v>
      </c>
      <c r="G6" s="69" t="s">
        <v>36</v>
      </c>
      <c r="H6" s="69" t="s">
        <v>37</v>
      </c>
    </row>
    <row r="7" spans="1:8" ht="26.4" x14ac:dyDescent="0.25">
      <c r="A7" s="69" t="s">
        <v>224</v>
      </c>
      <c r="B7" s="73" t="s">
        <v>227</v>
      </c>
      <c r="C7" s="72" t="s">
        <v>228</v>
      </c>
      <c r="D7" s="74" t="s">
        <v>42</v>
      </c>
      <c r="E7" s="74"/>
      <c r="F7" s="74"/>
      <c r="G7" s="74" t="s">
        <v>36</v>
      </c>
      <c r="H7" s="69" t="s">
        <v>37</v>
      </c>
    </row>
    <row r="8" spans="1:8" ht="26.4" x14ac:dyDescent="0.3">
      <c r="A8" s="69" t="s">
        <v>224</v>
      </c>
      <c r="B8" s="70" t="s">
        <v>175</v>
      </c>
      <c r="C8" s="71" t="s">
        <v>186</v>
      </c>
      <c r="D8" s="69" t="s">
        <v>42</v>
      </c>
      <c r="G8" s="69" t="s">
        <v>36</v>
      </c>
      <c r="H8" s="74" t="s">
        <v>43</v>
      </c>
    </row>
    <row r="9" spans="1:8" ht="26.4" x14ac:dyDescent="0.3">
      <c r="A9" s="69" t="s">
        <v>224</v>
      </c>
      <c r="B9" s="75" t="s">
        <v>177</v>
      </c>
      <c r="C9" s="71" t="s">
        <v>187</v>
      </c>
      <c r="D9" s="69" t="s">
        <v>42</v>
      </c>
      <c r="G9" s="69" t="s">
        <v>36</v>
      </c>
      <c r="H9" s="74" t="s">
        <v>43</v>
      </c>
    </row>
    <row r="10" spans="1:8" ht="26.4" x14ac:dyDescent="0.3">
      <c r="A10" s="69" t="s">
        <v>224</v>
      </c>
      <c r="B10" s="75" t="s">
        <v>178</v>
      </c>
      <c r="C10" s="71" t="s">
        <v>188</v>
      </c>
      <c r="D10" s="69" t="s">
        <v>42</v>
      </c>
      <c r="G10" s="69" t="s">
        <v>36</v>
      </c>
      <c r="H10" s="74" t="s">
        <v>43</v>
      </c>
    </row>
    <row r="11" spans="1:8" ht="39.6" x14ac:dyDescent="0.3">
      <c r="A11" s="69" t="s">
        <v>224</v>
      </c>
      <c r="B11" s="75" t="s">
        <v>179</v>
      </c>
      <c r="C11" s="71" t="s">
        <v>189</v>
      </c>
      <c r="D11" s="69" t="s">
        <v>42</v>
      </c>
      <c r="G11" s="69" t="s">
        <v>36</v>
      </c>
      <c r="H11" s="74" t="s">
        <v>43</v>
      </c>
    </row>
    <row r="12" spans="1:8" ht="39.6" x14ac:dyDescent="0.3">
      <c r="A12" s="69" t="s">
        <v>224</v>
      </c>
      <c r="B12" s="75" t="s">
        <v>180</v>
      </c>
      <c r="C12" s="71" t="s">
        <v>190</v>
      </c>
      <c r="D12" s="69" t="s">
        <v>42</v>
      </c>
      <c r="G12" s="69" t="s">
        <v>36</v>
      </c>
      <c r="H12" s="74" t="s">
        <v>43</v>
      </c>
    </row>
    <row r="13" spans="1:8" ht="39.6" x14ac:dyDescent="0.3">
      <c r="A13" s="69" t="s">
        <v>224</v>
      </c>
      <c r="B13" s="75" t="s">
        <v>181</v>
      </c>
      <c r="C13" s="71" t="s">
        <v>191</v>
      </c>
      <c r="D13" s="69" t="s">
        <v>42</v>
      </c>
      <c r="G13" s="69" t="s">
        <v>36</v>
      </c>
      <c r="H13" s="74" t="s">
        <v>43</v>
      </c>
    </row>
    <row r="14" spans="1:8" ht="39.6" x14ac:dyDescent="0.3">
      <c r="A14" s="69" t="s">
        <v>224</v>
      </c>
      <c r="B14" s="75" t="s">
        <v>182</v>
      </c>
      <c r="C14" s="71" t="s">
        <v>192</v>
      </c>
      <c r="D14" s="69" t="s">
        <v>42</v>
      </c>
      <c r="G14" s="69" t="s">
        <v>36</v>
      </c>
      <c r="H14" s="74" t="s">
        <v>43</v>
      </c>
    </row>
    <row r="15" spans="1:8" ht="26.4" x14ac:dyDescent="0.3">
      <c r="A15" s="69" t="s">
        <v>224</v>
      </c>
      <c r="B15" s="76" t="s">
        <v>183</v>
      </c>
      <c r="C15" s="71" t="s">
        <v>193</v>
      </c>
      <c r="D15" s="69" t="s">
        <v>42</v>
      </c>
      <c r="G15" s="69" t="s">
        <v>36</v>
      </c>
      <c r="H15" s="74" t="s">
        <v>43</v>
      </c>
    </row>
    <row r="16" spans="1:8" ht="39.6" x14ac:dyDescent="0.3">
      <c r="A16" s="69" t="s">
        <v>224</v>
      </c>
      <c r="B16" s="76" t="s">
        <v>184</v>
      </c>
      <c r="C16" s="71" t="s">
        <v>194</v>
      </c>
      <c r="D16" s="69" t="s">
        <v>42</v>
      </c>
      <c r="G16" s="69" t="s">
        <v>36</v>
      </c>
      <c r="H16" s="74" t="s">
        <v>43</v>
      </c>
    </row>
    <row r="17" spans="1:8" ht="39.6" x14ac:dyDescent="0.25">
      <c r="A17" s="69" t="s">
        <v>224</v>
      </c>
      <c r="B17" s="77" t="s">
        <v>230</v>
      </c>
      <c r="C17" s="71" t="s">
        <v>231</v>
      </c>
      <c r="D17" s="69" t="s">
        <v>42</v>
      </c>
      <c r="G17" s="69" t="s">
        <v>36</v>
      </c>
      <c r="H17" s="74" t="s">
        <v>43</v>
      </c>
    </row>
    <row r="18" spans="1:8" ht="26.4" x14ac:dyDescent="0.3">
      <c r="A18" s="69" t="s">
        <v>224</v>
      </c>
      <c r="B18" s="78" t="s">
        <v>197</v>
      </c>
      <c r="C18" s="71" t="s">
        <v>195</v>
      </c>
      <c r="D18" s="69" t="s">
        <v>42</v>
      </c>
      <c r="G18" s="69" t="s">
        <v>36</v>
      </c>
      <c r="H18" s="74" t="s">
        <v>43</v>
      </c>
    </row>
    <row r="19" spans="1:8" ht="26.4" x14ac:dyDescent="0.3">
      <c r="A19" s="69" t="s">
        <v>224</v>
      </c>
      <c r="B19" s="79" t="s">
        <v>198</v>
      </c>
      <c r="C19" s="71" t="s">
        <v>196</v>
      </c>
      <c r="D19" s="69" t="s">
        <v>42</v>
      </c>
      <c r="G19" s="69" t="s">
        <v>36</v>
      </c>
      <c r="H19" s="74" t="s">
        <v>43</v>
      </c>
    </row>
    <row r="20" spans="1:8" ht="26.4" x14ac:dyDescent="0.3">
      <c r="A20" s="69" t="s">
        <v>224</v>
      </c>
      <c r="B20" s="70" t="s">
        <v>185</v>
      </c>
      <c r="C20" s="70" t="s">
        <v>229</v>
      </c>
      <c r="D20" s="74" t="s">
        <v>42</v>
      </c>
      <c r="G20" s="69" t="s">
        <v>36</v>
      </c>
      <c r="H20" s="74" t="s">
        <v>43</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7FCC9E-C8E6-4F82-B8D9-119A6BF1E316}">
  <dimension ref="A1:U21"/>
  <sheetViews>
    <sheetView workbookViewId="0"/>
  </sheetViews>
  <sheetFormatPr defaultRowHeight="13.2" x14ac:dyDescent="0.25"/>
  <cols>
    <col min="1" max="1" width="11" style="80" bestFit="1" customWidth="1"/>
    <col min="2" max="3" width="9" style="80" bestFit="1" customWidth="1"/>
    <col min="4" max="5" width="9.21875" style="82" bestFit="1" customWidth="1"/>
    <col min="6" max="7" width="9.6640625" style="82" customWidth="1"/>
    <col min="8" max="9" width="9.21875" style="87" bestFit="1" customWidth="1"/>
    <col min="10" max="15" width="9" style="80" bestFit="1" customWidth="1"/>
    <col min="16" max="17" width="10.44140625" style="80" customWidth="1"/>
    <col min="18" max="18" width="11" style="80" bestFit="1" customWidth="1"/>
    <col min="19" max="19" width="11.109375" style="93" customWidth="1"/>
    <col min="20" max="20" width="10.88671875" style="80" customWidth="1"/>
    <col min="21" max="16384" width="8.88671875" style="80"/>
  </cols>
  <sheetData>
    <row r="1" spans="1:21" ht="79.2" x14ac:dyDescent="0.25">
      <c r="A1" s="80" t="s">
        <v>4</v>
      </c>
      <c r="B1" s="80" t="s">
        <v>0</v>
      </c>
      <c r="C1" s="80" t="s">
        <v>1</v>
      </c>
      <c r="D1" s="81" t="s">
        <v>92</v>
      </c>
      <c r="E1" s="82" t="s">
        <v>45</v>
      </c>
      <c r="F1" s="73" t="s">
        <v>227</v>
      </c>
      <c r="G1" s="73" t="s">
        <v>131</v>
      </c>
      <c r="H1" s="81" t="s">
        <v>175</v>
      </c>
      <c r="I1" s="83" t="s">
        <v>177</v>
      </c>
      <c r="J1" s="83" t="s">
        <v>178</v>
      </c>
      <c r="K1" s="83" t="s">
        <v>179</v>
      </c>
      <c r="L1" s="83" t="s">
        <v>180</v>
      </c>
      <c r="M1" s="83" t="s">
        <v>181</v>
      </c>
      <c r="N1" s="83" t="s">
        <v>182</v>
      </c>
      <c r="O1" s="84" t="s">
        <v>183</v>
      </c>
      <c r="P1" s="84" t="s">
        <v>184</v>
      </c>
      <c r="Q1" s="84" t="s">
        <v>230</v>
      </c>
      <c r="R1" s="85" t="s">
        <v>197</v>
      </c>
      <c r="S1" s="86" t="s">
        <v>199</v>
      </c>
      <c r="T1" s="87" t="s">
        <v>185</v>
      </c>
      <c r="U1" s="87"/>
    </row>
    <row r="2" spans="1:21" x14ac:dyDescent="0.25">
      <c r="A2" s="88">
        <f>DATE(B2,1,C2)</f>
        <v>42656</v>
      </c>
      <c r="B2" s="80">
        <v>2016</v>
      </c>
      <c r="C2" s="80">
        <v>287</v>
      </c>
      <c r="D2" s="82">
        <v>2</v>
      </c>
      <c r="E2" s="82">
        <v>1</v>
      </c>
      <c r="F2" s="87">
        <f>6*0.3048*0.762</f>
        <v>1.3935456000000002</v>
      </c>
      <c r="G2" s="80">
        <v>15</v>
      </c>
      <c r="H2" s="89">
        <v>1744.5</v>
      </c>
      <c r="I2" s="90">
        <v>57.97</v>
      </c>
      <c r="J2" s="91">
        <v>58.3</v>
      </c>
      <c r="K2" s="91">
        <v>55.96</v>
      </c>
      <c r="L2" s="91">
        <v>56.28</v>
      </c>
      <c r="M2" s="92">
        <f t="shared" ref="M2:M21" si="0">(I2-K2)/I2</f>
        <v>3.4673106779368607E-2</v>
      </c>
      <c r="N2" s="92">
        <f t="shared" ref="N2:N21" si="1">(J2-L2)/J2</f>
        <v>3.4648370497427035E-2</v>
      </c>
      <c r="O2" s="93">
        <f>H2-H2*AVERAGE(M2:N2)</f>
        <v>1684.034341445315</v>
      </c>
      <c r="P2" s="93">
        <f t="shared" ref="P2:P21" si="2">O2*1.18343195266272</f>
        <v>1992.9400490477069</v>
      </c>
      <c r="Q2" s="93">
        <f>10000*((P2/1000)/F2)*0.892179/56</f>
        <v>227.84369750534867</v>
      </c>
      <c r="R2" s="94">
        <f t="shared" ref="R2:R21" si="3">(K2+L2)/400</f>
        <v>0.28060000000000002</v>
      </c>
      <c r="S2" s="93">
        <f t="shared" ref="S2:S21" si="4">(O2/R2)/G2</f>
        <v>400.10319350090634</v>
      </c>
      <c r="T2" s="95">
        <f>10000*(O2/1000)/(F2)</f>
        <v>12084.529859986747</v>
      </c>
    </row>
    <row r="3" spans="1:21" x14ac:dyDescent="0.25">
      <c r="A3" s="88">
        <f t="shared" ref="A3:A21" si="5">DATE(B3,1,C3)</f>
        <v>42656</v>
      </c>
      <c r="B3" s="80">
        <v>2016</v>
      </c>
      <c r="C3" s="80">
        <v>287</v>
      </c>
      <c r="D3" s="82">
        <v>2</v>
      </c>
      <c r="E3" s="82">
        <v>2</v>
      </c>
      <c r="F3" s="87">
        <f t="shared" ref="F3:F7" si="6">6*0.3048*0.762</f>
        <v>1.3935456000000002</v>
      </c>
      <c r="G3" s="80">
        <v>13</v>
      </c>
      <c r="H3" s="89">
        <v>1760.4</v>
      </c>
      <c r="I3" s="90">
        <v>60.8</v>
      </c>
      <c r="J3" s="91">
        <v>61.38</v>
      </c>
      <c r="K3" s="91">
        <v>58.67</v>
      </c>
      <c r="L3" s="91">
        <v>59.28</v>
      </c>
      <c r="M3" s="92">
        <f t="shared" si="0"/>
        <v>3.5032894736842034E-2</v>
      </c>
      <c r="N3" s="92">
        <f t="shared" si="1"/>
        <v>3.4213098729227787E-2</v>
      </c>
      <c r="O3" s="93">
        <f t="shared" ref="O3:O21" si="7">H3-H3*AVERAGE(M3:N3)</f>
        <v>1699.4496765511653</v>
      </c>
      <c r="P3" s="93">
        <f t="shared" si="2"/>
        <v>2011.1830491729734</v>
      </c>
      <c r="Q3" s="93">
        <f t="shared" ref="Q3:Q21" si="8">10000*((P3/1000)/F3)*0.892179/56</f>
        <v>229.92933605936204</v>
      </c>
      <c r="R3" s="94">
        <f t="shared" si="3"/>
        <v>0.294875</v>
      </c>
      <c r="S3" s="93">
        <f t="shared" si="4"/>
        <v>443.32987942770154</v>
      </c>
      <c r="T3" s="95">
        <f t="shared" ref="T3:T21" si="9">10000*(O3/1000)/(F3)</f>
        <v>12195.149384068702</v>
      </c>
    </row>
    <row r="4" spans="1:21" x14ac:dyDescent="0.25">
      <c r="A4" s="88">
        <f t="shared" si="5"/>
        <v>42656</v>
      </c>
      <c r="B4" s="80">
        <v>2016</v>
      </c>
      <c r="C4" s="80">
        <v>287</v>
      </c>
      <c r="D4" s="82">
        <v>3</v>
      </c>
      <c r="E4" s="82">
        <v>1</v>
      </c>
      <c r="F4" s="87">
        <f t="shared" si="6"/>
        <v>1.3935456000000002</v>
      </c>
      <c r="G4" s="80">
        <v>13</v>
      </c>
      <c r="H4" s="89">
        <v>1495.8</v>
      </c>
      <c r="I4" s="90">
        <v>59.39</v>
      </c>
      <c r="J4" s="91">
        <v>59.63</v>
      </c>
      <c r="K4" s="91">
        <v>57.31</v>
      </c>
      <c r="L4" s="91">
        <v>57.47</v>
      </c>
      <c r="M4" s="92">
        <f t="shared" si="0"/>
        <v>3.5022731099511671E-2</v>
      </c>
      <c r="N4" s="92">
        <f t="shared" si="1"/>
        <v>3.6223377494549784E-2</v>
      </c>
      <c r="O4" s="93">
        <f t="shared" si="7"/>
        <v>1442.5150353825013</v>
      </c>
      <c r="P4" s="93">
        <f t="shared" si="2"/>
        <v>1707.1183850680461</v>
      </c>
      <c r="Q4" s="93">
        <f t="shared" si="8"/>
        <v>195.16701725128132</v>
      </c>
      <c r="R4" s="94">
        <f t="shared" si="3"/>
        <v>0.28694999999999998</v>
      </c>
      <c r="S4" s="93">
        <f t="shared" si="4"/>
        <v>386.69696821544937</v>
      </c>
      <c r="T4" s="95">
        <f t="shared" si="9"/>
        <v>10351.401743742732</v>
      </c>
    </row>
    <row r="5" spans="1:21" x14ac:dyDescent="0.25">
      <c r="A5" s="88">
        <f t="shared" si="5"/>
        <v>42656</v>
      </c>
      <c r="B5" s="80">
        <v>2016</v>
      </c>
      <c r="C5" s="80">
        <v>287</v>
      </c>
      <c r="D5" s="82">
        <v>3</v>
      </c>
      <c r="E5" s="82">
        <v>2</v>
      </c>
      <c r="F5" s="87">
        <f t="shared" si="6"/>
        <v>1.3935456000000002</v>
      </c>
      <c r="G5" s="80">
        <v>14</v>
      </c>
      <c r="H5" s="89">
        <v>1993.9</v>
      </c>
      <c r="I5" s="90">
        <v>60.22</v>
      </c>
      <c r="J5" s="91">
        <v>59.48</v>
      </c>
      <c r="K5" s="91">
        <v>58.08</v>
      </c>
      <c r="L5" s="91">
        <v>57.34</v>
      </c>
      <c r="M5" s="92">
        <f t="shared" si="0"/>
        <v>3.553636665559616E-2</v>
      </c>
      <c r="N5" s="92">
        <f t="shared" si="1"/>
        <v>3.5978480161398679E-2</v>
      </c>
      <c r="O5" s="93">
        <f t="shared" si="7"/>
        <v>1922.603273465797</v>
      </c>
      <c r="P5" s="93">
        <f t="shared" si="2"/>
        <v>2275.2701461133656</v>
      </c>
      <c r="Q5" s="93">
        <f t="shared" si="8"/>
        <v>260.12120292415011</v>
      </c>
      <c r="R5" s="94">
        <f t="shared" si="3"/>
        <v>0.28855000000000003</v>
      </c>
      <c r="S5" s="93">
        <f t="shared" si="4"/>
        <v>475.92724050444258</v>
      </c>
      <c r="T5" s="95">
        <f t="shared" si="9"/>
        <v>13796.4862683058</v>
      </c>
    </row>
    <row r="6" spans="1:21" x14ac:dyDescent="0.25">
      <c r="A6" s="88">
        <f t="shared" si="5"/>
        <v>42656</v>
      </c>
      <c r="B6" s="80">
        <v>2016</v>
      </c>
      <c r="C6" s="80">
        <v>287</v>
      </c>
      <c r="D6" s="82">
        <v>4</v>
      </c>
      <c r="E6" s="82">
        <v>1</v>
      </c>
      <c r="F6" s="87">
        <f t="shared" si="6"/>
        <v>1.3935456000000002</v>
      </c>
      <c r="G6" s="80">
        <v>15</v>
      </c>
      <c r="H6" s="89">
        <v>1748.5</v>
      </c>
      <c r="I6" s="90">
        <v>57.36</v>
      </c>
      <c r="J6" s="91">
        <v>59.17</v>
      </c>
      <c r="K6" s="91">
        <v>55.29</v>
      </c>
      <c r="L6" s="91">
        <v>57.1</v>
      </c>
      <c r="M6" s="92">
        <f t="shared" si="0"/>
        <v>3.6087866108786615E-2</v>
      </c>
      <c r="N6" s="92">
        <f t="shared" si="1"/>
        <v>3.4983944566503299E-2</v>
      </c>
      <c r="O6" s="93">
        <f t="shared" si="7"/>
        <v>1686.3654695171278</v>
      </c>
      <c r="P6" s="93">
        <f t="shared" si="2"/>
        <v>1995.6987804936391</v>
      </c>
      <c r="Q6" s="93">
        <f t="shared" si="8"/>
        <v>228.15909062184801</v>
      </c>
      <c r="R6" s="94">
        <f t="shared" si="3"/>
        <v>0.28097499999999997</v>
      </c>
      <c r="S6" s="93">
        <f t="shared" si="4"/>
        <v>400.1223049540892</v>
      </c>
      <c r="T6" s="95">
        <f t="shared" si="9"/>
        <v>12101.257895809997</v>
      </c>
    </row>
    <row r="7" spans="1:21" x14ac:dyDescent="0.25">
      <c r="A7" s="88">
        <f t="shared" si="5"/>
        <v>42656</v>
      </c>
      <c r="B7" s="80">
        <v>2016</v>
      </c>
      <c r="C7" s="80">
        <v>287</v>
      </c>
      <c r="D7" s="82">
        <v>4</v>
      </c>
      <c r="E7" s="82">
        <v>2</v>
      </c>
      <c r="F7" s="87">
        <f t="shared" si="6"/>
        <v>1.3935456000000002</v>
      </c>
      <c r="G7" s="80">
        <v>14</v>
      </c>
      <c r="H7" s="89">
        <v>2031.1</v>
      </c>
      <c r="I7" s="90">
        <v>62.41</v>
      </c>
      <c r="J7" s="91">
        <v>62.8</v>
      </c>
      <c r="K7" s="91">
        <v>60.07</v>
      </c>
      <c r="L7" s="91">
        <v>60.47</v>
      </c>
      <c r="M7" s="92">
        <f t="shared" si="0"/>
        <v>3.7493991347540404E-2</v>
      </c>
      <c r="N7" s="92">
        <f t="shared" si="1"/>
        <v>3.7101910828025456E-2</v>
      </c>
      <c r="O7" s="93">
        <f t="shared" si="7"/>
        <v>1955.3441315456039</v>
      </c>
      <c r="P7" s="93">
        <f t="shared" si="2"/>
        <v>2314.0167237226042</v>
      </c>
      <c r="Q7" s="93">
        <f t="shared" si="8"/>
        <v>264.55092147608809</v>
      </c>
      <c r="R7" s="94">
        <f t="shared" si="3"/>
        <v>0.30135000000000001</v>
      </c>
      <c r="S7" s="93">
        <f t="shared" si="4"/>
        <v>463.47250030709517</v>
      </c>
      <c r="T7" s="95">
        <f t="shared" si="9"/>
        <v>14031.432710530633</v>
      </c>
      <c r="U7" s="95"/>
    </row>
    <row r="8" spans="1:21" x14ac:dyDescent="0.25">
      <c r="A8" s="88">
        <f t="shared" si="5"/>
        <v>42656</v>
      </c>
      <c r="B8" s="80">
        <v>2016</v>
      </c>
      <c r="C8" s="80">
        <v>287</v>
      </c>
      <c r="D8" s="82" t="s">
        <v>81</v>
      </c>
      <c r="E8" s="81">
        <v>1</v>
      </c>
      <c r="F8" s="96">
        <f>3*0.762</f>
        <v>2.286</v>
      </c>
      <c r="G8" s="80">
        <v>21</v>
      </c>
      <c r="H8" s="89">
        <v>3049.7</v>
      </c>
      <c r="I8" s="90">
        <v>62.36</v>
      </c>
      <c r="J8" s="91">
        <v>62.55</v>
      </c>
      <c r="K8" s="91">
        <v>60.02</v>
      </c>
      <c r="L8" s="91">
        <v>60.2</v>
      </c>
      <c r="M8" s="92">
        <f t="shared" si="0"/>
        <v>3.7524053880692694E-2</v>
      </c>
      <c r="N8" s="92">
        <f t="shared" si="1"/>
        <v>3.7569944044764096E-2</v>
      </c>
      <c r="O8" s="93">
        <f t="shared" si="7"/>
        <v>2935.1929172633672</v>
      </c>
      <c r="P8" s="93">
        <f t="shared" si="2"/>
        <v>3473.6010855187719</v>
      </c>
      <c r="Q8" s="93">
        <f t="shared" si="8"/>
        <v>242.08489117587274</v>
      </c>
      <c r="R8" s="94">
        <f t="shared" si="3"/>
        <v>0.30054999999999998</v>
      </c>
      <c r="S8" s="93">
        <f t="shared" si="4"/>
        <v>465.05104408003854</v>
      </c>
      <c r="T8" s="95">
        <f t="shared" si="9"/>
        <v>12839.86403002348</v>
      </c>
    </row>
    <row r="9" spans="1:21" x14ac:dyDescent="0.25">
      <c r="A9" s="88">
        <f t="shared" si="5"/>
        <v>42656</v>
      </c>
      <c r="B9" s="80">
        <v>2016</v>
      </c>
      <c r="C9" s="80">
        <v>287</v>
      </c>
      <c r="D9" s="82" t="s">
        <v>81</v>
      </c>
      <c r="E9" s="81">
        <v>2</v>
      </c>
      <c r="F9" s="96">
        <f t="shared" ref="F9:F11" si="10">3*0.762</f>
        <v>2.286</v>
      </c>
      <c r="G9" s="80">
        <v>21</v>
      </c>
      <c r="H9" s="89">
        <v>2932.3</v>
      </c>
      <c r="I9" s="90">
        <v>60.11</v>
      </c>
      <c r="J9" s="91">
        <v>60.97</v>
      </c>
      <c r="K9" s="91">
        <v>57.86</v>
      </c>
      <c r="L9" s="91">
        <v>58.66</v>
      </c>
      <c r="M9" s="92">
        <f t="shared" si="0"/>
        <v>3.7431375811013141E-2</v>
      </c>
      <c r="N9" s="92">
        <f t="shared" si="1"/>
        <v>3.788748564867972E-2</v>
      </c>
      <c r="O9" s="93">
        <f t="shared" si="7"/>
        <v>2821.8712512708717</v>
      </c>
      <c r="P9" s="93">
        <f t="shared" si="2"/>
        <v>3339.4926050542804</v>
      </c>
      <c r="Q9" s="93">
        <f t="shared" si="8"/>
        <v>232.73849931920407</v>
      </c>
      <c r="R9" s="94">
        <f t="shared" si="3"/>
        <v>0.2913</v>
      </c>
      <c r="S9" s="93">
        <f t="shared" si="4"/>
        <v>461.29358561307629</v>
      </c>
      <c r="T9" s="95">
        <f t="shared" si="9"/>
        <v>12344.143706346769</v>
      </c>
    </row>
    <row r="10" spans="1:21" x14ac:dyDescent="0.25">
      <c r="A10" s="88">
        <f t="shared" si="5"/>
        <v>42656</v>
      </c>
      <c r="B10" s="80">
        <v>2016</v>
      </c>
      <c r="C10" s="80">
        <v>287</v>
      </c>
      <c r="D10" s="82" t="s">
        <v>81</v>
      </c>
      <c r="E10" s="81">
        <v>3</v>
      </c>
      <c r="F10" s="96">
        <f t="shared" si="10"/>
        <v>2.286</v>
      </c>
      <c r="G10" s="80">
        <v>20</v>
      </c>
      <c r="H10" s="89">
        <v>3040.4</v>
      </c>
      <c r="I10" s="90">
        <v>66.540000000000006</v>
      </c>
      <c r="J10" s="91">
        <v>65.58</v>
      </c>
      <c r="K10" s="91">
        <v>64.150000000000006</v>
      </c>
      <c r="L10" s="91">
        <v>63.23</v>
      </c>
      <c r="M10" s="92">
        <f t="shared" si="0"/>
        <v>3.5918244664863243E-2</v>
      </c>
      <c r="N10" s="92">
        <f t="shared" si="1"/>
        <v>3.583409576090274E-2</v>
      </c>
      <c r="O10" s="93">
        <f t="shared" si="7"/>
        <v>2931.3220920847507</v>
      </c>
      <c r="P10" s="93">
        <f t="shared" si="2"/>
        <v>3469.0202273192258</v>
      </c>
      <c r="Q10" s="93">
        <f t="shared" si="8"/>
        <v>241.76563846624171</v>
      </c>
      <c r="R10" s="94">
        <f t="shared" si="3"/>
        <v>0.31845000000000001</v>
      </c>
      <c r="S10" s="93">
        <f t="shared" si="4"/>
        <v>460.2484051004476</v>
      </c>
      <c r="T10" s="95">
        <f t="shared" si="9"/>
        <v>12822.931286459976</v>
      </c>
    </row>
    <row r="11" spans="1:21" x14ac:dyDescent="0.25">
      <c r="A11" s="88">
        <f t="shared" si="5"/>
        <v>42656</v>
      </c>
      <c r="B11" s="80">
        <v>2016</v>
      </c>
      <c r="C11" s="80">
        <v>287</v>
      </c>
      <c r="D11" s="82" t="s">
        <v>81</v>
      </c>
      <c r="E11" s="81">
        <v>4</v>
      </c>
      <c r="F11" s="96">
        <f t="shared" si="10"/>
        <v>2.286</v>
      </c>
      <c r="G11" s="80">
        <v>20</v>
      </c>
      <c r="H11" s="89">
        <v>2964.8</v>
      </c>
      <c r="I11" s="90">
        <v>62.28</v>
      </c>
      <c r="J11" s="91">
        <v>61.78</v>
      </c>
      <c r="K11" s="91">
        <v>59.93</v>
      </c>
      <c r="L11" s="91">
        <v>59.46</v>
      </c>
      <c r="M11" s="92">
        <f t="shared" si="0"/>
        <v>3.7732819524727061E-2</v>
      </c>
      <c r="N11" s="92">
        <f t="shared" si="1"/>
        <v>3.755260602136614E-2</v>
      </c>
      <c r="O11" s="93">
        <f t="shared" si="7"/>
        <v>2853.1968851704714</v>
      </c>
      <c r="P11" s="93">
        <f t="shared" si="2"/>
        <v>3376.5643611484816</v>
      </c>
      <c r="Q11" s="93">
        <f t="shared" si="8"/>
        <v>235.32213279317361</v>
      </c>
      <c r="R11" s="94">
        <f t="shared" si="3"/>
        <v>0.29847499999999999</v>
      </c>
      <c r="S11" s="93">
        <f t="shared" si="4"/>
        <v>477.96245668321825</v>
      </c>
      <c r="T11" s="95">
        <f t="shared" si="9"/>
        <v>12481.176225592615</v>
      </c>
      <c r="U11" s="95"/>
    </row>
    <row r="12" spans="1:21" x14ac:dyDescent="0.25">
      <c r="A12" s="88">
        <f t="shared" si="5"/>
        <v>42656</v>
      </c>
      <c r="B12" s="80">
        <v>2016</v>
      </c>
      <c r="C12" s="80">
        <v>287</v>
      </c>
      <c r="D12" s="82">
        <v>7</v>
      </c>
      <c r="E12" s="82">
        <v>1</v>
      </c>
      <c r="F12" s="87">
        <f t="shared" ref="F12:F17" si="11">6*0.3048*0.762</f>
        <v>1.3935456000000002</v>
      </c>
      <c r="G12" s="80">
        <v>14</v>
      </c>
      <c r="H12" s="89">
        <v>2376.6</v>
      </c>
      <c r="I12" s="90">
        <v>64.819999999999993</v>
      </c>
      <c r="J12" s="91">
        <v>65.319999999999993</v>
      </c>
      <c r="K12" s="91">
        <v>62.62</v>
      </c>
      <c r="L12" s="91">
        <v>63.03</v>
      </c>
      <c r="M12" s="92">
        <f t="shared" si="0"/>
        <v>3.3940141931502563E-2</v>
      </c>
      <c r="N12" s="92">
        <f t="shared" si="1"/>
        <v>3.5058175137783101E-2</v>
      </c>
      <c r="O12" s="93">
        <f t="shared" si="7"/>
        <v>2294.6092998265676</v>
      </c>
      <c r="P12" s="93">
        <f t="shared" si="2"/>
        <v>2715.5139642917916</v>
      </c>
      <c r="Q12" s="93">
        <f t="shared" si="8"/>
        <v>310.45225999010393</v>
      </c>
      <c r="R12" s="94">
        <f t="shared" si="3"/>
        <v>0.31412499999999999</v>
      </c>
      <c r="S12" s="93">
        <f t="shared" si="4"/>
        <v>521.76892725292885</v>
      </c>
      <c r="T12" s="95">
        <f t="shared" si="9"/>
        <v>16465.979296454792</v>
      </c>
    </row>
    <row r="13" spans="1:21" x14ac:dyDescent="0.25">
      <c r="A13" s="88">
        <f t="shared" si="5"/>
        <v>42656</v>
      </c>
      <c r="B13" s="80">
        <v>2016</v>
      </c>
      <c r="C13" s="80">
        <v>287</v>
      </c>
      <c r="D13" s="82">
        <v>7</v>
      </c>
      <c r="E13" s="82">
        <v>2</v>
      </c>
      <c r="F13" s="87">
        <f t="shared" si="11"/>
        <v>1.3935456000000002</v>
      </c>
      <c r="G13" s="80">
        <v>16</v>
      </c>
      <c r="H13" s="89">
        <v>2813.7</v>
      </c>
      <c r="I13" s="90">
        <v>64.38</v>
      </c>
      <c r="J13" s="91">
        <v>63.88</v>
      </c>
      <c r="K13" s="91">
        <v>61.89</v>
      </c>
      <c r="L13" s="91">
        <v>61.42</v>
      </c>
      <c r="M13" s="92">
        <f t="shared" si="0"/>
        <v>3.8676607642124806E-2</v>
      </c>
      <c r="N13" s="92">
        <f t="shared" si="1"/>
        <v>3.8509705698184106E-2</v>
      </c>
      <c r="O13" s="93">
        <f t="shared" si="7"/>
        <v>2705.1104350771861</v>
      </c>
      <c r="P13" s="93">
        <f t="shared" si="2"/>
        <v>3201.3141243516943</v>
      </c>
      <c r="Q13" s="93">
        <f t="shared" si="8"/>
        <v>365.99156473217494</v>
      </c>
      <c r="R13" s="94">
        <f t="shared" si="3"/>
        <v>0.30827500000000002</v>
      </c>
      <c r="S13" s="93">
        <f t="shared" si="4"/>
        <v>548.43695464219968</v>
      </c>
      <c r="T13" s="95">
        <f t="shared" si="9"/>
        <v>19411.710926984993</v>
      </c>
    </row>
    <row r="14" spans="1:21" x14ac:dyDescent="0.25">
      <c r="A14" s="88">
        <f t="shared" si="5"/>
        <v>42656</v>
      </c>
      <c r="B14" s="80">
        <v>2016</v>
      </c>
      <c r="C14" s="80">
        <v>287</v>
      </c>
      <c r="D14" s="82">
        <v>8</v>
      </c>
      <c r="E14" s="82">
        <v>1</v>
      </c>
      <c r="F14" s="87">
        <f t="shared" si="11"/>
        <v>1.3935456000000002</v>
      </c>
      <c r="G14" s="80">
        <v>14</v>
      </c>
      <c r="H14" s="89">
        <v>2372.9</v>
      </c>
      <c r="I14" s="90">
        <v>64.69</v>
      </c>
      <c r="J14" s="91">
        <v>65.2</v>
      </c>
      <c r="K14" s="91">
        <v>62.47</v>
      </c>
      <c r="L14" s="91">
        <v>63.01</v>
      </c>
      <c r="M14" s="92">
        <f t="shared" si="0"/>
        <v>3.4317514298964277E-2</v>
      </c>
      <c r="N14" s="92">
        <f t="shared" si="1"/>
        <v>3.3588957055214794E-2</v>
      </c>
      <c r="O14" s="93">
        <f t="shared" si="7"/>
        <v>2292.3323670618342</v>
      </c>
      <c r="P14" s="93">
        <f t="shared" si="2"/>
        <v>2712.8193693039416</v>
      </c>
      <c r="Q14" s="93">
        <f t="shared" si="8"/>
        <v>310.14419930076986</v>
      </c>
      <c r="R14" s="94">
        <f t="shared" si="3"/>
        <v>0.31369999999999998</v>
      </c>
      <c r="S14" s="93">
        <f t="shared" si="4"/>
        <v>521.95736760823218</v>
      </c>
      <c r="T14" s="95">
        <f t="shared" si="9"/>
        <v>16449.640162918487</v>
      </c>
    </row>
    <row r="15" spans="1:21" x14ac:dyDescent="0.25">
      <c r="A15" s="88">
        <f t="shared" si="5"/>
        <v>42656</v>
      </c>
      <c r="B15" s="80">
        <v>2016</v>
      </c>
      <c r="C15" s="80">
        <v>287</v>
      </c>
      <c r="D15" s="82">
        <v>8</v>
      </c>
      <c r="E15" s="82">
        <v>2</v>
      </c>
      <c r="F15" s="87">
        <f t="shared" si="11"/>
        <v>1.3935456000000002</v>
      </c>
      <c r="G15" s="80">
        <v>16</v>
      </c>
      <c r="H15" s="89">
        <v>2636.1</v>
      </c>
      <c r="I15" s="90">
        <v>67.650000000000006</v>
      </c>
      <c r="J15" s="91">
        <v>68.92</v>
      </c>
      <c r="K15" s="91">
        <v>65.180000000000007</v>
      </c>
      <c r="L15" s="91">
        <v>66.42</v>
      </c>
      <c r="M15" s="92">
        <f t="shared" si="0"/>
        <v>3.6511456023651127E-2</v>
      </c>
      <c r="N15" s="92">
        <f t="shared" si="1"/>
        <v>3.6273940800928613E-2</v>
      </c>
      <c r="O15" s="93">
        <f t="shared" si="7"/>
        <v>2540.1652077153626</v>
      </c>
      <c r="P15" s="93">
        <f t="shared" si="2"/>
        <v>3006.1126718524952</v>
      </c>
      <c r="Q15" s="93">
        <f t="shared" si="8"/>
        <v>343.67507773243597</v>
      </c>
      <c r="R15" s="94">
        <f t="shared" si="3"/>
        <v>0.32900000000000007</v>
      </c>
      <c r="S15" s="93">
        <f t="shared" si="4"/>
        <v>482.55418079699126</v>
      </c>
      <c r="T15" s="95">
        <f t="shared" si="9"/>
        <v>18228.073826327338</v>
      </c>
    </row>
    <row r="16" spans="1:21" x14ac:dyDescent="0.25">
      <c r="A16" s="88">
        <f t="shared" si="5"/>
        <v>42656</v>
      </c>
      <c r="B16" s="80">
        <v>2016</v>
      </c>
      <c r="C16" s="80">
        <v>287</v>
      </c>
      <c r="D16" s="82">
        <v>9</v>
      </c>
      <c r="E16" s="82">
        <v>1</v>
      </c>
      <c r="F16" s="87">
        <f t="shared" si="11"/>
        <v>1.3935456000000002</v>
      </c>
      <c r="G16" s="80">
        <v>15</v>
      </c>
      <c r="H16" s="89">
        <v>2262.1</v>
      </c>
      <c r="I16" s="90">
        <v>65.92</v>
      </c>
      <c r="J16" s="91">
        <v>66.47</v>
      </c>
      <c r="K16" s="91">
        <v>63.47</v>
      </c>
      <c r="L16" s="91">
        <v>64.069999999999993</v>
      </c>
      <c r="M16" s="92">
        <f t="shared" si="0"/>
        <v>3.7166262135922369E-2</v>
      </c>
      <c r="N16" s="92">
        <f t="shared" si="1"/>
        <v>3.6106514216940062E-2</v>
      </c>
      <c r="O16" s="93">
        <f t="shared" si="7"/>
        <v>2179.2248263060947</v>
      </c>
      <c r="P16" s="93">
        <f t="shared" si="2"/>
        <v>2578.9642914864985</v>
      </c>
      <c r="Q16" s="93">
        <f t="shared" si="8"/>
        <v>294.84116202457818</v>
      </c>
      <c r="R16" s="94">
        <f t="shared" si="3"/>
        <v>0.31884999999999997</v>
      </c>
      <c r="S16" s="93">
        <f t="shared" si="4"/>
        <v>455.64263787697348</v>
      </c>
      <c r="T16" s="95">
        <f t="shared" si="9"/>
        <v>15637.987205485739</v>
      </c>
    </row>
    <row r="17" spans="1:21" x14ac:dyDescent="0.25">
      <c r="A17" s="88">
        <f t="shared" si="5"/>
        <v>42656</v>
      </c>
      <c r="B17" s="80">
        <v>2016</v>
      </c>
      <c r="C17" s="80">
        <v>287</v>
      </c>
      <c r="D17" s="82">
        <v>9</v>
      </c>
      <c r="E17" s="82">
        <v>2</v>
      </c>
      <c r="F17" s="87">
        <f t="shared" si="11"/>
        <v>1.3935456000000002</v>
      </c>
      <c r="G17" s="80">
        <v>14</v>
      </c>
      <c r="H17" s="89">
        <v>2519.5</v>
      </c>
      <c r="I17" s="90">
        <v>67.23</v>
      </c>
      <c r="J17" s="91">
        <v>67.069999999999993</v>
      </c>
      <c r="K17" s="91">
        <v>64.8</v>
      </c>
      <c r="L17" s="91">
        <v>64.62</v>
      </c>
      <c r="M17" s="92">
        <f t="shared" si="0"/>
        <v>3.6144578313253115E-2</v>
      </c>
      <c r="N17" s="92">
        <f t="shared" si="1"/>
        <v>3.6528999552705964E-2</v>
      </c>
      <c r="O17" s="93">
        <f t="shared" si="7"/>
        <v>2427.9494602833579</v>
      </c>
      <c r="P17" s="93">
        <f t="shared" si="2"/>
        <v>2873.3129707495314</v>
      </c>
      <c r="Q17" s="93">
        <f t="shared" si="8"/>
        <v>328.49269683675249</v>
      </c>
      <c r="R17" s="94">
        <f t="shared" si="3"/>
        <v>0.32355000000000006</v>
      </c>
      <c r="S17" s="93">
        <f t="shared" si="4"/>
        <v>536.00668041666279</v>
      </c>
      <c r="T17" s="95">
        <f t="shared" si="9"/>
        <v>17422.820324525856</v>
      </c>
      <c r="U17" s="95"/>
    </row>
    <row r="18" spans="1:21" x14ac:dyDescent="0.25">
      <c r="A18" s="88">
        <f t="shared" si="5"/>
        <v>42656</v>
      </c>
      <c r="B18" s="80">
        <v>2016</v>
      </c>
      <c r="C18" s="80">
        <v>287</v>
      </c>
      <c r="D18" s="82" t="s">
        <v>82</v>
      </c>
      <c r="E18" s="81">
        <v>1</v>
      </c>
      <c r="F18" s="96">
        <f t="shared" ref="F18:F21" si="12">3*0.762</f>
        <v>2.286</v>
      </c>
      <c r="G18" s="80">
        <v>22</v>
      </c>
      <c r="H18" s="89">
        <v>3569.7</v>
      </c>
      <c r="I18" s="90">
        <v>61.06</v>
      </c>
      <c r="J18" s="91">
        <v>61.42</v>
      </c>
      <c r="K18" s="91">
        <v>58.48</v>
      </c>
      <c r="L18" s="91">
        <v>58.87</v>
      </c>
      <c r="M18" s="92">
        <f t="shared" si="0"/>
        <v>4.2253521126760653E-2</v>
      </c>
      <c r="N18" s="92">
        <f t="shared" si="1"/>
        <v>4.1517421035493392E-2</v>
      </c>
      <c r="O18" s="93">
        <f t="shared" si="7"/>
        <v>3420.1814338817007</v>
      </c>
      <c r="P18" s="93">
        <f t="shared" si="2"/>
        <v>4047.5519927594023</v>
      </c>
      <c r="Q18" s="93">
        <f t="shared" si="8"/>
        <v>282.08512134015206</v>
      </c>
      <c r="R18" s="94">
        <f t="shared" si="3"/>
        <v>0.293375</v>
      </c>
      <c r="S18" s="93">
        <f t="shared" si="4"/>
        <v>529.91152091748859</v>
      </c>
      <c r="T18" s="95">
        <f t="shared" si="9"/>
        <v>14961.423595283029</v>
      </c>
    </row>
    <row r="19" spans="1:21" x14ac:dyDescent="0.25">
      <c r="A19" s="88">
        <f t="shared" si="5"/>
        <v>42656</v>
      </c>
      <c r="B19" s="80">
        <v>2016</v>
      </c>
      <c r="C19" s="80">
        <v>287</v>
      </c>
      <c r="D19" s="82" t="s">
        <v>82</v>
      </c>
      <c r="E19" s="81">
        <v>2</v>
      </c>
      <c r="F19" s="96">
        <f t="shared" si="12"/>
        <v>2.286</v>
      </c>
      <c r="G19" s="80">
        <v>21</v>
      </c>
      <c r="H19" s="89">
        <v>3821</v>
      </c>
      <c r="I19" s="90">
        <v>70.22</v>
      </c>
      <c r="J19" s="91">
        <v>68.650000000000006</v>
      </c>
      <c r="K19" s="91">
        <v>67.52</v>
      </c>
      <c r="L19" s="91">
        <v>65.959999999999994</v>
      </c>
      <c r="M19" s="92">
        <f t="shared" si="0"/>
        <v>3.8450583879236729E-2</v>
      </c>
      <c r="N19" s="92">
        <f t="shared" si="1"/>
        <v>3.9184268026220125E-2</v>
      </c>
      <c r="O19" s="93">
        <f t="shared" si="7"/>
        <v>3672.6786154346246</v>
      </c>
      <c r="P19" s="93">
        <f t="shared" si="2"/>
        <v>4346.3652253664122</v>
      </c>
      <c r="Q19" s="93">
        <f t="shared" si="8"/>
        <v>302.91024406341245</v>
      </c>
      <c r="R19" s="94">
        <f t="shared" si="3"/>
        <v>0.3337</v>
      </c>
      <c r="S19" s="93">
        <f t="shared" si="4"/>
        <v>524.09187257368671</v>
      </c>
      <c r="T19" s="95">
        <f t="shared" si="9"/>
        <v>16065.960697439301</v>
      </c>
    </row>
    <row r="20" spans="1:21" x14ac:dyDescent="0.25">
      <c r="A20" s="88">
        <f t="shared" si="5"/>
        <v>42656</v>
      </c>
      <c r="B20" s="80">
        <v>2016</v>
      </c>
      <c r="C20" s="80">
        <v>287</v>
      </c>
      <c r="D20" s="82" t="s">
        <v>82</v>
      </c>
      <c r="E20" s="81">
        <v>3</v>
      </c>
      <c r="F20" s="96">
        <f t="shared" si="12"/>
        <v>2.286</v>
      </c>
      <c r="G20" s="80">
        <v>20</v>
      </c>
      <c r="H20" s="89">
        <v>3475.9</v>
      </c>
      <c r="I20" s="90">
        <v>64.959999999999994</v>
      </c>
      <c r="J20" s="91">
        <v>65.63</v>
      </c>
      <c r="K20" s="91">
        <v>62.36</v>
      </c>
      <c r="L20" s="91">
        <v>62.98</v>
      </c>
      <c r="M20" s="92">
        <f t="shared" si="0"/>
        <v>4.0024630541871838E-2</v>
      </c>
      <c r="N20" s="92">
        <f t="shared" si="1"/>
        <v>4.0377875971354546E-2</v>
      </c>
      <c r="O20" s="93">
        <f t="shared" si="7"/>
        <v>3336.1644638053381</v>
      </c>
      <c r="P20" s="93">
        <f t="shared" si="2"/>
        <v>3948.1236258051272</v>
      </c>
      <c r="Q20" s="93">
        <f t="shared" si="8"/>
        <v>275.15568275428012</v>
      </c>
      <c r="R20" s="94">
        <f t="shared" si="3"/>
        <v>0.31335000000000002</v>
      </c>
      <c r="S20" s="93">
        <f t="shared" si="4"/>
        <v>532.33835388628336</v>
      </c>
      <c r="T20" s="95">
        <f t="shared" si="9"/>
        <v>14593.895292236824</v>
      </c>
    </row>
    <row r="21" spans="1:21" x14ac:dyDescent="0.25">
      <c r="A21" s="88">
        <f t="shared" si="5"/>
        <v>42656</v>
      </c>
      <c r="B21" s="80">
        <v>2016</v>
      </c>
      <c r="C21" s="80">
        <v>287</v>
      </c>
      <c r="D21" s="82" t="s">
        <v>82</v>
      </c>
      <c r="E21" s="81">
        <v>4</v>
      </c>
      <c r="F21" s="96">
        <f t="shared" si="12"/>
        <v>2.286</v>
      </c>
      <c r="G21" s="80">
        <v>21</v>
      </c>
      <c r="H21" s="89">
        <v>3833.5</v>
      </c>
      <c r="I21" s="90">
        <v>66.86</v>
      </c>
      <c r="J21" s="91">
        <v>66.64</v>
      </c>
      <c r="K21" s="91">
        <v>64.36</v>
      </c>
      <c r="L21" s="91">
        <v>64.16</v>
      </c>
      <c r="M21" s="92">
        <f t="shared" si="0"/>
        <v>3.7391564463057136E-2</v>
      </c>
      <c r="N21" s="92">
        <f t="shared" si="1"/>
        <v>3.7214885954381813E-2</v>
      </c>
      <c r="O21" s="93">
        <f t="shared" si="7"/>
        <v>3690.498086162374</v>
      </c>
      <c r="P21" s="93">
        <f t="shared" si="2"/>
        <v>4367.453356405169</v>
      </c>
      <c r="Q21" s="93">
        <f t="shared" si="8"/>
        <v>304.37993438821769</v>
      </c>
      <c r="R21" s="94">
        <f t="shared" si="3"/>
        <v>0.32129999999999997</v>
      </c>
      <c r="S21" s="93">
        <f t="shared" si="4"/>
        <v>546.95924090560288</v>
      </c>
      <c r="T21" s="95">
        <f t="shared" si="9"/>
        <v>16143.911138068128</v>
      </c>
      <c r="U21" s="95"/>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03BBC-3609-459D-AB95-CF48A38AEA15}">
  <sheetPr codeName="Sheet3"/>
  <dimension ref="A1:I11"/>
  <sheetViews>
    <sheetView workbookViewId="0"/>
  </sheetViews>
  <sheetFormatPr defaultRowHeight="14.4" x14ac:dyDescent="0.3"/>
  <cols>
    <col min="1" max="1" width="26.6640625" style="49" customWidth="1"/>
    <col min="2" max="2" width="26.109375" style="49" customWidth="1"/>
    <col min="3" max="3" width="82.5546875" style="49" customWidth="1"/>
    <col min="4" max="4" width="18.6640625" style="49" customWidth="1"/>
    <col min="5" max="5" width="10.44140625" style="49" customWidth="1"/>
    <col min="6" max="6" width="11.88671875" style="49" customWidth="1"/>
    <col min="7" max="7" width="11.6640625" style="49" customWidth="1"/>
    <col min="8" max="8" width="11.5546875" style="49" customWidth="1"/>
    <col min="9" max="16384" width="8.88671875" style="49"/>
  </cols>
  <sheetData>
    <row r="1" spans="1:9" ht="27.6" x14ac:dyDescent="0.3">
      <c r="A1" s="63" t="s">
        <v>26</v>
      </c>
      <c r="B1" s="63" t="s">
        <v>27</v>
      </c>
      <c r="C1" s="63" t="s">
        <v>28</v>
      </c>
      <c r="D1" s="63" t="s">
        <v>29</v>
      </c>
      <c r="E1" s="63" t="s">
        <v>30</v>
      </c>
      <c r="F1" s="63" t="s">
        <v>31</v>
      </c>
      <c r="G1" s="63" t="s">
        <v>32</v>
      </c>
      <c r="H1" s="63" t="s">
        <v>33</v>
      </c>
    </row>
    <row r="2" spans="1:9" x14ac:dyDescent="0.3">
      <c r="A2" s="151" t="s">
        <v>76</v>
      </c>
      <c r="B2" s="160" t="s">
        <v>4</v>
      </c>
      <c r="C2" s="99" t="s">
        <v>34</v>
      </c>
      <c r="D2" s="161" t="s">
        <v>35</v>
      </c>
      <c r="E2" s="162">
        <v>10</v>
      </c>
      <c r="F2" s="162"/>
      <c r="G2" s="162" t="s">
        <v>36</v>
      </c>
      <c r="H2" s="162" t="s">
        <v>37</v>
      </c>
      <c r="I2" s="55"/>
    </row>
    <row r="3" spans="1:9" x14ac:dyDescent="0.3">
      <c r="A3" s="151" t="s">
        <v>76</v>
      </c>
      <c r="B3" s="99" t="s">
        <v>0</v>
      </c>
      <c r="C3" s="99" t="s">
        <v>0</v>
      </c>
      <c r="D3" s="99" t="s">
        <v>38</v>
      </c>
      <c r="E3" s="162">
        <v>4</v>
      </c>
      <c r="F3" s="162"/>
      <c r="G3" s="162" t="s">
        <v>36</v>
      </c>
      <c r="H3" s="162" t="s">
        <v>37</v>
      </c>
      <c r="I3" s="55"/>
    </row>
    <row r="4" spans="1:9" s="64" customFormat="1" x14ac:dyDescent="0.3">
      <c r="A4" s="151" t="s">
        <v>76</v>
      </c>
      <c r="B4" s="67" t="s">
        <v>1</v>
      </c>
      <c r="C4" s="67" t="s">
        <v>39</v>
      </c>
      <c r="D4" s="67" t="s">
        <v>40</v>
      </c>
      <c r="E4" s="151">
        <v>3</v>
      </c>
      <c r="F4" s="151" t="s">
        <v>41</v>
      </c>
      <c r="G4" s="151" t="s">
        <v>36</v>
      </c>
      <c r="H4" s="151" t="s">
        <v>37</v>
      </c>
      <c r="I4" s="66"/>
    </row>
    <row r="5" spans="1:9" s="64" customFormat="1" x14ac:dyDescent="0.3">
      <c r="A5" s="151" t="s">
        <v>76</v>
      </c>
      <c r="B5" s="67" t="s">
        <v>71</v>
      </c>
      <c r="C5" s="67" t="s">
        <v>72</v>
      </c>
      <c r="D5" s="67" t="s">
        <v>44</v>
      </c>
      <c r="E5" s="151">
        <v>2</v>
      </c>
      <c r="F5" s="151"/>
      <c r="G5" s="151" t="s">
        <v>36</v>
      </c>
      <c r="H5" s="151" t="s">
        <v>37</v>
      </c>
      <c r="I5" s="66"/>
    </row>
    <row r="6" spans="1:9" s="64" customFormat="1" x14ac:dyDescent="0.3">
      <c r="A6" s="151" t="s">
        <v>76</v>
      </c>
      <c r="B6" s="163" t="s">
        <v>102</v>
      </c>
      <c r="C6" s="67" t="s">
        <v>101</v>
      </c>
      <c r="D6" s="67" t="s">
        <v>40</v>
      </c>
      <c r="E6" s="151"/>
      <c r="F6" s="151"/>
      <c r="G6" s="151" t="s">
        <v>36</v>
      </c>
      <c r="H6" s="151" t="s">
        <v>37</v>
      </c>
      <c r="I6" s="66"/>
    </row>
    <row r="7" spans="1:9" s="64" customFormat="1" ht="27.6" x14ac:dyDescent="0.3">
      <c r="A7" s="151" t="s">
        <v>76</v>
      </c>
      <c r="B7" s="149" t="s">
        <v>94</v>
      </c>
      <c r="C7" s="150" t="s">
        <v>95</v>
      </c>
      <c r="D7" s="67" t="s">
        <v>40</v>
      </c>
      <c r="E7" s="151"/>
      <c r="F7" s="151"/>
      <c r="G7" s="151" t="s">
        <v>36</v>
      </c>
      <c r="H7" s="151" t="s">
        <v>37</v>
      </c>
      <c r="I7" s="66"/>
    </row>
    <row r="8" spans="1:9" x14ac:dyDescent="0.3">
      <c r="A8" s="151" t="s">
        <v>76</v>
      </c>
      <c r="B8" s="67" t="s">
        <v>103</v>
      </c>
      <c r="C8" s="149" t="s">
        <v>96</v>
      </c>
      <c r="D8" s="99" t="s">
        <v>42</v>
      </c>
      <c r="E8" s="162"/>
      <c r="F8" s="162"/>
      <c r="G8" s="162" t="s">
        <v>36</v>
      </c>
      <c r="H8" s="162" t="s">
        <v>43</v>
      </c>
      <c r="I8" s="55"/>
    </row>
    <row r="9" spans="1:9" x14ac:dyDescent="0.3">
      <c r="A9" s="151" t="s">
        <v>76</v>
      </c>
      <c r="B9" s="67" t="s">
        <v>97</v>
      </c>
      <c r="C9" s="149" t="s">
        <v>98</v>
      </c>
      <c r="D9" s="99" t="s">
        <v>42</v>
      </c>
      <c r="E9" s="162"/>
      <c r="F9" s="162"/>
      <c r="G9" s="162" t="s">
        <v>36</v>
      </c>
      <c r="H9" s="162" t="s">
        <v>43</v>
      </c>
      <c r="I9" s="55"/>
    </row>
    <row r="10" spans="1:9" s="64" customFormat="1" ht="55.2" x14ac:dyDescent="0.3">
      <c r="A10" s="151" t="s">
        <v>76</v>
      </c>
      <c r="B10" s="163" t="s">
        <v>99</v>
      </c>
      <c r="C10" s="150" t="s">
        <v>100</v>
      </c>
      <c r="D10" s="67" t="s">
        <v>93</v>
      </c>
      <c r="E10" s="151"/>
      <c r="F10" s="151"/>
      <c r="G10" s="151" t="s">
        <v>36</v>
      </c>
      <c r="H10" s="151" t="s">
        <v>43</v>
      </c>
      <c r="I10" s="66"/>
    </row>
    <row r="11" spans="1:9" s="64" customFormat="1" x14ac:dyDescent="0.3">
      <c r="A11" s="151" t="s">
        <v>76</v>
      </c>
      <c r="B11" s="149" t="s">
        <v>105</v>
      </c>
      <c r="C11" s="67" t="s">
        <v>104</v>
      </c>
      <c r="D11" s="67" t="s">
        <v>42</v>
      </c>
      <c r="E11" s="151"/>
      <c r="F11" s="151"/>
      <c r="G11" s="151" t="s">
        <v>36</v>
      </c>
      <c r="H11" s="151" t="s">
        <v>43</v>
      </c>
      <c r="I11" s="66"/>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DB8E1-A04E-418C-91D3-705CA2756F10}">
  <sheetPr codeName="Sheet1"/>
  <dimension ref="A1:O281"/>
  <sheetViews>
    <sheetView workbookViewId="0"/>
  </sheetViews>
  <sheetFormatPr defaultRowHeight="14.4" x14ac:dyDescent="0.3"/>
  <cols>
    <col min="1" max="3" width="9.5546875" style="49" customWidth="1"/>
    <col min="4" max="6" width="9.5546875" style="51" customWidth="1"/>
    <col min="7" max="8" width="9.5546875" style="159" customWidth="1"/>
    <col min="9" max="10" width="9.5546875" style="51" customWidth="1"/>
    <col min="11" max="16" width="9.5546875" style="49" customWidth="1"/>
    <col min="17" max="17" width="8.88671875" style="49"/>
    <col min="18" max="18" width="3" style="49" bestFit="1" customWidth="1"/>
    <col min="19" max="16384" width="8.88671875" style="49"/>
  </cols>
  <sheetData>
    <row r="1" spans="1:15" ht="43.2" x14ac:dyDescent="0.3">
      <c r="A1" s="51" t="s">
        <v>4</v>
      </c>
      <c r="B1" s="51" t="s">
        <v>0</v>
      </c>
      <c r="C1" s="51" t="s">
        <v>1</v>
      </c>
      <c r="D1" s="51" t="s">
        <v>68</v>
      </c>
      <c r="E1" s="54" t="s">
        <v>102</v>
      </c>
      <c r="F1" s="155" t="s">
        <v>94</v>
      </c>
      <c r="G1" s="156" t="s">
        <v>103</v>
      </c>
      <c r="H1" s="156" t="s">
        <v>97</v>
      </c>
      <c r="I1" s="54" t="s">
        <v>99</v>
      </c>
      <c r="J1" s="54" t="s">
        <v>105</v>
      </c>
      <c r="K1" s="54"/>
      <c r="L1" s="51"/>
      <c r="M1" s="54"/>
      <c r="N1" s="54"/>
      <c r="O1" s="54"/>
    </row>
    <row r="2" spans="1:15" x14ac:dyDescent="0.3">
      <c r="A2" s="50">
        <f t="shared" ref="A2:A21" si="0">DATE(B2,1,C2)</f>
        <v>41446</v>
      </c>
      <c r="B2" s="49">
        <v>2013</v>
      </c>
      <c r="C2" s="49">
        <v>172</v>
      </c>
      <c r="D2" s="51" t="s">
        <v>69</v>
      </c>
      <c r="E2" s="82">
        <v>1</v>
      </c>
      <c r="F2" s="157">
        <v>1</v>
      </c>
      <c r="G2" s="158">
        <v>63.5</v>
      </c>
      <c r="H2" s="158">
        <v>76.2</v>
      </c>
      <c r="I2" s="51" t="s">
        <v>47</v>
      </c>
      <c r="J2" s="51">
        <v>0</v>
      </c>
    </row>
    <row r="3" spans="1:15" x14ac:dyDescent="0.3">
      <c r="A3" s="50">
        <f t="shared" si="0"/>
        <v>41446</v>
      </c>
      <c r="B3" s="49">
        <v>2013</v>
      </c>
      <c r="C3" s="49">
        <v>172</v>
      </c>
      <c r="D3" s="51" t="s">
        <v>69</v>
      </c>
      <c r="E3" s="82">
        <v>1</v>
      </c>
      <c r="F3" s="157">
        <v>2</v>
      </c>
      <c r="G3" s="158">
        <v>66.040000000000006</v>
      </c>
      <c r="H3" s="158">
        <v>53.34</v>
      </c>
      <c r="I3" s="51" t="s">
        <v>47</v>
      </c>
      <c r="J3" s="51">
        <v>1</v>
      </c>
    </row>
    <row r="4" spans="1:15" x14ac:dyDescent="0.3">
      <c r="A4" s="50">
        <f t="shared" si="0"/>
        <v>41446</v>
      </c>
      <c r="B4" s="49">
        <v>2013</v>
      </c>
      <c r="C4" s="49">
        <v>172</v>
      </c>
      <c r="D4" s="51" t="s">
        <v>69</v>
      </c>
      <c r="E4" s="82">
        <v>1</v>
      </c>
      <c r="F4" s="157">
        <v>3</v>
      </c>
      <c r="G4" s="158">
        <v>66.040000000000006</v>
      </c>
      <c r="H4" s="158">
        <v>40.64</v>
      </c>
      <c r="I4" s="51" t="s">
        <v>47</v>
      </c>
      <c r="J4" s="51">
        <v>0</v>
      </c>
    </row>
    <row r="5" spans="1:15" x14ac:dyDescent="0.3">
      <c r="A5" s="50">
        <f t="shared" si="0"/>
        <v>41446</v>
      </c>
      <c r="B5" s="49">
        <v>2013</v>
      </c>
      <c r="C5" s="49">
        <v>172</v>
      </c>
      <c r="D5" s="51" t="s">
        <v>69</v>
      </c>
      <c r="E5" s="82">
        <v>1</v>
      </c>
      <c r="F5" s="157">
        <v>4</v>
      </c>
      <c r="G5" s="158">
        <v>58.42</v>
      </c>
      <c r="H5" s="158">
        <v>81.28</v>
      </c>
      <c r="I5" s="51" t="s">
        <v>47</v>
      </c>
      <c r="J5" s="51">
        <v>1</v>
      </c>
    </row>
    <row r="6" spans="1:15" x14ac:dyDescent="0.3">
      <c r="A6" s="50">
        <f t="shared" si="0"/>
        <v>41446</v>
      </c>
      <c r="B6" s="49">
        <v>2013</v>
      </c>
      <c r="C6" s="49">
        <v>172</v>
      </c>
      <c r="D6" s="51" t="s">
        <v>69</v>
      </c>
      <c r="E6" s="82">
        <v>1</v>
      </c>
      <c r="F6" s="157">
        <v>5</v>
      </c>
      <c r="G6" s="158">
        <v>63.5</v>
      </c>
      <c r="H6" s="158">
        <v>73.66</v>
      </c>
      <c r="I6" s="51" t="s">
        <v>47</v>
      </c>
      <c r="J6" s="51">
        <v>0</v>
      </c>
    </row>
    <row r="7" spans="1:15" x14ac:dyDescent="0.3">
      <c r="A7" s="50">
        <f t="shared" si="0"/>
        <v>41446</v>
      </c>
      <c r="B7" s="49">
        <v>2013</v>
      </c>
      <c r="C7" s="49">
        <v>172</v>
      </c>
      <c r="D7" s="51" t="s">
        <v>69</v>
      </c>
      <c r="E7" s="82">
        <v>2</v>
      </c>
      <c r="F7" s="157">
        <v>1</v>
      </c>
      <c r="G7" s="158">
        <v>66.040000000000006</v>
      </c>
      <c r="H7" s="158">
        <v>73.66</v>
      </c>
      <c r="I7" s="51" t="s">
        <v>47</v>
      </c>
      <c r="J7" s="51">
        <v>1</v>
      </c>
    </row>
    <row r="8" spans="1:15" x14ac:dyDescent="0.3">
      <c r="A8" s="50">
        <f t="shared" si="0"/>
        <v>41446</v>
      </c>
      <c r="B8" s="49">
        <v>2013</v>
      </c>
      <c r="C8" s="49">
        <v>172</v>
      </c>
      <c r="D8" s="51" t="s">
        <v>69</v>
      </c>
      <c r="E8" s="82">
        <v>2</v>
      </c>
      <c r="F8" s="157">
        <v>2</v>
      </c>
      <c r="G8" s="158">
        <v>60.96</v>
      </c>
      <c r="H8" s="158">
        <v>45.72</v>
      </c>
      <c r="I8" s="51" t="s">
        <v>47</v>
      </c>
      <c r="J8" s="51">
        <v>0</v>
      </c>
    </row>
    <row r="9" spans="1:15" x14ac:dyDescent="0.3">
      <c r="A9" s="50">
        <f t="shared" si="0"/>
        <v>41446</v>
      </c>
      <c r="B9" s="49">
        <v>2013</v>
      </c>
      <c r="C9" s="49">
        <v>172</v>
      </c>
      <c r="D9" s="51" t="s">
        <v>69</v>
      </c>
      <c r="E9" s="82">
        <v>2</v>
      </c>
      <c r="F9" s="157">
        <v>3</v>
      </c>
      <c r="G9" s="158">
        <v>63.5</v>
      </c>
      <c r="H9" s="158">
        <v>76.2</v>
      </c>
      <c r="I9" s="51" t="s">
        <v>47</v>
      </c>
      <c r="J9" s="51">
        <v>0</v>
      </c>
    </row>
    <row r="10" spans="1:15" x14ac:dyDescent="0.3">
      <c r="A10" s="50">
        <f t="shared" si="0"/>
        <v>41446</v>
      </c>
      <c r="B10" s="49">
        <v>2013</v>
      </c>
      <c r="C10" s="49">
        <v>172</v>
      </c>
      <c r="D10" s="51" t="s">
        <v>69</v>
      </c>
      <c r="E10" s="82">
        <v>2</v>
      </c>
      <c r="F10" s="157">
        <v>4</v>
      </c>
      <c r="G10" s="158">
        <v>60.96</v>
      </c>
      <c r="H10" s="158">
        <v>66.040000000000006</v>
      </c>
      <c r="I10" s="51" t="s">
        <v>47</v>
      </c>
      <c r="J10" s="51">
        <v>1</v>
      </c>
    </row>
    <row r="11" spans="1:15" x14ac:dyDescent="0.3">
      <c r="A11" s="50">
        <f t="shared" si="0"/>
        <v>41446</v>
      </c>
      <c r="B11" s="49">
        <v>2013</v>
      </c>
      <c r="C11" s="49">
        <v>172</v>
      </c>
      <c r="D11" s="51" t="s">
        <v>69</v>
      </c>
      <c r="E11" s="82">
        <v>2</v>
      </c>
      <c r="F11" s="157">
        <v>5</v>
      </c>
      <c r="G11" s="158">
        <v>55.88</v>
      </c>
      <c r="H11" s="158">
        <v>40.64</v>
      </c>
      <c r="I11" s="51" t="s">
        <v>46</v>
      </c>
      <c r="J11" s="51">
        <v>0</v>
      </c>
    </row>
    <row r="12" spans="1:15" x14ac:dyDescent="0.3">
      <c r="A12" s="50">
        <f t="shared" si="0"/>
        <v>41446</v>
      </c>
      <c r="B12" s="49">
        <v>2013</v>
      </c>
      <c r="C12" s="49">
        <v>172</v>
      </c>
      <c r="D12" s="51" t="s">
        <v>69</v>
      </c>
      <c r="E12" s="82">
        <v>3</v>
      </c>
      <c r="F12" s="157">
        <v>1</v>
      </c>
      <c r="G12" s="158">
        <v>71.12</v>
      </c>
      <c r="H12" s="158">
        <v>48.26</v>
      </c>
      <c r="I12" s="51" t="s">
        <v>48</v>
      </c>
      <c r="J12" s="51">
        <v>0</v>
      </c>
    </row>
    <row r="13" spans="1:15" x14ac:dyDescent="0.3">
      <c r="A13" s="50">
        <f t="shared" si="0"/>
        <v>41446</v>
      </c>
      <c r="B13" s="49">
        <v>2013</v>
      </c>
      <c r="C13" s="49">
        <v>172</v>
      </c>
      <c r="D13" s="51" t="s">
        <v>69</v>
      </c>
      <c r="E13" s="82">
        <v>3</v>
      </c>
      <c r="F13" s="157">
        <v>2</v>
      </c>
      <c r="G13" s="158">
        <v>66.040000000000006</v>
      </c>
      <c r="H13" s="158">
        <v>66.040000000000006</v>
      </c>
      <c r="I13" s="51" t="s">
        <v>47</v>
      </c>
      <c r="J13" s="51">
        <v>0</v>
      </c>
    </row>
    <row r="14" spans="1:15" x14ac:dyDescent="0.3">
      <c r="A14" s="50">
        <f t="shared" si="0"/>
        <v>41446</v>
      </c>
      <c r="B14" s="49">
        <v>2013</v>
      </c>
      <c r="C14" s="49">
        <v>172</v>
      </c>
      <c r="D14" s="51" t="s">
        <v>69</v>
      </c>
      <c r="E14" s="82">
        <v>3</v>
      </c>
      <c r="F14" s="157">
        <v>3</v>
      </c>
      <c r="G14" s="158">
        <v>63.5</v>
      </c>
      <c r="H14" s="158">
        <v>91.44</v>
      </c>
      <c r="I14" s="51" t="s">
        <v>47</v>
      </c>
      <c r="J14" s="51">
        <v>1</v>
      </c>
    </row>
    <row r="15" spans="1:15" x14ac:dyDescent="0.3">
      <c r="A15" s="50">
        <f t="shared" si="0"/>
        <v>41446</v>
      </c>
      <c r="B15" s="49">
        <v>2013</v>
      </c>
      <c r="C15" s="49">
        <v>172</v>
      </c>
      <c r="D15" s="51" t="s">
        <v>69</v>
      </c>
      <c r="E15" s="82">
        <v>3</v>
      </c>
      <c r="F15" s="157">
        <v>4</v>
      </c>
      <c r="G15" s="158">
        <v>63.5</v>
      </c>
      <c r="H15" s="158">
        <v>76.2</v>
      </c>
      <c r="I15" s="51" t="s">
        <v>47</v>
      </c>
      <c r="J15" s="51">
        <v>0</v>
      </c>
    </row>
    <row r="16" spans="1:15" x14ac:dyDescent="0.3">
      <c r="A16" s="50">
        <f t="shared" si="0"/>
        <v>41446</v>
      </c>
      <c r="B16" s="49">
        <v>2013</v>
      </c>
      <c r="C16" s="49">
        <v>172</v>
      </c>
      <c r="D16" s="51" t="s">
        <v>69</v>
      </c>
      <c r="E16" s="82">
        <v>3</v>
      </c>
      <c r="F16" s="157">
        <v>5</v>
      </c>
      <c r="G16" s="158">
        <v>60.96</v>
      </c>
      <c r="H16" s="158">
        <v>45.72</v>
      </c>
      <c r="I16" s="51" t="s">
        <v>47</v>
      </c>
      <c r="J16" s="51">
        <v>0</v>
      </c>
    </row>
    <row r="17" spans="1:10" x14ac:dyDescent="0.3">
      <c r="A17" s="50">
        <f t="shared" si="0"/>
        <v>41446</v>
      </c>
      <c r="B17" s="49">
        <v>2013</v>
      </c>
      <c r="C17" s="49">
        <v>172</v>
      </c>
      <c r="D17" s="51" t="s">
        <v>69</v>
      </c>
      <c r="E17" s="82">
        <v>4</v>
      </c>
      <c r="F17" s="157">
        <v>1</v>
      </c>
      <c r="G17" s="158">
        <v>58.42</v>
      </c>
      <c r="H17" s="158">
        <v>58.42</v>
      </c>
      <c r="I17" s="51" t="s">
        <v>47</v>
      </c>
      <c r="J17" s="51">
        <v>1</v>
      </c>
    </row>
    <row r="18" spans="1:10" x14ac:dyDescent="0.3">
      <c r="A18" s="50">
        <f t="shared" si="0"/>
        <v>41446</v>
      </c>
      <c r="B18" s="49">
        <v>2013</v>
      </c>
      <c r="C18" s="49">
        <v>172</v>
      </c>
      <c r="D18" s="51" t="s">
        <v>69</v>
      </c>
      <c r="E18" s="82">
        <v>4</v>
      </c>
      <c r="F18" s="157">
        <v>2</v>
      </c>
      <c r="G18" s="158">
        <v>68.58</v>
      </c>
      <c r="H18" s="158">
        <v>71.12</v>
      </c>
      <c r="I18" s="51" t="s">
        <v>48</v>
      </c>
      <c r="J18" s="51">
        <v>1</v>
      </c>
    </row>
    <row r="19" spans="1:10" x14ac:dyDescent="0.3">
      <c r="A19" s="50">
        <f t="shared" si="0"/>
        <v>41446</v>
      </c>
      <c r="B19" s="49">
        <v>2013</v>
      </c>
      <c r="C19" s="49">
        <v>172</v>
      </c>
      <c r="D19" s="51" t="s">
        <v>69</v>
      </c>
      <c r="E19" s="82">
        <v>4</v>
      </c>
      <c r="F19" s="157">
        <v>3</v>
      </c>
      <c r="G19" s="158">
        <v>63.5</v>
      </c>
      <c r="H19" s="158">
        <v>93.98</v>
      </c>
      <c r="I19" s="51" t="s">
        <v>47</v>
      </c>
      <c r="J19" s="51">
        <v>0</v>
      </c>
    </row>
    <row r="20" spans="1:10" x14ac:dyDescent="0.3">
      <c r="A20" s="50">
        <f t="shared" si="0"/>
        <v>41446</v>
      </c>
      <c r="B20" s="49">
        <v>2013</v>
      </c>
      <c r="C20" s="49">
        <v>172</v>
      </c>
      <c r="D20" s="51" t="s">
        <v>69</v>
      </c>
      <c r="E20" s="82">
        <v>4</v>
      </c>
      <c r="F20" s="157">
        <v>4</v>
      </c>
      <c r="G20" s="158">
        <v>58.42</v>
      </c>
      <c r="H20" s="158">
        <v>66.040000000000006</v>
      </c>
      <c r="I20" s="51" t="s">
        <v>47</v>
      </c>
      <c r="J20" s="51">
        <v>1</v>
      </c>
    </row>
    <row r="21" spans="1:10" x14ac:dyDescent="0.3">
      <c r="A21" s="50">
        <f t="shared" si="0"/>
        <v>41446</v>
      </c>
      <c r="B21" s="49">
        <v>2013</v>
      </c>
      <c r="C21" s="49">
        <v>172</v>
      </c>
      <c r="D21" s="51" t="s">
        <v>69</v>
      </c>
      <c r="E21" s="82">
        <v>4</v>
      </c>
      <c r="F21" s="157">
        <v>5</v>
      </c>
      <c r="G21" s="158">
        <v>68.58</v>
      </c>
      <c r="H21" s="158">
        <v>53.34</v>
      </c>
      <c r="I21" s="51" t="s">
        <v>47</v>
      </c>
      <c r="J21" s="51">
        <v>1</v>
      </c>
    </row>
    <row r="22" spans="1:10" x14ac:dyDescent="0.3">
      <c r="A22" s="50">
        <f t="shared" ref="A22:A41" si="1">DATE(B22,1,C22)</f>
        <v>41446</v>
      </c>
      <c r="B22" s="49">
        <v>2013</v>
      </c>
      <c r="C22" s="49">
        <v>172</v>
      </c>
      <c r="D22" s="51" t="s">
        <v>70</v>
      </c>
      <c r="E22" s="82">
        <v>1</v>
      </c>
      <c r="F22" s="158">
        <v>1</v>
      </c>
      <c r="G22" s="158">
        <v>71.12</v>
      </c>
      <c r="H22" s="158">
        <v>58.42</v>
      </c>
      <c r="I22" s="51" t="s">
        <v>47</v>
      </c>
      <c r="J22" s="51">
        <v>1</v>
      </c>
    </row>
    <row r="23" spans="1:10" x14ac:dyDescent="0.3">
      <c r="A23" s="50">
        <f t="shared" si="1"/>
        <v>41446</v>
      </c>
      <c r="B23" s="49">
        <v>2013</v>
      </c>
      <c r="C23" s="49">
        <v>172</v>
      </c>
      <c r="D23" s="51" t="s">
        <v>70</v>
      </c>
      <c r="E23" s="82">
        <v>1</v>
      </c>
      <c r="F23" s="158">
        <v>2</v>
      </c>
      <c r="G23" s="158">
        <v>73.66</v>
      </c>
      <c r="H23" s="158">
        <v>66.040000000000006</v>
      </c>
      <c r="I23" s="51" t="s">
        <v>47</v>
      </c>
      <c r="J23" s="51">
        <v>1</v>
      </c>
    </row>
    <row r="24" spans="1:10" x14ac:dyDescent="0.3">
      <c r="A24" s="50">
        <f t="shared" si="1"/>
        <v>41446</v>
      </c>
      <c r="B24" s="49">
        <v>2013</v>
      </c>
      <c r="C24" s="49">
        <v>172</v>
      </c>
      <c r="D24" s="51" t="s">
        <v>70</v>
      </c>
      <c r="E24" s="82">
        <v>1</v>
      </c>
      <c r="F24" s="158">
        <v>3</v>
      </c>
      <c r="G24" s="158">
        <v>68.58</v>
      </c>
      <c r="H24" s="158">
        <v>68.58</v>
      </c>
      <c r="I24" s="51" t="s">
        <v>47</v>
      </c>
      <c r="J24" s="51">
        <v>0</v>
      </c>
    </row>
    <row r="25" spans="1:10" x14ac:dyDescent="0.3">
      <c r="A25" s="50">
        <f t="shared" si="1"/>
        <v>41446</v>
      </c>
      <c r="B25" s="49">
        <v>2013</v>
      </c>
      <c r="C25" s="49">
        <v>172</v>
      </c>
      <c r="D25" s="51" t="s">
        <v>70</v>
      </c>
      <c r="E25" s="82">
        <v>1</v>
      </c>
      <c r="F25" s="158">
        <v>4</v>
      </c>
      <c r="G25" s="158">
        <v>71.12</v>
      </c>
      <c r="H25" s="158">
        <v>76.2</v>
      </c>
      <c r="I25" s="51" t="s">
        <v>47</v>
      </c>
      <c r="J25" s="51">
        <v>1</v>
      </c>
    </row>
    <row r="26" spans="1:10" x14ac:dyDescent="0.3">
      <c r="A26" s="50">
        <f t="shared" si="1"/>
        <v>41446</v>
      </c>
      <c r="B26" s="49">
        <v>2013</v>
      </c>
      <c r="C26" s="49">
        <v>172</v>
      </c>
      <c r="D26" s="51" t="s">
        <v>70</v>
      </c>
      <c r="E26" s="82">
        <v>1</v>
      </c>
      <c r="F26" s="158">
        <v>5</v>
      </c>
      <c r="G26" s="158">
        <v>58.42</v>
      </c>
      <c r="H26" s="158">
        <v>63.5</v>
      </c>
      <c r="I26" s="51" t="s">
        <v>46</v>
      </c>
      <c r="J26" s="51">
        <v>0</v>
      </c>
    </row>
    <row r="27" spans="1:10" x14ac:dyDescent="0.3">
      <c r="A27" s="50">
        <f t="shared" si="1"/>
        <v>41446</v>
      </c>
      <c r="B27" s="49">
        <v>2013</v>
      </c>
      <c r="C27" s="49">
        <v>172</v>
      </c>
      <c r="D27" s="51" t="s">
        <v>70</v>
      </c>
      <c r="E27" s="82">
        <v>2</v>
      </c>
      <c r="F27" s="158">
        <v>1</v>
      </c>
      <c r="G27" s="158">
        <v>58.42</v>
      </c>
      <c r="H27" s="158">
        <v>58.42</v>
      </c>
      <c r="I27" s="51" t="s">
        <v>47</v>
      </c>
      <c r="J27" s="51">
        <v>1</v>
      </c>
    </row>
    <row r="28" spans="1:10" x14ac:dyDescent="0.3">
      <c r="A28" s="50">
        <f t="shared" si="1"/>
        <v>41446</v>
      </c>
      <c r="B28" s="49">
        <v>2013</v>
      </c>
      <c r="C28" s="49">
        <v>172</v>
      </c>
      <c r="D28" s="51" t="s">
        <v>70</v>
      </c>
      <c r="E28" s="82">
        <v>2</v>
      </c>
      <c r="F28" s="158">
        <v>2</v>
      </c>
      <c r="G28" s="158">
        <v>68.58</v>
      </c>
      <c r="H28" s="158">
        <v>66.040000000000006</v>
      </c>
      <c r="I28" s="51" t="s">
        <v>47</v>
      </c>
      <c r="J28" s="51">
        <v>0</v>
      </c>
    </row>
    <row r="29" spans="1:10" x14ac:dyDescent="0.3">
      <c r="A29" s="50">
        <f t="shared" si="1"/>
        <v>41446</v>
      </c>
      <c r="B29" s="49">
        <v>2013</v>
      </c>
      <c r="C29" s="49">
        <v>172</v>
      </c>
      <c r="D29" s="51" t="s">
        <v>70</v>
      </c>
      <c r="E29" s="82">
        <v>2</v>
      </c>
      <c r="F29" s="158">
        <v>3</v>
      </c>
      <c r="G29" s="158">
        <v>66.040000000000006</v>
      </c>
      <c r="H29" s="158">
        <v>53.34</v>
      </c>
      <c r="I29" s="51" t="s">
        <v>47</v>
      </c>
      <c r="J29" s="51">
        <v>1</v>
      </c>
    </row>
    <row r="30" spans="1:10" x14ac:dyDescent="0.3">
      <c r="A30" s="50">
        <f t="shared" si="1"/>
        <v>41446</v>
      </c>
      <c r="B30" s="49">
        <v>2013</v>
      </c>
      <c r="C30" s="49">
        <v>172</v>
      </c>
      <c r="D30" s="51" t="s">
        <v>70</v>
      </c>
      <c r="E30" s="82">
        <v>2</v>
      </c>
      <c r="F30" s="158">
        <v>4</v>
      </c>
      <c r="G30" s="158">
        <v>60.96</v>
      </c>
      <c r="H30" s="158">
        <v>40.64</v>
      </c>
      <c r="I30" s="51" t="s">
        <v>47</v>
      </c>
      <c r="J30" s="51">
        <v>1</v>
      </c>
    </row>
    <row r="31" spans="1:10" x14ac:dyDescent="0.3">
      <c r="A31" s="50">
        <f t="shared" si="1"/>
        <v>41446</v>
      </c>
      <c r="B31" s="49">
        <v>2013</v>
      </c>
      <c r="C31" s="49">
        <v>172</v>
      </c>
      <c r="D31" s="51" t="s">
        <v>70</v>
      </c>
      <c r="E31" s="82">
        <v>2</v>
      </c>
      <c r="F31" s="158">
        <v>5</v>
      </c>
      <c r="G31" s="158">
        <v>58.42</v>
      </c>
      <c r="H31" s="158">
        <v>58.42</v>
      </c>
      <c r="I31" s="51" t="s">
        <v>47</v>
      </c>
      <c r="J31" s="51">
        <v>0</v>
      </c>
    </row>
    <row r="32" spans="1:10" x14ac:dyDescent="0.3">
      <c r="A32" s="50">
        <f t="shared" si="1"/>
        <v>41446</v>
      </c>
      <c r="B32" s="49">
        <v>2013</v>
      </c>
      <c r="C32" s="49">
        <v>172</v>
      </c>
      <c r="D32" s="51" t="s">
        <v>70</v>
      </c>
      <c r="E32" s="82">
        <v>3</v>
      </c>
      <c r="F32" s="158">
        <v>1</v>
      </c>
      <c r="G32" s="158">
        <v>66.040000000000006</v>
      </c>
      <c r="H32" s="158">
        <v>76.2</v>
      </c>
      <c r="I32" s="51" t="s">
        <v>47</v>
      </c>
      <c r="J32" s="51">
        <v>0</v>
      </c>
    </row>
    <row r="33" spans="1:10" x14ac:dyDescent="0.3">
      <c r="A33" s="50">
        <f t="shared" si="1"/>
        <v>41446</v>
      </c>
      <c r="B33" s="49">
        <v>2013</v>
      </c>
      <c r="C33" s="49">
        <v>172</v>
      </c>
      <c r="D33" s="51" t="s">
        <v>70</v>
      </c>
      <c r="E33" s="82">
        <v>3</v>
      </c>
      <c r="F33" s="158">
        <v>2</v>
      </c>
      <c r="G33" s="158">
        <v>66.040000000000006</v>
      </c>
      <c r="H33" s="158">
        <v>53.34</v>
      </c>
      <c r="I33" s="51" t="s">
        <v>47</v>
      </c>
      <c r="J33" s="51">
        <v>1</v>
      </c>
    </row>
    <row r="34" spans="1:10" x14ac:dyDescent="0.3">
      <c r="A34" s="50">
        <f t="shared" si="1"/>
        <v>41446</v>
      </c>
      <c r="B34" s="49">
        <v>2013</v>
      </c>
      <c r="C34" s="49">
        <v>172</v>
      </c>
      <c r="D34" s="51" t="s">
        <v>70</v>
      </c>
      <c r="E34" s="82">
        <v>3</v>
      </c>
      <c r="F34" s="158">
        <v>3</v>
      </c>
      <c r="G34" s="158">
        <v>58.42</v>
      </c>
      <c r="H34" s="158">
        <v>58.42</v>
      </c>
      <c r="I34" s="51" t="s">
        <v>47</v>
      </c>
      <c r="J34" s="51">
        <v>0</v>
      </c>
    </row>
    <row r="35" spans="1:10" x14ac:dyDescent="0.3">
      <c r="A35" s="50">
        <f t="shared" si="1"/>
        <v>41446</v>
      </c>
      <c r="B35" s="49">
        <v>2013</v>
      </c>
      <c r="C35" s="49">
        <v>172</v>
      </c>
      <c r="D35" s="51" t="s">
        <v>70</v>
      </c>
      <c r="E35" s="82">
        <v>3</v>
      </c>
      <c r="F35" s="158">
        <v>4</v>
      </c>
      <c r="G35" s="158">
        <v>76.2</v>
      </c>
      <c r="H35" s="158">
        <v>83.820000000000007</v>
      </c>
      <c r="I35" s="51" t="s">
        <v>47</v>
      </c>
      <c r="J35" s="51">
        <v>1</v>
      </c>
    </row>
    <row r="36" spans="1:10" x14ac:dyDescent="0.3">
      <c r="A36" s="50">
        <f t="shared" si="1"/>
        <v>41446</v>
      </c>
      <c r="B36" s="49">
        <v>2013</v>
      </c>
      <c r="C36" s="49">
        <v>172</v>
      </c>
      <c r="D36" s="51" t="s">
        <v>70</v>
      </c>
      <c r="E36" s="82">
        <v>3</v>
      </c>
      <c r="F36" s="158">
        <v>5</v>
      </c>
      <c r="G36" s="158">
        <v>73.66</v>
      </c>
      <c r="H36" s="158">
        <v>66.040000000000006</v>
      </c>
      <c r="I36" s="51" t="s">
        <v>47</v>
      </c>
      <c r="J36" s="51">
        <v>1</v>
      </c>
    </row>
    <row r="37" spans="1:10" x14ac:dyDescent="0.3">
      <c r="A37" s="50">
        <f t="shared" si="1"/>
        <v>41446</v>
      </c>
      <c r="B37" s="49">
        <v>2013</v>
      </c>
      <c r="C37" s="49">
        <v>172</v>
      </c>
      <c r="D37" s="51" t="s">
        <v>70</v>
      </c>
      <c r="E37" s="82">
        <v>4</v>
      </c>
      <c r="F37" s="158">
        <v>1</v>
      </c>
      <c r="G37" s="158">
        <v>66.040000000000006</v>
      </c>
      <c r="H37" s="158">
        <v>76.2</v>
      </c>
      <c r="I37" s="51" t="s">
        <v>47</v>
      </c>
      <c r="J37" s="51">
        <v>1</v>
      </c>
    </row>
    <row r="38" spans="1:10" x14ac:dyDescent="0.3">
      <c r="A38" s="50">
        <f t="shared" si="1"/>
        <v>41446</v>
      </c>
      <c r="B38" s="49">
        <v>2013</v>
      </c>
      <c r="C38" s="49">
        <v>172</v>
      </c>
      <c r="D38" s="51" t="s">
        <v>70</v>
      </c>
      <c r="E38" s="82">
        <v>4</v>
      </c>
      <c r="F38" s="158">
        <v>2</v>
      </c>
      <c r="G38" s="158">
        <v>73.66</v>
      </c>
      <c r="H38" s="158">
        <v>66.040000000000006</v>
      </c>
      <c r="I38" s="51" t="s">
        <v>48</v>
      </c>
      <c r="J38" s="51">
        <v>0</v>
      </c>
    </row>
    <row r="39" spans="1:10" x14ac:dyDescent="0.3">
      <c r="A39" s="50">
        <f t="shared" si="1"/>
        <v>41446</v>
      </c>
      <c r="B39" s="49">
        <v>2013</v>
      </c>
      <c r="C39" s="49">
        <v>172</v>
      </c>
      <c r="D39" s="51" t="s">
        <v>70</v>
      </c>
      <c r="E39" s="82">
        <v>4</v>
      </c>
      <c r="F39" s="158">
        <v>3</v>
      </c>
      <c r="G39" s="158">
        <v>71.12</v>
      </c>
      <c r="H39" s="158">
        <v>58.42</v>
      </c>
      <c r="I39" s="51" t="s">
        <v>47</v>
      </c>
      <c r="J39" s="51">
        <v>0</v>
      </c>
    </row>
    <row r="40" spans="1:10" x14ac:dyDescent="0.3">
      <c r="A40" s="50">
        <f t="shared" si="1"/>
        <v>41446</v>
      </c>
      <c r="B40" s="49">
        <v>2013</v>
      </c>
      <c r="C40" s="49">
        <v>172</v>
      </c>
      <c r="D40" s="51" t="s">
        <v>70</v>
      </c>
      <c r="E40" s="82">
        <v>4</v>
      </c>
      <c r="F40" s="158">
        <v>4</v>
      </c>
      <c r="G40" s="158">
        <v>71.12</v>
      </c>
      <c r="H40" s="158">
        <v>91.44</v>
      </c>
      <c r="I40" s="51" t="s">
        <v>47</v>
      </c>
      <c r="J40" s="51">
        <v>0</v>
      </c>
    </row>
    <row r="41" spans="1:10" x14ac:dyDescent="0.3">
      <c r="A41" s="50">
        <f t="shared" si="1"/>
        <v>41446</v>
      </c>
      <c r="B41" s="49">
        <v>2013</v>
      </c>
      <c r="C41" s="49">
        <v>172</v>
      </c>
      <c r="D41" s="51" t="s">
        <v>70</v>
      </c>
      <c r="E41" s="82">
        <v>4</v>
      </c>
      <c r="F41" s="158">
        <v>5</v>
      </c>
      <c r="G41" s="158">
        <v>76.2</v>
      </c>
      <c r="H41" s="158">
        <v>91.44</v>
      </c>
      <c r="I41" s="51" t="s">
        <v>48</v>
      </c>
      <c r="J41" s="51">
        <v>0</v>
      </c>
    </row>
    <row r="42" spans="1:10" x14ac:dyDescent="0.3">
      <c r="A42" s="50">
        <f t="shared" ref="A42" si="2">DATE(B42,1,C42)</f>
        <v>41461</v>
      </c>
      <c r="B42" s="49">
        <v>2013</v>
      </c>
      <c r="C42" s="49">
        <v>187</v>
      </c>
      <c r="D42" s="51" t="s">
        <v>69</v>
      </c>
      <c r="E42" s="82">
        <v>1</v>
      </c>
      <c r="F42" s="51">
        <v>1</v>
      </c>
      <c r="G42" s="158">
        <v>160.02000000000001</v>
      </c>
      <c r="H42" s="158">
        <v>114.3</v>
      </c>
      <c r="I42" s="51" t="s">
        <v>53</v>
      </c>
      <c r="J42" s="51">
        <v>1</v>
      </c>
    </row>
    <row r="43" spans="1:10" x14ac:dyDescent="0.3">
      <c r="A43" s="50">
        <f t="shared" ref="A43:A81" si="3">DATE(B43,1,C43)</f>
        <v>41461</v>
      </c>
      <c r="B43" s="49">
        <v>2013</v>
      </c>
      <c r="C43" s="49">
        <v>187</v>
      </c>
      <c r="D43" s="51" t="s">
        <v>69</v>
      </c>
      <c r="E43" s="82">
        <v>1</v>
      </c>
      <c r="F43" s="51">
        <v>2</v>
      </c>
      <c r="G43" s="158">
        <v>157.47999999999999</v>
      </c>
      <c r="H43" s="158">
        <v>91.44</v>
      </c>
      <c r="I43" s="51" t="s">
        <v>49</v>
      </c>
      <c r="J43" s="51">
        <v>0</v>
      </c>
    </row>
    <row r="44" spans="1:10" x14ac:dyDescent="0.3">
      <c r="A44" s="50">
        <f t="shared" si="3"/>
        <v>41461</v>
      </c>
      <c r="B44" s="49">
        <v>2013</v>
      </c>
      <c r="C44" s="49">
        <v>187</v>
      </c>
      <c r="D44" s="51" t="s">
        <v>69</v>
      </c>
      <c r="E44" s="82">
        <v>1</v>
      </c>
      <c r="F44" s="51">
        <v>3</v>
      </c>
      <c r="G44" s="158">
        <v>149.86000000000001</v>
      </c>
      <c r="H44" s="158">
        <v>106.68</v>
      </c>
      <c r="I44" s="51" t="s">
        <v>49</v>
      </c>
      <c r="J44" s="51">
        <v>1</v>
      </c>
    </row>
    <row r="45" spans="1:10" x14ac:dyDescent="0.3">
      <c r="A45" s="50">
        <f t="shared" si="3"/>
        <v>41461</v>
      </c>
      <c r="B45" s="49">
        <v>2013</v>
      </c>
      <c r="C45" s="49">
        <v>187</v>
      </c>
      <c r="D45" s="51" t="s">
        <v>69</v>
      </c>
      <c r="E45" s="82">
        <v>1</v>
      </c>
      <c r="F45" s="51">
        <v>4</v>
      </c>
      <c r="G45" s="158">
        <v>149.86000000000001</v>
      </c>
      <c r="H45" s="158">
        <v>88.9</v>
      </c>
      <c r="I45" s="51" t="s">
        <v>49</v>
      </c>
      <c r="J45" s="51">
        <v>0</v>
      </c>
    </row>
    <row r="46" spans="1:10" x14ac:dyDescent="0.3">
      <c r="A46" s="50">
        <f t="shared" si="3"/>
        <v>41461</v>
      </c>
      <c r="B46" s="49">
        <v>2013</v>
      </c>
      <c r="C46" s="49">
        <v>187</v>
      </c>
      <c r="D46" s="51" t="s">
        <v>69</v>
      </c>
      <c r="E46" s="82">
        <v>1</v>
      </c>
      <c r="F46" s="51">
        <v>5</v>
      </c>
      <c r="G46" s="158">
        <v>152.4</v>
      </c>
      <c r="H46" s="158">
        <v>81.28</v>
      </c>
      <c r="I46" s="51" t="s">
        <v>49</v>
      </c>
      <c r="J46" s="51">
        <v>1</v>
      </c>
    </row>
    <row r="47" spans="1:10" x14ac:dyDescent="0.3">
      <c r="A47" s="50">
        <f t="shared" si="3"/>
        <v>41461</v>
      </c>
      <c r="B47" s="49">
        <v>2013</v>
      </c>
      <c r="C47" s="49">
        <v>187</v>
      </c>
      <c r="D47" s="51" t="s">
        <v>69</v>
      </c>
      <c r="E47" s="82">
        <v>2</v>
      </c>
      <c r="F47" s="51">
        <v>1</v>
      </c>
      <c r="G47" s="158">
        <v>157.47999999999999</v>
      </c>
      <c r="H47" s="158">
        <v>71.12</v>
      </c>
      <c r="I47" s="51" t="s">
        <v>49</v>
      </c>
      <c r="J47" s="51">
        <v>1</v>
      </c>
    </row>
    <row r="48" spans="1:10" x14ac:dyDescent="0.3">
      <c r="A48" s="50">
        <f t="shared" si="3"/>
        <v>41461</v>
      </c>
      <c r="B48" s="49">
        <v>2013</v>
      </c>
      <c r="C48" s="49">
        <v>187</v>
      </c>
      <c r="D48" s="51" t="s">
        <v>69</v>
      </c>
      <c r="E48" s="82">
        <v>2</v>
      </c>
      <c r="F48" s="51">
        <v>2</v>
      </c>
      <c r="G48" s="158">
        <v>154.94</v>
      </c>
      <c r="H48" s="158">
        <v>81.28</v>
      </c>
      <c r="I48" s="51" t="s">
        <v>49</v>
      </c>
      <c r="J48" s="51">
        <v>1</v>
      </c>
    </row>
    <row r="49" spans="1:10" x14ac:dyDescent="0.3">
      <c r="A49" s="50">
        <f t="shared" si="3"/>
        <v>41461</v>
      </c>
      <c r="B49" s="49">
        <v>2013</v>
      </c>
      <c r="C49" s="49">
        <v>187</v>
      </c>
      <c r="D49" s="51" t="s">
        <v>69</v>
      </c>
      <c r="E49" s="82">
        <v>2</v>
      </c>
      <c r="F49" s="51">
        <v>3</v>
      </c>
      <c r="G49" s="158">
        <v>147.32</v>
      </c>
      <c r="H49" s="158">
        <v>71.12</v>
      </c>
      <c r="I49" s="51" t="s">
        <v>49</v>
      </c>
      <c r="J49" s="51">
        <v>0</v>
      </c>
    </row>
    <row r="50" spans="1:10" x14ac:dyDescent="0.3">
      <c r="A50" s="50">
        <f t="shared" si="3"/>
        <v>41461</v>
      </c>
      <c r="B50" s="49">
        <v>2013</v>
      </c>
      <c r="C50" s="49">
        <v>187</v>
      </c>
      <c r="D50" s="51" t="s">
        <v>69</v>
      </c>
      <c r="E50" s="82">
        <v>2</v>
      </c>
      <c r="F50" s="51">
        <v>4</v>
      </c>
      <c r="G50" s="158">
        <v>147.32</v>
      </c>
      <c r="H50" s="158">
        <v>66.040000000000006</v>
      </c>
      <c r="I50" s="51" t="s">
        <v>49</v>
      </c>
      <c r="J50" s="51">
        <v>1</v>
      </c>
    </row>
    <row r="51" spans="1:10" x14ac:dyDescent="0.3">
      <c r="A51" s="50">
        <f t="shared" si="3"/>
        <v>41461</v>
      </c>
      <c r="B51" s="49">
        <v>2013</v>
      </c>
      <c r="C51" s="49">
        <v>187</v>
      </c>
      <c r="D51" s="51" t="s">
        <v>69</v>
      </c>
      <c r="E51" s="82">
        <v>2</v>
      </c>
      <c r="F51" s="51">
        <v>5</v>
      </c>
      <c r="G51" s="158">
        <v>149.86000000000001</v>
      </c>
      <c r="H51" s="158">
        <v>68.58</v>
      </c>
      <c r="I51" s="51" t="s">
        <v>49</v>
      </c>
      <c r="J51" s="51">
        <v>0</v>
      </c>
    </row>
    <row r="52" spans="1:10" x14ac:dyDescent="0.3">
      <c r="A52" s="50">
        <f t="shared" si="3"/>
        <v>41461</v>
      </c>
      <c r="B52" s="49">
        <v>2013</v>
      </c>
      <c r="C52" s="49">
        <v>187</v>
      </c>
      <c r="D52" s="51" t="s">
        <v>69</v>
      </c>
      <c r="E52" s="82">
        <v>3</v>
      </c>
      <c r="F52" s="51">
        <v>1</v>
      </c>
      <c r="G52" s="158">
        <v>147.32</v>
      </c>
      <c r="H52" s="158">
        <v>58.42</v>
      </c>
      <c r="I52" s="51" t="s">
        <v>49</v>
      </c>
      <c r="J52" s="51">
        <v>1</v>
      </c>
    </row>
    <row r="53" spans="1:10" x14ac:dyDescent="0.3">
      <c r="A53" s="50">
        <f t="shared" si="3"/>
        <v>41461</v>
      </c>
      <c r="B53" s="49">
        <v>2013</v>
      </c>
      <c r="C53" s="49">
        <v>187</v>
      </c>
      <c r="D53" s="51" t="s">
        <v>69</v>
      </c>
      <c r="E53" s="82">
        <v>3</v>
      </c>
      <c r="F53" s="51">
        <v>2</v>
      </c>
      <c r="G53" s="158">
        <v>149.86000000000001</v>
      </c>
      <c r="H53" s="158">
        <v>63.5</v>
      </c>
      <c r="I53" s="51" t="s">
        <v>49</v>
      </c>
      <c r="J53" s="51">
        <v>2</v>
      </c>
    </row>
    <row r="54" spans="1:10" x14ac:dyDescent="0.3">
      <c r="A54" s="50">
        <f t="shared" si="3"/>
        <v>41461</v>
      </c>
      <c r="B54" s="49">
        <v>2013</v>
      </c>
      <c r="C54" s="49">
        <v>187</v>
      </c>
      <c r="D54" s="51" t="s">
        <v>69</v>
      </c>
      <c r="E54" s="82">
        <v>3</v>
      </c>
      <c r="F54" s="51">
        <v>3</v>
      </c>
      <c r="G54" s="158">
        <v>157.47999999999999</v>
      </c>
      <c r="H54" s="158">
        <v>96.52</v>
      </c>
      <c r="I54" s="51" t="s">
        <v>53</v>
      </c>
      <c r="J54" s="51">
        <v>0</v>
      </c>
    </row>
    <row r="55" spans="1:10" x14ac:dyDescent="0.3">
      <c r="A55" s="50">
        <f t="shared" si="3"/>
        <v>41461</v>
      </c>
      <c r="B55" s="49">
        <v>2013</v>
      </c>
      <c r="C55" s="49">
        <v>187</v>
      </c>
      <c r="D55" s="51" t="s">
        <v>69</v>
      </c>
      <c r="E55" s="82">
        <v>3</v>
      </c>
      <c r="F55" s="51">
        <v>4</v>
      </c>
      <c r="G55" s="158">
        <v>160.02000000000001</v>
      </c>
      <c r="H55" s="158">
        <v>78.739999999999995</v>
      </c>
      <c r="I55" s="51" t="s">
        <v>53</v>
      </c>
      <c r="J55" s="51">
        <v>0</v>
      </c>
    </row>
    <row r="56" spans="1:10" x14ac:dyDescent="0.3">
      <c r="A56" s="50">
        <f t="shared" si="3"/>
        <v>41461</v>
      </c>
      <c r="B56" s="49">
        <v>2013</v>
      </c>
      <c r="C56" s="49">
        <v>187</v>
      </c>
      <c r="D56" s="51" t="s">
        <v>69</v>
      </c>
      <c r="E56" s="82">
        <v>3</v>
      </c>
      <c r="F56" s="51">
        <v>5</v>
      </c>
      <c r="G56" s="158">
        <v>154.94</v>
      </c>
      <c r="H56" s="158">
        <v>91.44</v>
      </c>
      <c r="I56" s="51" t="s">
        <v>53</v>
      </c>
      <c r="J56" s="51">
        <v>0</v>
      </c>
    </row>
    <row r="57" spans="1:10" x14ac:dyDescent="0.3">
      <c r="A57" s="50">
        <f t="shared" si="3"/>
        <v>41461</v>
      </c>
      <c r="B57" s="49">
        <v>2013</v>
      </c>
      <c r="C57" s="49">
        <v>187</v>
      </c>
      <c r="D57" s="51" t="s">
        <v>69</v>
      </c>
      <c r="E57" s="82">
        <v>4</v>
      </c>
      <c r="F57" s="51">
        <v>1</v>
      </c>
      <c r="G57" s="158">
        <v>165.1</v>
      </c>
      <c r="H57" s="158">
        <v>96.52</v>
      </c>
      <c r="I57" s="51" t="s">
        <v>53</v>
      </c>
      <c r="J57" s="51">
        <v>1</v>
      </c>
    </row>
    <row r="58" spans="1:10" x14ac:dyDescent="0.3">
      <c r="A58" s="50">
        <f t="shared" si="3"/>
        <v>41461</v>
      </c>
      <c r="B58" s="49">
        <v>2013</v>
      </c>
      <c r="C58" s="49">
        <v>187</v>
      </c>
      <c r="D58" s="51" t="s">
        <v>69</v>
      </c>
      <c r="E58" s="82">
        <v>4</v>
      </c>
      <c r="F58" s="51">
        <v>2</v>
      </c>
      <c r="G58" s="158">
        <v>165.1</v>
      </c>
      <c r="H58" s="158">
        <v>88.9</v>
      </c>
      <c r="I58" s="51" t="s">
        <v>53</v>
      </c>
      <c r="J58" s="51">
        <v>0</v>
      </c>
    </row>
    <row r="59" spans="1:10" x14ac:dyDescent="0.3">
      <c r="A59" s="50">
        <f t="shared" si="3"/>
        <v>41461</v>
      </c>
      <c r="B59" s="49">
        <v>2013</v>
      </c>
      <c r="C59" s="49">
        <v>187</v>
      </c>
      <c r="D59" s="51" t="s">
        <v>69</v>
      </c>
      <c r="E59" s="82">
        <v>4</v>
      </c>
      <c r="F59" s="51">
        <v>3</v>
      </c>
      <c r="G59" s="158">
        <v>157.47999999999999</v>
      </c>
      <c r="H59" s="158">
        <v>73.66</v>
      </c>
      <c r="I59" s="51" t="s">
        <v>49</v>
      </c>
      <c r="J59" s="51">
        <v>0</v>
      </c>
    </row>
    <row r="60" spans="1:10" x14ac:dyDescent="0.3">
      <c r="A60" s="50">
        <f t="shared" si="3"/>
        <v>41461</v>
      </c>
      <c r="B60" s="49">
        <v>2013</v>
      </c>
      <c r="C60" s="49">
        <v>187</v>
      </c>
      <c r="D60" s="51" t="s">
        <v>69</v>
      </c>
      <c r="E60" s="82">
        <v>4</v>
      </c>
      <c r="F60" s="51">
        <v>4</v>
      </c>
      <c r="G60" s="158">
        <v>152.4</v>
      </c>
      <c r="H60" s="158">
        <v>99.06</v>
      </c>
      <c r="I60" s="51" t="s">
        <v>49</v>
      </c>
      <c r="J60" s="51">
        <v>0</v>
      </c>
    </row>
    <row r="61" spans="1:10" x14ac:dyDescent="0.3">
      <c r="A61" s="50">
        <f t="shared" si="3"/>
        <v>41461</v>
      </c>
      <c r="B61" s="49">
        <v>2013</v>
      </c>
      <c r="C61" s="49">
        <v>187</v>
      </c>
      <c r="D61" s="51" t="s">
        <v>69</v>
      </c>
      <c r="E61" s="82">
        <v>4</v>
      </c>
      <c r="F61" s="51">
        <v>5</v>
      </c>
      <c r="G61" s="158">
        <v>154.94</v>
      </c>
      <c r="H61" s="158">
        <v>116.84</v>
      </c>
      <c r="I61" s="51" t="s">
        <v>49</v>
      </c>
      <c r="J61" s="51">
        <v>0</v>
      </c>
    </row>
    <row r="62" spans="1:10" x14ac:dyDescent="0.3">
      <c r="A62" s="50">
        <f t="shared" si="3"/>
        <v>41461</v>
      </c>
      <c r="B62" s="49">
        <v>2013</v>
      </c>
      <c r="C62" s="49">
        <v>187</v>
      </c>
      <c r="D62" s="51" t="s">
        <v>70</v>
      </c>
      <c r="E62" s="82">
        <v>1</v>
      </c>
      <c r="F62" s="51">
        <v>1</v>
      </c>
      <c r="G62" s="158">
        <v>185.42000000000002</v>
      </c>
      <c r="H62" s="158">
        <v>101.6</v>
      </c>
      <c r="I62" s="51" t="s">
        <v>53</v>
      </c>
      <c r="J62" s="51">
        <v>0</v>
      </c>
    </row>
    <row r="63" spans="1:10" x14ac:dyDescent="0.3">
      <c r="A63" s="50">
        <f t="shared" si="3"/>
        <v>41461</v>
      </c>
      <c r="B63" s="49">
        <v>2013</v>
      </c>
      <c r="C63" s="49">
        <v>187</v>
      </c>
      <c r="D63" s="51" t="s">
        <v>70</v>
      </c>
      <c r="E63" s="82">
        <v>1</v>
      </c>
      <c r="F63" s="51">
        <v>2</v>
      </c>
      <c r="G63" s="158">
        <v>198.12</v>
      </c>
      <c r="H63" s="158">
        <v>91.44</v>
      </c>
      <c r="I63" s="51" t="s">
        <v>54</v>
      </c>
      <c r="J63" s="51">
        <v>0</v>
      </c>
    </row>
    <row r="64" spans="1:10" x14ac:dyDescent="0.3">
      <c r="A64" s="50">
        <f t="shared" si="3"/>
        <v>41461</v>
      </c>
      <c r="B64" s="49">
        <v>2013</v>
      </c>
      <c r="C64" s="49">
        <v>187</v>
      </c>
      <c r="D64" s="51" t="s">
        <v>70</v>
      </c>
      <c r="E64" s="82">
        <v>1</v>
      </c>
      <c r="F64" s="51">
        <v>3</v>
      </c>
      <c r="G64" s="158">
        <v>170.18</v>
      </c>
      <c r="H64" s="158">
        <v>106.68</v>
      </c>
      <c r="I64" s="51" t="s">
        <v>49</v>
      </c>
      <c r="J64" s="51">
        <v>0</v>
      </c>
    </row>
    <row r="65" spans="1:10" x14ac:dyDescent="0.3">
      <c r="A65" s="50">
        <f t="shared" si="3"/>
        <v>41461</v>
      </c>
      <c r="B65" s="49">
        <v>2013</v>
      </c>
      <c r="C65" s="49">
        <v>187</v>
      </c>
      <c r="D65" s="51" t="s">
        <v>70</v>
      </c>
      <c r="E65" s="82">
        <v>1</v>
      </c>
      <c r="F65" s="51">
        <v>4</v>
      </c>
      <c r="G65" s="158">
        <v>180.34</v>
      </c>
      <c r="H65" s="158">
        <v>114.3</v>
      </c>
      <c r="I65" s="51" t="s">
        <v>49</v>
      </c>
      <c r="J65" s="51">
        <v>0</v>
      </c>
    </row>
    <row r="66" spans="1:10" x14ac:dyDescent="0.3">
      <c r="A66" s="50">
        <f t="shared" si="3"/>
        <v>41461</v>
      </c>
      <c r="B66" s="49">
        <v>2013</v>
      </c>
      <c r="C66" s="49">
        <v>187</v>
      </c>
      <c r="D66" s="51" t="s">
        <v>70</v>
      </c>
      <c r="E66" s="82">
        <v>1</v>
      </c>
      <c r="F66" s="51">
        <v>5</v>
      </c>
      <c r="G66" s="158">
        <v>200.66</v>
      </c>
      <c r="H66" s="158">
        <v>114.3</v>
      </c>
      <c r="I66" s="51" t="s">
        <v>54</v>
      </c>
      <c r="J66" s="51">
        <v>0</v>
      </c>
    </row>
    <row r="67" spans="1:10" x14ac:dyDescent="0.3">
      <c r="A67" s="50">
        <f t="shared" si="3"/>
        <v>41461</v>
      </c>
      <c r="B67" s="49">
        <v>2013</v>
      </c>
      <c r="C67" s="49">
        <v>187</v>
      </c>
      <c r="D67" s="51" t="s">
        <v>70</v>
      </c>
      <c r="E67" s="82">
        <v>2</v>
      </c>
      <c r="F67" s="51">
        <v>1</v>
      </c>
      <c r="G67" s="158">
        <v>187.96</v>
      </c>
      <c r="H67" s="158">
        <v>96.52</v>
      </c>
      <c r="I67" s="51" t="s">
        <v>53</v>
      </c>
      <c r="J67" s="51">
        <v>0</v>
      </c>
    </row>
    <row r="68" spans="1:10" x14ac:dyDescent="0.3">
      <c r="A68" s="50">
        <f t="shared" si="3"/>
        <v>41461</v>
      </c>
      <c r="B68" s="49">
        <v>2013</v>
      </c>
      <c r="C68" s="49">
        <v>187</v>
      </c>
      <c r="D68" s="51" t="s">
        <v>70</v>
      </c>
      <c r="E68" s="82">
        <v>2</v>
      </c>
      <c r="F68" s="51">
        <v>2</v>
      </c>
      <c r="G68" s="158">
        <v>193.04</v>
      </c>
      <c r="H68" s="158">
        <v>88.9</v>
      </c>
      <c r="I68" s="51" t="s">
        <v>53</v>
      </c>
      <c r="J68" s="51">
        <v>0</v>
      </c>
    </row>
    <row r="69" spans="1:10" x14ac:dyDescent="0.3">
      <c r="A69" s="50">
        <f t="shared" si="3"/>
        <v>41461</v>
      </c>
      <c r="B69" s="49">
        <v>2013</v>
      </c>
      <c r="C69" s="49">
        <v>187</v>
      </c>
      <c r="D69" s="51" t="s">
        <v>70</v>
      </c>
      <c r="E69" s="82">
        <v>2</v>
      </c>
      <c r="F69" s="51">
        <v>3</v>
      </c>
      <c r="G69" s="158">
        <v>195.58</v>
      </c>
      <c r="H69" s="158">
        <v>119.38</v>
      </c>
      <c r="I69" s="51" t="s">
        <v>53</v>
      </c>
      <c r="J69" s="51">
        <v>1</v>
      </c>
    </row>
    <row r="70" spans="1:10" x14ac:dyDescent="0.3">
      <c r="A70" s="50">
        <f t="shared" si="3"/>
        <v>41461</v>
      </c>
      <c r="B70" s="49">
        <v>2013</v>
      </c>
      <c r="C70" s="49">
        <v>187</v>
      </c>
      <c r="D70" s="51" t="s">
        <v>70</v>
      </c>
      <c r="E70" s="82">
        <v>2</v>
      </c>
      <c r="F70" s="51">
        <v>4</v>
      </c>
      <c r="G70" s="158">
        <v>187.96</v>
      </c>
      <c r="H70" s="158">
        <v>111.76</v>
      </c>
      <c r="I70" s="51" t="s">
        <v>53</v>
      </c>
      <c r="J70" s="51">
        <v>2</v>
      </c>
    </row>
    <row r="71" spans="1:10" x14ac:dyDescent="0.3">
      <c r="A71" s="50">
        <f t="shared" si="3"/>
        <v>41461</v>
      </c>
      <c r="B71" s="49">
        <v>2013</v>
      </c>
      <c r="C71" s="49">
        <v>187</v>
      </c>
      <c r="D71" s="51" t="s">
        <v>70</v>
      </c>
      <c r="E71" s="82">
        <v>2</v>
      </c>
      <c r="F71" s="51">
        <v>5</v>
      </c>
      <c r="G71" s="158">
        <v>182.88</v>
      </c>
      <c r="H71" s="158">
        <v>99.06</v>
      </c>
      <c r="I71" s="51" t="s">
        <v>49</v>
      </c>
      <c r="J71" s="51">
        <v>1</v>
      </c>
    </row>
    <row r="72" spans="1:10" x14ac:dyDescent="0.3">
      <c r="A72" s="50">
        <f t="shared" si="3"/>
        <v>41461</v>
      </c>
      <c r="B72" s="49">
        <v>2013</v>
      </c>
      <c r="C72" s="49">
        <v>187</v>
      </c>
      <c r="D72" s="51" t="s">
        <v>70</v>
      </c>
      <c r="E72" s="82">
        <v>3</v>
      </c>
      <c r="F72" s="51">
        <v>1</v>
      </c>
      <c r="G72" s="158">
        <v>172.72</v>
      </c>
      <c r="H72" s="158">
        <v>71.12</v>
      </c>
      <c r="I72" s="51" t="s">
        <v>49</v>
      </c>
      <c r="J72" s="51">
        <v>0</v>
      </c>
    </row>
    <row r="73" spans="1:10" x14ac:dyDescent="0.3">
      <c r="A73" s="50">
        <f t="shared" si="3"/>
        <v>41461</v>
      </c>
      <c r="B73" s="49">
        <v>2013</v>
      </c>
      <c r="C73" s="49">
        <v>187</v>
      </c>
      <c r="D73" s="51" t="s">
        <v>70</v>
      </c>
      <c r="E73" s="82">
        <v>3</v>
      </c>
      <c r="F73" s="51">
        <v>2</v>
      </c>
      <c r="G73" s="158">
        <v>193.04</v>
      </c>
      <c r="H73" s="158">
        <v>86.36</v>
      </c>
      <c r="I73" s="51" t="s">
        <v>53</v>
      </c>
      <c r="J73" s="51">
        <v>1</v>
      </c>
    </row>
    <row r="74" spans="1:10" x14ac:dyDescent="0.3">
      <c r="A74" s="50">
        <f t="shared" si="3"/>
        <v>41461</v>
      </c>
      <c r="B74" s="49">
        <v>2013</v>
      </c>
      <c r="C74" s="49">
        <v>187</v>
      </c>
      <c r="D74" s="51" t="s">
        <v>70</v>
      </c>
      <c r="E74" s="82">
        <v>3</v>
      </c>
      <c r="F74" s="51">
        <v>3</v>
      </c>
      <c r="G74" s="158">
        <v>190.5</v>
      </c>
      <c r="H74" s="158">
        <v>73.66</v>
      </c>
      <c r="I74" s="51" t="s">
        <v>53</v>
      </c>
      <c r="J74" s="51">
        <v>0</v>
      </c>
    </row>
    <row r="75" spans="1:10" x14ac:dyDescent="0.3">
      <c r="A75" s="50">
        <f t="shared" si="3"/>
        <v>41461</v>
      </c>
      <c r="B75" s="49">
        <v>2013</v>
      </c>
      <c r="C75" s="49">
        <v>187</v>
      </c>
      <c r="D75" s="51" t="s">
        <v>70</v>
      </c>
      <c r="E75" s="82">
        <v>3</v>
      </c>
      <c r="F75" s="51">
        <v>4</v>
      </c>
      <c r="G75" s="158">
        <v>180.34</v>
      </c>
      <c r="H75" s="158">
        <v>91.44</v>
      </c>
      <c r="I75" s="51" t="s">
        <v>53</v>
      </c>
      <c r="J75" s="51">
        <v>1</v>
      </c>
    </row>
    <row r="76" spans="1:10" x14ac:dyDescent="0.3">
      <c r="A76" s="50">
        <f t="shared" si="3"/>
        <v>41461</v>
      </c>
      <c r="B76" s="49">
        <v>2013</v>
      </c>
      <c r="C76" s="49">
        <v>187</v>
      </c>
      <c r="D76" s="51" t="s">
        <v>70</v>
      </c>
      <c r="E76" s="82">
        <v>3</v>
      </c>
      <c r="F76" s="51">
        <v>5</v>
      </c>
      <c r="G76" s="158">
        <v>170.18</v>
      </c>
      <c r="H76" s="158">
        <v>86.36</v>
      </c>
      <c r="I76" s="51" t="s">
        <v>49</v>
      </c>
      <c r="J76" s="51">
        <v>2</v>
      </c>
    </row>
    <row r="77" spans="1:10" x14ac:dyDescent="0.3">
      <c r="A77" s="50">
        <f t="shared" si="3"/>
        <v>41461</v>
      </c>
      <c r="B77" s="49">
        <v>2013</v>
      </c>
      <c r="C77" s="49">
        <v>187</v>
      </c>
      <c r="D77" s="51" t="s">
        <v>70</v>
      </c>
      <c r="E77" s="82">
        <v>4</v>
      </c>
      <c r="F77" s="51">
        <v>1</v>
      </c>
      <c r="G77" s="158">
        <v>182.88</v>
      </c>
      <c r="H77" s="158">
        <v>116.84</v>
      </c>
      <c r="I77" s="51" t="s">
        <v>53</v>
      </c>
      <c r="J77" s="51">
        <v>0</v>
      </c>
    </row>
    <row r="78" spans="1:10" x14ac:dyDescent="0.3">
      <c r="A78" s="50">
        <f t="shared" si="3"/>
        <v>41461</v>
      </c>
      <c r="B78" s="49">
        <v>2013</v>
      </c>
      <c r="C78" s="49">
        <v>187</v>
      </c>
      <c r="D78" s="51" t="s">
        <v>70</v>
      </c>
      <c r="E78" s="82">
        <v>4</v>
      </c>
      <c r="F78" s="51">
        <v>2</v>
      </c>
      <c r="G78" s="158">
        <v>193.04</v>
      </c>
      <c r="H78" s="158">
        <v>101.6</v>
      </c>
      <c r="I78" s="51" t="s">
        <v>53</v>
      </c>
      <c r="J78" s="51">
        <v>0</v>
      </c>
    </row>
    <row r="79" spans="1:10" x14ac:dyDescent="0.3">
      <c r="A79" s="50">
        <f t="shared" si="3"/>
        <v>41461</v>
      </c>
      <c r="B79" s="49">
        <v>2013</v>
      </c>
      <c r="C79" s="49">
        <v>187</v>
      </c>
      <c r="D79" s="51" t="s">
        <v>70</v>
      </c>
      <c r="E79" s="82">
        <v>4</v>
      </c>
      <c r="F79" s="51">
        <v>3</v>
      </c>
      <c r="G79" s="158">
        <v>200.66</v>
      </c>
      <c r="H79" s="158">
        <v>96.52</v>
      </c>
      <c r="I79" s="51" t="s">
        <v>54</v>
      </c>
      <c r="J79" s="51">
        <v>0</v>
      </c>
    </row>
    <row r="80" spans="1:10" x14ac:dyDescent="0.3">
      <c r="A80" s="50">
        <f t="shared" si="3"/>
        <v>41461</v>
      </c>
      <c r="B80" s="49">
        <v>2013</v>
      </c>
      <c r="C80" s="49">
        <v>187</v>
      </c>
      <c r="D80" s="51" t="s">
        <v>70</v>
      </c>
      <c r="E80" s="82">
        <v>4</v>
      </c>
      <c r="F80" s="51">
        <v>4</v>
      </c>
      <c r="G80" s="158">
        <v>193.04</v>
      </c>
      <c r="H80" s="158">
        <v>104.14</v>
      </c>
      <c r="I80" s="51" t="s">
        <v>53</v>
      </c>
      <c r="J80" s="51">
        <v>0</v>
      </c>
    </row>
    <row r="81" spans="1:10" x14ac:dyDescent="0.3">
      <c r="A81" s="50">
        <f t="shared" si="3"/>
        <v>41461</v>
      </c>
      <c r="B81" s="49">
        <v>2013</v>
      </c>
      <c r="C81" s="49">
        <v>187</v>
      </c>
      <c r="D81" s="51" t="s">
        <v>70</v>
      </c>
      <c r="E81" s="82">
        <v>4</v>
      </c>
      <c r="F81" s="51">
        <v>5</v>
      </c>
      <c r="G81" s="158">
        <v>198.12</v>
      </c>
      <c r="H81" s="158">
        <v>111.76</v>
      </c>
      <c r="I81" s="51" t="s">
        <v>53</v>
      </c>
      <c r="J81" s="51">
        <v>1</v>
      </c>
    </row>
    <row r="82" spans="1:10" x14ac:dyDescent="0.3">
      <c r="A82" s="50">
        <f t="shared" ref="A82" si="4">DATE(B82,1,C82)</f>
        <v>41474</v>
      </c>
      <c r="B82" s="49">
        <v>2013</v>
      </c>
      <c r="C82" s="49">
        <v>200</v>
      </c>
      <c r="D82" s="51" t="s">
        <v>69</v>
      </c>
      <c r="E82" s="82">
        <v>1</v>
      </c>
      <c r="F82" s="51">
        <v>1</v>
      </c>
      <c r="G82" s="158">
        <v>210.82</v>
      </c>
      <c r="H82" s="158">
        <v>81.28</v>
      </c>
      <c r="I82" s="51" t="s">
        <v>51</v>
      </c>
      <c r="J82" s="51">
        <v>1</v>
      </c>
    </row>
    <row r="83" spans="1:10" x14ac:dyDescent="0.3">
      <c r="A83" s="50">
        <f t="shared" ref="A83:A121" si="5">DATE(B83,1,C83)</f>
        <v>41474</v>
      </c>
      <c r="B83" s="49">
        <v>2013</v>
      </c>
      <c r="C83" s="49">
        <v>200</v>
      </c>
      <c r="D83" s="51" t="s">
        <v>69</v>
      </c>
      <c r="E83" s="82">
        <v>1</v>
      </c>
      <c r="F83" s="51">
        <v>2</v>
      </c>
      <c r="G83" s="158">
        <v>220.98</v>
      </c>
      <c r="H83" s="158">
        <v>91.44</v>
      </c>
      <c r="I83" s="51" t="s">
        <v>50</v>
      </c>
      <c r="J83" s="51">
        <v>0</v>
      </c>
    </row>
    <row r="84" spans="1:10" x14ac:dyDescent="0.3">
      <c r="A84" s="50">
        <f t="shared" si="5"/>
        <v>41474</v>
      </c>
      <c r="B84" s="49">
        <v>2013</v>
      </c>
      <c r="C84" s="49">
        <v>200</v>
      </c>
      <c r="D84" s="51" t="s">
        <v>69</v>
      </c>
      <c r="E84" s="82">
        <v>1</v>
      </c>
      <c r="F84" s="51">
        <v>3</v>
      </c>
      <c r="G84" s="158">
        <v>215.9</v>
      </c>
      <c r="H84" s="158">
        <v>88.9</v>
      </c>
      <c r="I84" s="51" t="s">
        <v>50</v>
      </c>
      <c r="J84" s="51">
        <v>1</v>
      </c>
    </row>
    <row r="85" spans="1:10" x14ac:dyDescent="0.3">
      <c r="A85" s="50">
        <f t="shared" si="5"/>
        <v>41474</v>
      </c>
      <c r="B85" s="49">
        <v>2013</v>
      </c>
      <c r="C85" s="49">
        <v>200</v>
      </c>
      <c r="D85" s="51" t="s">
        <v>69</v>
      </c>
      <c r="E85" s="82">
        <v>1</v>
      </c>
      <c r="F85" s="51">
        <v>4</v>
      </c>
      <c r="G85" s="158">
        <v>228.6</v>
      </c>
      <c r="H85" s="158">
        <v>101.6</v>
      </c>
      <c r="I85" s="51" t="s">
        <v>50</v>
      </c>
      <c r="J85" s="51">
        <v>1</v>
      </c>
    </row>
    <row r="86" spans="1:10" x14ac:dyDescent="0.3">
      <c r="A86" s="50">
        <f t="shared" si="5"/>
        <v>41474</v>
      </c>
      <c r="B86" s="49">
        <v>2013</v>
      </c>
      <c r="C86" s="49">
        <v>200</v>
      </c>
      <c r="D86" s="51" t="s">
        <v>69</v>
      </c>
      <c r="E86" s="82">
        <v>1</v>
      </c>
      <c r="F86" s="51">
        <v>5</v>
      </c>
      <c r="G86" s="158">
        <v>236.22</v>
      </c>
      <c r="H86" s="158">
        <v>83.820000000000007</v>
      </c>
      <c r="I86" s="51" t="s">
        <v>50</v>
      </c>
      <c r="J86" s="51">
        <v>0</v>
      </c>
    </row>
    <row r="87" spans="1:10" x14ac:dyDescent="0.3">
      <c r="A87" s="50">
        <f t="shared" si="5"/>
        <v>41474</v>
      </c>
      <c r="B87" s="49">
        <v>2013</v>
      </c>
      <c r="C87" s="49">
        <v>200</v>
      </c>
      <c r="D87" s="51" t="s">
        <v>69</v>
      </c>
      <c r="E87" s="82">
        <v>2</v>
      </c>
      <c r="F87" s="51">
        <v>1</v>
      </c>
      <c r="G87" s="158">
        <v>231.14000000000001</v>
      </c>
      <c r="H87" s="158">
        <v>91.44</v>
      </c>
      <c r="I87" s="51" t="s">
        <v>50</v>
      </c>
      <c r="J87" s="51">
        <v>0</v>
      </c>
    </row>
    <row r="88" spans="1:10" x14ac:dyDescent="0.3">
      <c r="A88" s="50">
        <f t="shared" si="5"/>
        <v>41474</v>
      </c>
      <c r="B88" s="49">
        <v>2013</v>
      </c>
      <c r="C88" s="49">
        <v>200</v>
      </c>
      <c r="D88" s="51" t="s">
        <v>69</v>
      </c>
      <c r="E88" s="82">
        <v>2</v>
      </c>
      <c r="F88" s="51">
        <v>2</v>
      </c>
      <c r="G88" s="158">
        <v>233.68</v>
      </c>
      <c r="H88" s="158">
        <v>88.9</v>
      </c>
      <c r="I88" s="51" t="s">
        <v>50</v>
      </c>
      <c r="J88" s="51">
        <v>1</v>
      </c>
    </row>
    <row r="89" spans="1:10" x14ac:dyDescent="0.3">
      <c r="A89" s="50">
        <f t="shared" si="5"/>
        <v>41474</v>
      </c>
      <c r="B89" s="49">
        <v>2013</v>
      </c>
      <c r="C89" s="49">
        <v>200</v>
      </c>
      <c r="D89" s="51" t="s">
        <v>69</v>
      </c>
      <c r="E89" s="82">
        <v>2</v>
      </c>
      <c r="F89" s="51">
        <v>3</v>
      </c>
      <c r="G89" s="158">
        <v>220.98</v>
      </c>
      <c r="H89" s="158">
        <v>104.14</v>
      </c>
      <c r="I89" s="51" t="s">
        <v>50</v>
      </c>
      <c r="J89" s="51">
        <v>0</v>
      </c>
    </row>
    <row r="90" spans="1:10" x14ac:dyDescent="0.3">
      <c r="A90" s="50">
        <f t="shared" si="5"/>
        <v>41474</v>
      </c>
      <c r="B90" s="49">
        <v>2013</v>
      </c>
      <c r="C90" s="49">
        <v>200</v>
      </c>
      <c r="D90" s="51" t="s">
        <v>69</v>
      </c>
      <c r="E90" s="82">
        <v>2</v>
      </c>
      <c r="F90" s="51">
        <v>4</v>
      </c>
      <c r="G90" s="158">
        <v>218.44</v>
      </c>
      <c r="H90" s="158">
        <v>96.52</v>
      </c>
      <c r="I90" s="51" t="s">
        <v>50</v>
      </c>
      <c r="J90" s="51">
        <v>1</v>
      </c>
    </row>
    <row r="91" spans="1:10" x14ac:dyDescent="0.3">
      <c r="A91" s="50">
        <f t="shared" si="5"/>
        <v>41474</v>
      </c>
      <c r="B91" s="49">
        <v>2013</v>
      </c>
      <c r="C91" s="49">
        <v>200</v>
      </c>
      <c r="D91" s="51" t="s">
        <v>69</v>
      </c>
      <c r="E91" s="82">
        <v>2</v>
      </c>
      <c r="F91" s="51">
        <v>5</v>
      </c>
      <c r="G91" s="158">
        <v>228.6</v>
      </c>
      <c r="H91" s="158">
        <v>88.9</v>
      </c>
      <c r="I91" s="51" t="s">
        <v>50</v>
      </c>
      <c r="J91" s="51">
        <v>0</v>
      </c>
    </row>
    <row r="92" spans="1:10" x14ac:dyDescent="0.3">
      <c r="A92" s="50">
        <f t="shared" si="5"/>
        <v>41474</v>
      </c>
      <c r="B92" s="49">
        <v>2013</v>
      </c>
      <c r="C92" s="49">
        <v>200</v>
      </c>
      <c r="D92" s="51" t="s">
        <v>69</v>
      </c>
      <c r="E92" s="82">
        <v>3</v>
      </c>
      <c r="F92" s="51">
        <v>1</v>
      </c>
      <c r="G92" s="158">
        <v>213.36</v>
      </c>
      <c r="H92" s="158">
        <v>81.28</v>
      </c>
      <c r="I92" s="51" t="s">
        <v>51</v>
      </c>
      <c r="J92" s="51">
        <v>0</v>
      </c>
    </row>
    <row r="93" spans="1:10" x14ac:dyDescent="0.3">
      <c r="A93" s="50">
        <f t="shared" si="5"/>
        <v>41474</v>
      </c>
      <c r="B93" s="49">
        <v>2013</v>
      </c>
      <c r="C93" s="49">
        <v>200</v>
      </c>
      <c r="D93" s="51" t="s">
        <v>69</v>
      </c>
      <c r="E93" s="82">
        <v>3</v>
      </c>
      <c r="F93" s="51">
        <v>2</v>
      </c>
      <c r="G93" s="158">
        <v>208.28</v>
      </c>
      <c r="H93" s="158">
        <v>96.52</v>
      </c>
      <c r="I93" s="51" t="s">
        <v>51</v>
      </c>
      <c r="J93" s="51">
        <v>0</v>
      </c>
    </row>
    <row r="94" spans="1:10" x14ac:dyDescent="0.3">
      <c r="A94" s="50">
        <f t="shared" si="5"/>
        <v>41474</v>
      </c>
      <c r="B94" s="49">
        <v>2013</v>
      </c>
      <c r="C94" s="49">
        <v>200</v>
      </c>
      <c r="D94" s="51" t="s">
        <v>69</v>
      </c>
      <c r="E94" s="82">
        <v>3</v>
      </c>
      <c r="F94" s="51">
        <v>3</v>
      </c>
      <c r="G94" s="158">
        <v>220.98</v>
      </c>
      <c r="H94" s="158">
        <v>101.6</v>
      </c>
      <c r="I94" s="51" t="s">
        <v>50</v>
      </c>
      <c r="J94" s="51">
        <v>0</v>
      </c>
    </row>
    <row r="95" spans="1:10" x14ac:dyDescent="0.3">
      <c r="A95" s="50">
        <f t="shared" si="5"/>
        <v>41474</v>
      </c>
      <c r="B95" s="49">
        <v>2013</v>
      </c>
      <c r="C95" s="49">
        <v>200</v>
      </c>
      <c r="D95" s="51" t="s">
        <v>69</v>
      </c>
      <c r="E95" s="82">
        <v>3</v>
      </c>
      <c r="F95" s="51">
        <v>4</v>
      </c>
      <c r="G95" s="158">
        <v>223.52</v>
      </c>
      <c r="H95" s="158">
        <v>83.820000000000007</v>
      </c>
      <c r="I95" s="51" t="s">
        <v>50</v>
      </c>
      <c r="J95" s="51">
        <v>0</v>
      </c>
    </row>
    <row r="96" spans="1:10" x14ac:dyDescent="0.3">
      <c r="A96" s="50">
        <f t="shared" si="5"/>
        <v>41474</v>
      </c>
      <c r="B96" s="49">
        <v>2013</v>
      </c>
      <c r="C96" s="49">
        <v>200</v>
      </c>
      <c r="D96" s="51" t="s">
        <v>69</v>
      </c>
      <c r="E96" s="82">
        <v>3</v>
      </c>
      <c r="F96" s="51">
        <v>5</v>
      </c>
      <c r="G96" s="158">
        <v>226.06</v>
      </c>
      <c r="H96" s="158">
        <v>93.98</v>
      </c>
      <c r="I96" s="51" t="s">
        <v>50</v>
      </c>
      <c r="J96" s="51">
        <v>0</v>
      </c>
    </row>
    <row r="97" spans="1:10" x14ac:dyDescent="0.3">
      <c r="A97" s="50">
        <f t="shared" si="5"/>
        <v>41474</v>
      </c>
      <c r="B97" s="49">
        <v>2013</v>
      </c>
      <c r="C97" s="49">
        <v>200</v>
      </c>
      <c r="D97" s="51" t="s">
        <v>69</v>
      </c>
      <c r="E97" s="82">
        <v>4</v>
      </c>
      <c r="F97" s="51">
        <v>1</v>
      </c>
      <c r="G97" s="158">
        <v>228.6</v>
      </c>
      <c r="H97" s="158">
        <v>101.6</v>
      </c>
      <c r="I97" s="51" t="s">
        <v>50</v>
      </c>
      <c r="J97" s="51">
        <v>0</v>
      </c>
    </row>
    <row r="98" spans="1:10" x14ac:dyDescent="0.3">
      <c r="A98" s="50">
        <f t="shared" si="5"/>
        <v>41474</v>
      </c>
      <c r="B98" s="49">
        <v>2013</v>
      </c>
      <c r="C98" s="49">
        <v>200</v>
      </c>
      <c r="D98" s="51" t="s">
        <v>69</v>
      </c>
      <c r="E98" s="82">
        <v>4</v>
      </c>
      <c r="F98" s="51">
        <v>2</v>
      </c>
      <c r="G98" s="158">
        <v>215.9</v>
      </c>
      <c r="H98" s="158">
        <v>91.44</v>
      </c>
      <c r="I98" s="51" t="s">
        <v>50</v>
      </c>
      <c r="J98" s="51">
        <v>0</v>
      </c>
    </row>
    <row r="99" spans="1:10" x14ac:dyDescent="0.3">
      <c r="A99" s="50">
        <f t="shared" si="5"/>
        <v>41474</v>
      </c>
      <c r="B99" s="49">
        <v>2013</v>
      </c>
      <c r="C99" s="49">
        <v>200</v>
      </c>
      <c r="D99" s="51" t="s">
        <v>69</v>
      </c>
      <c r="E99" s="82">
        <v>4</v>
      </c>
      <c r="F99" s="51">
        <v>3</v>
      </c>
      <c r="G99" s="158">
        <v>218.44</v>
      </c>
      <c r="H99" s="158">
        <v>96.52</v>
      </c>
      <c r="I99" s="51" t="s">
        <v>50</v>
      </c>
      <c r="J99" s="51">
        <v>0</v>
      </c>
    </row>
    <row r="100" spans="1:10" x14ac:dyDescent="0.3">
      <c r="A100" s="50">
        <f t="shared" si="5"/>
        <v>41474</v>
      </c>
      <c r="B100" s="49">
        <v>2013</v>
      </c>
      <c r="C100" s="49">
        <v>200</v>
      </c>
      <c r="D100" s="51" t="s">
        <v>69</v>
      </c>
      <c r="E100" s="82">
        <v>4</v>
      </c>
      <c r="F100" s="51">
        <v>4</v>
      </c>
      <c r="G100" s="158">
        <v>190.5</v>
      </c>
      <c r="H100" s="158">
        <v>78.739999999999995</v>
      </c>
      <c r="I100" s="51" t="s">
        <v>51</v>
      </c>
      <c r="J100" s="51">
        <v>1</v>
      </c>
    </row>
    <row r="101" spans="1:10" x14ac:dyDescent="0.3">
      <c r="A101" s="50">
        <f t="shared" si="5"/>
        <v>41474</v>
      </c>
      <c r="B101" s="49">
        <v>2013</v>
      </c>
      <c r="C101" s="49">
        <v>200</v>
      </c>
      <c r="D101" s="51" t="s">
        <v>69</v>
      </c>
      <c r="E101" s="82">
        <v>4</v>
      </c>
      <c r="F101" s="51">
        <v>5</v>
      </c>
      <c r="G101" s="158">
        <v>218.44</v>
      </c>
      <c r="H101" s="158">
        <v>101.6</v>
      </c>
      <c r="I101" s="51" t="s">
        <v>50</v>
      </c>
      <c r="J101" s="51">
        <v>0</v>
      </c>
    </row>
    <row r="102" spans="1:10" x14ac:dyDescent="0.3">
      <c r="A102" s="50">
        <f t="shared" si="5"/>
        <v>41474</v>
      </c>
      <c r="B102" s="49">
        <v>2013</v>
      </c>
      <c r="C102" s="49">
        <v>200</v>
      </c>
      <c r="D102" s="51" t="s">
        <v>70</v>
      </c>
      <c r="E102" s="82">
        <v>1</v>
      </c>
      <c r="F102" s="51">
        <v>1</v>
      </c>
      <c r="G102" s="158">
        <v>251.46</v>
      </c>
      <c r="H102" s="158">
        <v>101.6</v>
      </c>
      <c r="I102" s="51" t="s">
        <v>50</v>
      </c>
      <c r="J102" s="51">
        <v>0</v>
      </c>
    </row>
    <row r="103" spans="1:10" x14ac:dyDescent="0.3">
      <c r="A103" s="50">
        <f t="shared" si="5"/>
        <v>41474</v>
      </c>
      <c r="B103" s="49">
        <v>2013</v>
      </c>
      <c r="C103" s="49">
        <v>200</v>
      </c>
      <c r="D103" s="51" t="s">
        <v>70</v>
      </c>
      <c r="E103" s="82">
        <v>1</v>
      </c>
      <c r="F103" s="51">
        <v>2</v>
      </c>
      <c r="G103" s="158">
        <v>266.7</v>
      </c>
      <c r="H103" s="158">
        <v>106.68</v>
      </c>
      <c r="I103" s="51" t="s">
        <v>50</v>
      </c>
      <c r="J103" s="51">
        <v>0</v>
      </c>
    </row>
    <row r="104" spans="1:10" x14ac:dyDescent="0.3">
      <c r="A104" s="50">
        <f t="shared" si="5"/>
        <v>41474</v>
      </c>
      <c r="B104" s="49">
        <v>2013</v>
      </c>
      <c r="C104" s="49">
        <v>200</v>
      </c>
      <c r="D104" s="51" t="s">
        <v>70</v>
      </c>
      <c r="E104" s="82">
        <v>1</v>
      </c>
      <c r="F104" s="51">
        <v>3</v>
      </c>
      <c r="G104" s="158">
        <v>261.62</v>
      </c>
      <c r="H104" s="158">
        <v>104.14</v>
      </c>
      <c r="I104" s="51" t="s">
        <v>50</v>
      </c>
      <c r="J104" s="51">
        <v>0</v>
      </c>
    </row>
    <row r="105" spans="1:10" x14ac:dyDescent="0.3">
      <c r="A105" s="50">
        <f t="shared" si="5"/>
        <v>41474</v>
      </c>
      <c r="B105" s="49">
        <v>2013</v>
      </c>
      <c r="C105" s="49">
        <v>200</v>
      </c>
      <c r="D105" s="51" t="s">
        <v>70</v>
      </c>
      <c r="E105" s="82">
        <v>1</v>
      </c>
      <c r="F105" s="51">
        <v>4</v>
      </c>
      <c r="G105" s="158">
        <v>248.92000000000002</v>
      </c>
      <c r="H105" s="158">
        <v>114.3</v>
      </c>
      <c r="I105" s="51" t="s">
        <v>50</v>
      </c>
      <c r="J105" s="51">
        <v>0</v>
      </c>
    </row>
    <row r="106" spans="1:10" x14ac:dyDescent="0.3">
      <c r="A106" s="50">
        <f t="shared" si="5"/>
        <v>41474</v>
      </c>
      <c r="B106" s="49">
        <v>2013</v>
      </c>
      <c r="C106" s="49">
        <v>200</v>
      </c>
      <c r="D106" s="51" t="s">
        <v>70</v>
      </c>
      <c r="E106" s="82">
        <v>1</v>
      </c>
      <c r="F106" s="51">
        <v>5</v>
      </c>
      <c r="G106" s="158">
        <v>254</v>
      </c>
      <c r="H106" s="158">
        <v>99.06</v>
      </c>
      <c r="I106" s="51" t="s">
        <v>50</v>
      </c>
      <c r="J106" s="51">
        <v>0</v>
      </c>
    </row>
    <row r="107" spans="1:10" x14ac:dyDescent="0.3">
      <c r="A107" s="50">
        <f t="shared" si="5"/>
        <v>41474</v>
      </c>
      <c r="B107" s="49">
        <v>2013</v>
      </c>
      <c r="C107" s="49">
        <v>200</v>
      </c>
      <c r="D107" s="51" t="s">
        <v>70</v>
      </c>
      <c r="E107" s="82">
        <v>2</v>
      </c>
      <c r="F107" s="51">
        <v>1</v>
      </c>
      <c r="G107" s="158">
        <v>266.7</v>
      </c>
      <c r="H107" s="158">
        <v>116.84</v>
      </c>
      <c r="I107" s="51" t="s">
        <v>50</v>
      </c>
      <c r="J107" s="51">
        <v>1</v>
      </c>
    </row>
    <row r="108" spans="1:10" x14ac:dyDescent="0.3">
      <c r="A108" s="50">
        <f t="shared" si="5"/>
        <v>41474</v>
      </c>
      <c r="B108" s="49">
        <v>2013</v>
      </c>
      <c r="C108" s="49">
        <v>200</v>
      </c>
      <c r="D108" s="51" t="s">
        <v>70</v>
      </c>
      <c r="E108" s="82">
        <v>2</v>
      </c>
      <c r="F108" s="51">
        <v>2</v>
      </c>
      <c r="G108" s="158">
        <v>269.24</v>
      </c>
      <c r="H108" s="158">
        <v>104.14</v>
      </c>
      <c r="I108" s="51" t="s">
        <v>50</v>
      </c>
      <c r="J108" s="51">
        <v>1</v>
      </c>
    </row>
    <row r="109" spans="1:10" x14ac:dyDescent="0.3">
      <c r="A109" s="50">
        <f t="shared" si="5"/>
        <v>41474</v>
      </c>
      <c r="B109" s="49">
        <v>2013</v>
      </c>
      <c r="C109" s="49">
        <v>200</v>
      </c>
      <c r="D109" s="51" t="s">
        <v>70</v>
      </c>
      <c r="E109" s="82">
        <v>2</v>
      </c>
      <c r="F109" s="51">
        <v>3</v>
      </c>
      <c r="G109" s="158">
        <v>261.62</v>
      </c>
      <c r="H109" s="158">
        <v>96.52</v>
      </c>
      <c r="I109" s="51" t="s">
        <v>50</v>
      </c>
      <c r="J109" s="51">
        <v>0</v>
      </c>
    </row>
    <row r="110" spans="1:10" x14ac:dyDescent="0.3">
      <c r="A110" s="50">
        <f t="shared" si="5"/>
        <v>41474</v>
      </c>
      <c r="B110" s="49">
        <v>2013</v>
      </c>
      <c r="C110" s="49">
        <v>200</v>
      </c>
      <c r="D110" s="51" t="s">
        <v>70</v>
      </c>
      <c r="E110" s="82">
        <v>2</v>
      </c>
      <c r="F110" s="51">
        <v>4</v>
      </c>
      <c r="G110" s="158">
        <v>254</v>
      </c>
      <c r="H110" s="158">
        <v>91.44</v>
      </c>
      <c r="I110" s="51" t="s">
        <v>50</v>
      </c>
      <c r="J110" s="51">
        <v>0</v>
      </c>
    </row>
    <row r="111" spans="1:10" x14ac:dyDescent="0.3">
      <c r="A111" s="50">
        <f t="shared" si="5"/>
        <v>41474</v>
      </c>
      <c r="B111" s="49">
        <v>2013</v>
      </c>
      <c r="C111" s="49">
        <v>200</v>
      </c>
      <c r="D111" s="51" t="s">
        <v>70</v>
      </c>
      <c r="E111" s="82">
        <v>2</v>
      </c>
      <c r="F111" s="51">
        <v>5</v>
      </c>
      <c r="G111" s="158">
        <v>248.92000000000002</v>
      </c>
      <c r="H111" s="158">
        <v>101.6</v>
      </c>
      <c r="I111" s="51" t="s">
        <v>50</v>
      </c>
      <c r="J111" s="51">
        <v>2</v>
      </c>
    </row>
    <row r="112" spans="1:10" x14ac:dyDescent="0.3">
      <c r="A112" s="50">
        <f t="shared" si="5"/>
        <v>41474</v>
      </c>
      <c r="B112" s="49">
        <v>2013</v>
      </c>
      <c r="C112" s="49">
        <v>200</v>
      </c>
      <c r="D112" s="51" t="s">
        <v>70</v>
      </c>
      <c r="E112" s="82">
        <v>3</v>
      </c>
      <c r="F112" s="51">
        <v>1</v>
      </c>
      <c r="G112" s="158">
        <v>266.7</v>
      </c>
      <c r="H112" s="158">
        <v>81.28</v>
      </c>
      <c r="I112" s="51" t="s">
        <v>50</v>
      </c>
      <c r="J112" s="51">
        <v>0</v>
      </c>
    </row>
    <row r="113" spans="1:10" x14ac:dyDescent="0.3">
      <c r="A113" s="50">
        <f t="shared" si="5"/>
        <v>41474</v>
      </c>
      <c r="B113" s="49">
        <v>2013</v>
      </c>
      <c r="C113" s="49">
        <v>200</v>
      </c>
      <c r="D113" s="51" t="s">
        <v>70</v>
      </c>
      <c r="E113" s="82">
        <v>3</v>
      </c>
      <c r="F113" s="51">
        <v>2</v>
      </c>
      <c r="G113" s="158">
        <v>269.24</v>
      </c>
      <c r="H113" s="158">
        <v>91.44</v>
      </c>
      <c r="I113" s="51" t="s">
        <v>50</v>
      </c>
      <c r="J113" s="51">
        <v>0</v>
      </c>
    </row>
    <row r="114" spans="1:10" x14ac:dyDescent="0.3">
      <c r="A114" s="50">
        <f t="shared" si="5"/>
        <v>41474</v>
      </c>
      <c r="B114" s="49">
        <v>2013</v>
      </c>
      <c r="C114" s="49">
        <v>200</v>
      </c>
      <c r="D114" s="51" t="s">
        <v>70</v>
      </c>
      <c r="E114" s="82">
        <v>3</v>
      </c>
      <c r="F114" s="51">
        <v>3</v>
      </c>
      <c r="G114" s="158">
        <v>261.62</v>
      </c>
      <c r="H114" s="158">
        <v>91.44</v>
      </c>
      <c r="I114" s="51" t="s">
        <v>50</v>
      </c>
      <c r="J114" s="51">
        <v>0</v>
      </c>
    </row>
    <row r="115" spans="1:10" x14ac:dyDescent="0.3">
      <c r="A115" s="50">
        <f t="shared" si="5"/>
        <v>41474</v>
      </c>
      <c r="B115" s="49">
        <v>2013</v>
      </c>
      <c r="C115" s="49">
        <v>200</v>
      </c>
      <c r="D115" s="51" t="s">
        <v>70</v>
      </c>
      <c r="E115" s="82">
        <v>3</v>
      </c>
      <c r="F115" s="51">
        <v>4</v>
      </c>
      <c r="G115" s="158">
        <v>254</v>
      </c>
      <c r="H115" s="158">
        <v>101.6</v>
      </c>
      <c r="I115" s="51" t="s">
        <v>50</v>
      </c>
      <c r="J115" s="51">
        <v>0</v>
      </c>
    </row>
    <row r="116" spans="1:10" x14ac:dyDescent="0.3">
      <c r="A116" s="50">
        <f t="shared" si="5"/>
        <v>41474</v>
      </c>
      <c r="B116" s="49">
        <v>2013</v>
      </c>
      <c r="C116" s="49">
        <v>200</v>
      </c>
      <c r="D116" s="51" t="s">
        <v>70</v>
      </c>
      <c r="E116" s="82">
        <v>3</v>
      </c>
      <c r="F116" s="51">
        <v>5</v>
      </c>
      <c r="G116" s="158">
        <v>266.7</v>
      </c>
      <c r="H116" s="158">
        <v>83.820000000000007</v>
      </c>
      <c r="I116" s="51" t="s">
        <v>50</v>
      </c>
      <c r="J116" s="51">
        <v>0</v>
      </c>
    </row>
    <row r="117" spans="1:10" x14ac:dyDescent="0.3">
      <c r="A117" s="50">
        <f t="shared" si="5"/>
        <v>41474</v>
      </c>
      <c r="B117" s="49">
        <v>2013</v>
      </c>
      <c r="C117" s="49">
        <v>200</v>
      </c>
      <c r="D117" s="51" t="s">
        <v>70</v>
      </c>
      <c r="E117" s="82">
        <v>4</v>
      </c>
      <c r="F117" s="51">
        <v>1</v>
      </c>
      <c r="G117" s="158">
        <v>266.7</v>
      </c>
      <c r="H117" s="158">
        <v>91.44</v>
      </c>
      <c r="I117" s="51" t="s">
        <v>50</v>
      </c>
      <c r="J117" s="51">
        <v>0</v>
      </c>
    </row>
    <row r="118" spans="1:10" x14ac:dyDescent="0.3">
      <c r="A118" s="50">
        <f t="shared" si="5"/>
        <v>41474</v>
      </c>
      <c r="B118" s="49">
        <v>2013</v>
      </c>
      <c r="C118" s="49">
        <v>200</v>
      </c>
      <c r="D118" s="51" t="s">
        <v>70</v>
      </c>
      <c r="E118" s="82">
        <v>4</v>
      </c>
      <c r="F118" s="51">
        <v>2</v>
      </c>
      <c r="G118" s="158">
        <v>264.16000000000003</v>
      </c>
      <c r="H118" s="158">
        <v>114.3</v>
      </c>
      <c r="I118" s="51" t="s">
        <v>50</v>
      </c>
      <c r="J118" s="51">
        <v>0</v>
      </c>
    </row>
    <row r="119" spans="1:10" x14ac:dyDescent="0.3">
      <c r="A119" s="50">
        <f t="shared" si="5"/>
        <v>41474</v>
      </c>
      <c r="B119" s="49">
        <v>2013</v>
      </c>
      <c r="C119" s="49">
        <v>200</v>
      </c>
      <c r="D119" s="51" t="s">
        <v>70</v>
      </c>
      <c r="E119" s="82">
        <v>4</v>
      </c>
      <c r="F119" s="51">
        <v>3</v>
      </c>
      <c r="G119" s="158">
        <v>264.16000000000003</v>
      </c>
      <c r="H119" s="158">
        <v>78.739999999999995</v>
      </c>
      <c r="I119" s="51" t="s">
        <v>50</v>
      </c>
      <c r="J119" s="51">
        <v>0</v>
      </c>
    </row>
    <row r="120" spans="1:10" x14ac:dyDescent="0.3">
      <c r="A120" s="50">
        <f t="shared" si="5"/>
        <v>41474</v>
      </c>
      <c r="B120" s="49">
        <v>2013</v>
      </c>
      <c r="C120" s="49">
        <v>200</v>
      </c>
      <c r="D120" s="51" t="s">
        <v>70</v>
      </c>
      <c r="E120" s="82">
        <v>4</v>
      </c>
      <c r="F120" s="51">
        <v>4</v>
      </c>
      <c r="G120" s="158">
        <v>251.46</v>
      </c>
      <c r="H120" s="158">
        <v>101.6</v>
      </c>
      <c r="I120" s="51" t="s">
        <v>50</v>
      </c>
      <c r="J120" s="51">
        <v>1</v>
      </c>
    </row>
    <row r="121" spans="1:10" x14ac:dyDescent="0.3">
      <c r="A121" s="50">
        <f t="shared" si="5"/>
        <v>41474</v>
      </c>
      <c r="B121" s="49">
        <v>2013</v>
      </c>
      <c r="C121" s="49">
        <v>200</v>
      </c>
      <c r="D121" s="51" t="s">
        <v>70</v>
      </c>
      <c r="E121" s="82">
        <v>4</v>
      </c>
      <c r="F121" s="51">
        <v>5</v>
      </c>
      <c r="G121" s="158">
        <v>261.62</v>
      </c>
      <c r="H121" s="158">
        <v>104.14</v>
      </c>
      <c r="I121" s="51" t="s">
        <v>50</v>
      </c>
      <c r="J121" s="51">
        <v>0</v>
      </c>
    </row>
    <row r="122" spans="1:10" x14ac:dyDescent="0.3">
      <c r="A122" s="50">
        <f t="shared" ref="A122" si="6">DATE(B122,1,C122)</f>
        <v>41488</v>
      </c>
      <c r="B122" s="49">
        <v>2013</v>
      </c>
      <c r="C122" s="49">
        <v>214</v>
      </c>
      <c r="D122" s="51" t="s">
        <v>69</v>
      </c>
      <c r="E122" s="82">
        <v>1</v>
      </c>
      <c r="F122" s="51">
        <v>1</v>
      </c>
      <c r="G122" s="158">
        <v>228.6</v>
      </c>
      <c r="H122" s="158">
        <v>91.44</v>
      </c>
      <c r="I122" s="51" t="s">
        <v>56</v>
      </c>
      <c r="J122" s="51">
        <v>0</v>
      </c>
    </row>
    <row r="123" spans="1:10" x14ac:dyDescent="0.3">
      <c r="A123" s="50">
        <f t="shared" ref="A123:A161" si="7">DATE(B123,1,C123)</f>
        <v>41488</v>
      </c>
      <c r="B123" s="49">
        <v>2013</v>
      </c>
      <c r="C123" s="49">
        <v>214</v>
      </c>
      <c r="D123" s="51" t="s">
        <v>69</v>
      </c>
      <c r="E123" s="82">
        <v>1</v>
      </c>
      <c r="F123" s="51">
        <v>2</v>
      </c>
      <c r="G123" s="158">
        <v>231.14000000000001</v>
      </c>
      <c r="H123" s="158">
        <v>96.52</v>
      </c>
      <c r="I123" s="51" t="s">
        <v>56</v>
      </c>
      <c r="J123" s="51">
        <v>1</v>
      </c>
    </row>
    <row r="124" spans="1:10" x14ac:dyDescent="0.3">
      <c r="A124" s="50">
        <f t="shared" si="7"/>
        <v>41488</v>
      </c>
      <c r="B124" s="49">
        <v>2013</v>
      </c>
      <c r="C124" s="49">
        <v>214</v>
      </c>
      <c r="D124" s="51" t="s">
        <v>69</v>
      </c>
      <c r="E124" s="82">
        <v>1</v>
      </c>
      <c r="F124" s="51">
        <v>3</v>
      </c>
      <c r="G124" s="158">
        <v>233.68</v>
      </c>
      <c r="H124" s="158">
        <v>91.44</v>
      </c>
      <c r="I124" s="51" t="s">
        <v>56</v>
      </c>
      <c r="J124" s="51">
        <v>0</v>
      </c>
    </row>
    <row r="125" spans="1:10" x14ac:dyDescent="0.3">
      <c r="A125" s="50">
        <f t="shared" si="7"/>
        <v>41488</v>
      </c>
      <c r="B125" s="49">
        <v>2013</v>
      </c>
      <c r="C125" s="49">
        <v>214</v>
      </c>
      <c r="D125" s="51" t="s">
        <v>69</v>
      </c>
      <c r="E125" s="82">
        <v>1</v>
      </c>
      <c r="F125" s="51">
        <v>4</v>
      </c>
      <c r="G125" s="158">
        <v>238.76</v>
      </c>
      <c r="H125" s="158">
        <v>101.6</v>
      </c>
      <c r="I125" s="51" t="s">
        <v>56</v>
      </c>
      <c r="J125" s="51">
        <v>1</v>
      </c>
    </row>
    <row r="126" spans="1:10" x14ac:dyDescent="0.3">
      <c r="A126" s="50">
        <f t="shared" si="7"/>
        <v>41488</v>
      </c>
      <c r="B126" s="49">
        <v>2013</v>
      </c>
      <c r="C126" s="49">
        <v>214</v>
      </c>
      <c r="D126" s="51" t="s">
        <v>69</v>
      </c>
      <c r="E126" s="82">
        <v>1</v>
      </c>
      <c r="F126" s="51">
        <v>5</v>
      </c>
      <c r="G126" s="158">
        <v>226.06</v>
      </c>
      <c r="H126" s="158">
        <v>114.3</v>
      </c>
      <c r="I126" s="51" t="s">
        <v>56</v>
      </c>
      <c r="J126" s="51">
        <v>1</v>
      </c>
    </row>
    <row r="127" spans="1:10" x14ac:dyDescent="0.3">
      <c r="A127" s="50">
        <f t="shared" si="7"/>
        <v>41488</v>
      </c>
      <c r="B127" s="49">
        <v>2013</v>
      </c>
      <c r="C127" s="49">
        <v>214</v>
      </c>
      <c r="D127" s="51" t="s">
        <v>69</v>
      </c>
      <c r="E127" s="82">
        <v>2</v>
      </c>
      <c r="F127" s="51">
        <v>1</v>
      </c>
      <c r="G127" s="158">
        <v>233.68</v>
      </c>
      <c r="H127" s="158">
        <v>101.6</v>
      </c>
      <c r="I127" s="51" t="s">
        <v>56</v>
      </c>
      <c r="J127" s="51">
        <v>0</v>
      </c>
    </row>
    <row r="128" spans="1:10" x14ac:dyDescent="0.3">
      <c r="A128" s="50">
        <f t="shared" si="7"/>
        <v>41488</v>
      </c>
      <c r="B128" s="49">
        <v>2013</v>
      </c>
      <c r="C128" s="49">
        <v>214</v>
      </c>
      <c r="D128" s="51" t="s">
        <v>69</v>
      </c>
      <c r="E128" s="82">
        <v>2</v>
      </c>
      <c r="F128" s="51">
        <v>2</v>
      </c>
      <c r="G128" s="158">
        <v>228.6</v>
      </c>
      <c r="H128" s="158">
        <v>114.3</v>
      </c>
      <c r="I128" s="51" t="s">
        <v>56</v>
      </c>
      <c r="J128" s="51">
        <v>1</v>
      </c>
    </row>
    <row r="129" spans="1:10" x14ac:dyDescent="0.3">
      <c r="A129" s="50">
        <f t="shared" si="7"/>
        <v>41488</v>
      </c>
      <c r="B129" s="49">
        <v>2013</v>
      </c>
      <c r="C129" s="49">
        <v>214</v>
      </c>
      <c r="D129" s="51" t="s">
        <v>69</v>
      </c>
      <c r="E129" s="82">
        <v>2</v>
      </c>
      <c r="F129" s="51">
        <v>3</v>
      </c>
      <c r="G129" s="158">
        <v>233.68</v>
      </c>
      <c r="H129" s="158">
        <v>99.06</v>
      </c>
      <c r="I129" s="51" t="s">
        <v>56</v>
      </c>
      <c r="J129" s="51">
        <v>0</v>
      </c>
    </row>
    <row r="130" spans="1:10" x14ac:dyDescent="0.3">
      <c r="A130" s="50">
        <f t="shared" si="7"/>
        <v>41488</v>
      </c>
      <c r="B130" s="49">
        <v>2013</v>
      </c>
      <c r="C130" s="49">
        <v>214</v>
      </c>
      <c r="D130" s="51" t="s">
        <v>69</v>
      </c>
      <c r="E130" s="82">
        <v>2</v>
      </c>
      <c r="F130" s="51">
        <v>4</v>
      </c>
      <c r="G130" s="158">
        <v>223.52</v>
      </c>
      <c r="H130" s="158">
        <v>91.44</v>
      </c>
      <c r="I130" s="51" t="s">
        <v>56</v>
      </c>
      <c r="J130" s="51">
        <v>0</v>
      </c>
    </row>
    <row r="131" spans="1:10" x14ac:dyDescent="0.3">
      <c r="A131" s="50">
        <f t="shared" si="7"/>
        <v>41488</v>
      </c>
      <c r="B131" s="49">
        <v>2013</v>
      </c>
      <c r="C131" s="49">
        <v>214</v>
      </c>
      <c r="D131" s="51" t="s">
        <v>69</v>
      </c>
      <c r="E131" s="82">
        <v>2</v>
      </c>
      <c r="F131" s="51">
        <v>5</v>
      </c>
      <c r="G131" s="158">
        <v>231.14000000000001</v>
      </c>
      <c r="H131" s="158">
        <v>104.14</v>
      </c>
      <c r="I131" s="51" t="s">
        <v>56</v>
      </c>
      <c r="J131" s="51">
        <v>1</v>
      </c>
    </row>
    <row r="132" spans="1:10" x14ac:dyDescent="0.3">
      <c r="A132" s="50">
        <f t="shared" si="7"/>
        <v>41488</v>
      </c>
      <c r="B132" s="49">
        <v>2013</v>
      </c>
      <c r="C132" s="49">
        <v>214</v>
      </c>
      <c r="D132" s="51" t="s">
        <v>69</v>
      </c>
      <c r="E132" s="82">
        <v>3</v>
      </c>
      <c r="F132" s="51">
        <v>1</v>
      </c>
      <c r="G132" s="158">
        <v>228.6</v>
      </c>
      <c r="H132" s="158">
        <v>101.6</v>
      </c>
      <c r="I132" s="51" t="s">
        <v>56</v>
      </c>
      <c r="J132" s="51">
        <v>0</v>
      </c>
    </row>
    <row r="133" spans="1:10" x14ac:dyDescent="0.3">
      <c r="A133" s="50">
        <f t="shared" si="7"/>
        <v>41488</v>
      </c>
      <c r="B133" s="49">
        <v>2013</v>
      </c>
      <c r="C133" s="49">
        <v>214</v>
      </c>
      <c r="D133" s="51" t="s">
        <v>69</v>
      </c>
      <c r="E133" s="82">
        <v>3</v>
      </c>
      <c r="F133" s="51">
        <v>2</v>
      </c>
      <c r="G133" s="158">
        <v>228.6</v>
      </c>
      <c r="H133" s="158">
        <v>88.9</v>
      </c>
      <c r="I133" s="51" t="s">
        <v>56</v>
      </c>
      <c r="J133" s="51">
        <v>2</v>
      </c>
    </row>
    <row r="134" spans="1:10" x14ac:dyDescent="0.3">
      <c r="A134" s="50">
        <f t="shared" si="7"/>
        <v>41488</v>
      </c>
      <c r="B134" s="49">
        <v>2013</v>
      </c>
      <c r="C134" s="49">
        <v>214</v>
      </c>
      <c r="D134" s="51" t="s">
        <v>69</v>
      </c>
      <c r="E134" s="82">
        <v>3</v>
      </c>
      <c r="F134" s="157">
        <v>3</v>
      </c>
      <c r="G134" s="158">
        <v>226.06</v>
      </c>
      <c r="H134" s="158">
        <v>96.52</v>
      </c>
      <c r="I134" s="51" t="s">
        <v>56</v>
      </c>
      <c r="J134" s="51">
        <v>1</v>
      </c>
    </row>
    <row r="135" spans="1:10" x14ac:dyDescent="0.3">
      <c r="A135" s="50">
        <f t="shared" si="7"/>
        <v>41488</v>
      </c>
      <c r="B135" s="49">
        <v>2013</v>
      </c>
      <c r="C135" s="49">
        <v>214</v>
      </c>
      <c r="D135" s="51" t="s">
        <v>69</v>
      </c>
      <c r="E135" s="82">
        <v>3</v>
      </c>
      <c r="F135" s="157">
        <v>4</v>
      </c>
      <c r="G135" s="158">
        <v>203.2</v>
      </c>
      <c r="H135" s="158">
        <v>99.06</v>
      </c>
      <c r="I135" s="51" t="s">
        <v>56</v>
      </c>
      <c r="J135" s="51">
        <v>0</v>
      </c>
    </row>
    <row r="136" spans="1:10" x14ac:dyDescent="0.3">
      <c r="A136" s="50">
        <f t="shared" si="7"/>
        <v>41488</v>
      </c>
      <c r="B136" s="49">
        <v>2013</v>
      </c>
      <c r="C136" s="49">
        <v>214</v>
      </c>
      <c r="D136" s="51" t="s">
        <v>69</v>
      </c>
      <c r="E136" s="82">
        <v>3</v>
      </c>
      <c r="F136" s="157">
        <v>5</v>
      </c>
      <c r="G136" s="158">
        <v>210.82</v>
      </c>
      <c r="H136" s="158">
        <v>106.68</v>
      </c>
      <c r="I136" s="51" t="s">
        <v>56</v>
      </c>
      <c r="J136" s="51">
        <v>2</v>
      </c>
    </row>
    <row r="137" spans="1:10" x14ac:dyDescent="0.3">
      <c r="A137" s="50">
        <f t="shared" si="7"/>
        <v>41488</v>
      </c>
      <c r="B137" s="49">
        <v>2013</v>
      </c>
      <c r="C137" s="49">
        <v>214</v>
      </c>
      <c r="D137" s="51" t="s">
        <v>69</v>
      </c>
      <c r="E137" s="82">
        <v>4</v>
      </c>
      <c r="F137" s="157">
        <v>1</v>
      </c>
      <c r="G137" s="158">
        <v>218.44</v>
      </c>
      <c r="H137" s="158">
        <v>86.36</v>
      </c>
      <c r="I137" s="51" t="s">
        <v>56</v>
      </c>
      <c r="J137" s="51">
        <v>1</v>
      </c>
    </row>
    <row r="138" spans="1:10" x14ac:dyDescent="0.3">
      <c r="A138" s="50">
        <f t="shared" si="7"/>
        <v>41488</v>
      </c>
      <c r="B138" s="49">
        <v>2013</v>
      </c>
      <c r="C138" s="49">
        <v>214</v>
      </c>
      <c r="D138" s="51" t="s">
        <v>69</v>
      </c>
      <c r="E138" s="82">
        <v>4</v>
      </c>
      <c r="F138" s="157">
        <v>2</v>
      </c>
      <c r="G138" s="158">
        <v>223.52</v>
      </c>
      <c r="H138" s="158">
        <v>91.44</v>
      </c>
      <c r="I138" s="51" t="s">
        <v>56</v>
      </c>
      <c r="J138" s="51">
        <v>1</v>
      </c>
    </row>
    <row r="139" spans="1:10" x14ac:dyDescent="0.3">
      <c r="A139" s="50">
        <f t="shared" si="7"/>
        <v>41488</v>
      </c>
      <c r="B139" s="49">
        <v>2013</v>
      </c>
      <c r="C139" s="49">
        <v>214</v>
      </c>
      <c r="D139" s="51" t="s">
        <v>69</v>
      </c>
      <c r="E139" s="82">
        <v>4</v>
      </c>
      <c r="F139" s="157">
        <v>3</v>
      </c>
      <c r="G139" s="158">
        <v>233.68</v>
      </c>
      <c r="H139" s="158">
        <v>93.98</v>
      </c>
      <c r="I139" s="51" t="s">
        <v>56</v>
      </c>
      <c r="J139" s="51">
        <v>0</v>
      </c>
    </row>
    <row r="140" spans="1:10" x14ac:dyDescent="0.3">
      <c r="A140" s="50">
        <f t="shared" si="7"/>
        <v>41488</v>
      </c>
      <c r="B140" s="49">
        <v>2013</v>
      </c>
      <c r="C140" s="49">
        <v>214</v>
      </c>
      <c r="D140" s="51" t="s">
        <v>69</v>
      </c>
      <c r="E140" s="82">
        <v>4</v>
      </c>
      <c r="F140" s="157">
        <v>4</v>
      </c>
      <c r="G140" s="158">
        <v>215.9</v>
      </c>
      <c r="H140" s="158">
        <v>101.6</v>
      </c>
      <c r="I140" s="51" t="s">
        <v>56</v>
      </c>
      <c r="J140" s="51">
        <v>0</v>
      </c>
    </row>
    <row r="141" spans="1:10" x14ac:dyDescent="0.3">
      <c r="A141" s="50">
        <f t="shared" si="7"/>
        <v>41488</v>
      </c>
      <c r="B141" s="49">
        <v>2013</v>
      </c>
      <c r="C141" s="49">
        <v>214</v>
      </c>
      <c r="D141" s="51" t="s">
        <v>69</v>
      </c>
      <c r="E141" s="82">
        <v>4</v>
      </c>
      <c r="F141" s="157">
        <v>5</v>
      </c>
      <c r="G141" s="158">
        <v>223.52</v>
      </c>
      <c r="H141" s="158">
        <v>91.44</v>
      </c>
      <c r="I141" s="51" t="s">
        <v>56</v>
      </c>
      <c r="J141" s="51">
        <v>1</v>
      </c>
    </row>
    <row r="142" spans="1:10" x14ac:dyDescent="0.3">
      <c r="A142" s="50">
        <f t="shared" si="7"/>
        <v>41488</v>
      </c>
      <c r="B142" s="49">
        <v>2013</v>
      </c>
      <c r="C142" s="49">
        <v>214</v>
      </c>
      <c r="D142" s="51" t="s">
        <v>70</v>
      </c>
      <c r="E142" s="82">
        <v>1</v>
      </c>
      <c r="F142" s="51">
        <v>1</v>
      </c>
      <c r="G142" s="158">
        <v>266.7</v>
      </c>
      <c r="H142" s="158">
        <v>121.92</v>
      </c>
      <c r="I142" s="51" t="s">
        <v>56</v>
      </c>
      <c r="J142" s="51">
        <v>0</v>
      </c>
    </row>
    <row r="143" spans="1:10" x14ac:dyDescent="0.3">
      <c r="A143" s="50">
        <f t="shared" si="7"/>
        <v>41488</v>
      </c>
      <c r="B143" s="49">
        <v>2013</v>
      </c>
      <c r="C143" s="49">
        <v>214</v>
      </c>
      <c r="D143" s="51" t="s">
        <v>70</v>
      </c>
      <c r="E143" s="82">
        <v>1</v>
      </c>
      <c r="F143" s="51">
        <v>2</v>
      </c>
      <c r="G143" s="158">
        <v>274.32</v>
      </c>
      <c r="H143" s="158">
        <v>114.3</v>
      </c>
      <c r="I143" s="51" t="s">
        <v>56</v>
      </c>
      <c r="J143" s="51">
        <v>0</v>
      </c>
    </row>
    <row r="144" spans="1:10" x14ac:dyDescent="0.3">
      <c r="A144" s="50">
        <f t="shared" si="7"/>
        <v>41488</v>
      </c>
      <c r="B144" s="49">
        <v>2013</v>
      </c>
      <c r="C144" s="49">
        <v>214</v>
      </c>
      <c r="D144" s="51" t="s">
        <v>70</v>
      </c>
      <c r="E144" s="82">
        <v>1</v>
      </c>
      <c r="F144" s="51">
        <v>3</v>
      </c>
      <c r="G144" s="158">
        <v>271.78000000000003</v>
      </c>
      <c r="H144" s="158">
        <v>104.14</v>
      </c>
      <c r="I144" s="51" t="s">
        <v>56</v>
      </c>
      <c r="J144" s="51">
        <v>0</v>
      </c>
    </row>
    <row r="145" spans="1:10" x14ac:dyDescent="0.3">
      <c r="A145" s="50">
        <f t="shared" si="7"/>
        <v>41488</v>
      </c>
      <c r="B145" s="49">
        <v>2013</v>
      </c>
      <c r="C145" s="49">
        <v>214</v>
      </c>
      <c r="D145" s="51" t="s">
        <v>70</v>
      </c>
      <c r="E145" s="82">
        <v>1</v>
      </c>
      <c r="F145" s="51">
        <v>4</v>
      </c>
      <c r="G145" s="158">
        <v>254</v>
      </c>
      <c r="H145" s="158">
        <v>111.76</v>
      </c>
      <c r="I145" s="51" t="s">
        <v>56</v>
      </c>
      <c r="J145" s="51">
        <v>1</v>
      </c>
    </row>
    <row r="146" spans="1:10" x14ac:dyDescent="0.3">
      <c r="A146" s="50">
        <f t="shared" si="7"/>
        <v>41488</v>
      </c>
      <c r="B146" s="49">
        <v>2013</v>
      </c>
      <c r="C146" s="49">
        <v>214</v>
      </c>
      <c r="D146" s="51" t="s">
        <v>70</v>
      </c>
      <c r="E146" s="82">
        <v>1</v>
      </c>
      <c r="F146" s="51">
        <v>5</v>
      </c>
      <c r="G146" s="158">
        <v>261.62</v>
      </c>
      <c r="H146" s="158">
        <v>109.22</v>
      </c>
      <c r="I146" s="51" t="s">
        <v>56</v>
      </c>
      <c r="J146" s="51">
        <v>0</v>
      </c>
    </row>
    <row r="147" spans="1:10" x14ac:dyDescent="0.3">
      <c r="A147" s="50">
        <f t="shared" si="7"/>
        <v>41488</v>
      </c>
      <c r="B147" s="49">
        <v>2013</v>
      </c>
      <c r="C147" s="49">
        <v>214</v>
      </c>
      <c r="D147" s="51" t="s">
        <v>70</v>
      </c>
      <c r="E147" s="82">
        <v>2</v>
      </c>
      <c r="F147" s="51">
        <v>1</v>
      </c>
      <c r="G147" s="158">
        <v>266.7</v>
      </c>
      <c r="H147" s="158">
        <v>91.44</v>
      </c>
      <c r="I147" s="51" t="s">
        <v>56</v>
      </c>
      <c r="J147" s="51">
        <v>0</v>
      </c>
    </row>
    <row r="148" spans="1:10" x14ac:dyDescent="0.3">
      <c r="A148" s="50">
        <f t="shared" si="7"/>
        <v>41488</v>
      </c>
      <c r="B148" s="49">
        <v>2013</v>
      </c>
      <c r="C148" s="49">
        <v>214</v>
      </c>
      <c r="D148" s="51" t="s">
        <v>70</v>
      </c>
      <c r="E148" s="82">
        <v>2</v>
      </c>
      <c r="F148" s="51">
        <v>2</v>
      </c>
      <c r="G148" s="158">
        <v>261.62</v>
      </c>
      <c r="H148" s="158">
        <v>96.52</v>
      </c>
      <c r="I148" s="51" t="s">
        <v>56</v>
      </c>
      <c r="J148" s="51">
        <v>0</v>
      </c>
    </row>
    <row r="149" spans="1:10" x14ac:dyDescent="0.3">
      <c r="A149" s="50">
        <f t="shared" si="7"/>
        <v>41488</v>
      </c>
      <c r="B149" s="49">
        <v>2013</v>
      </c>
      <c r="C149" s="49">
        <v>214</v>
      </c>
      <c r="D149" s="51" t="s">
        <v>70</v>
      </c>
      <c r="E149" s="82">
        <v>2</v>
      </c>
      <c r="F149" s="51">
        <v>3</v>
      </c>
      <c r="G149" s="158">
        <v>261.62</v>
      </c>
      <c r="H149" s="158">
        <v>104.14</v>
      </c>
      <c r="I149" s="51" t="s">
        <v>56</v>
      </c>
      <c r="J149" s="51">
        <v>1</v>
      </c>
    </row>
    <row r="150" spans="1:10" x14ac:dyDescent="0.3">
      <c r="A150" s="50">
        <f t="shared" si="7"/>
        <v>41488</v>
      </c>
      <c r="B150" s="49">
        <v>2013</v>
      </c>
      <c r="C150" s="49">
        <v>214</v>
      </c>
      <c r="D150" s="51" t="s">
        <v>70</v>
      </c>
      <c r="E150" s="82">
        <v>2</v>
      </c>
      <c r="F150" s="51">
        <v>4</v>
      </c>
      <c r="G150" s="158">
        <v>266.7</v>
      </c>
      <c r="H150" s="158">
        <v>101.6</v>
      </c>
      <c r="I150" s="51" t="s">
        <v>56</v>
      </c>
      <c r="J150" s="51">
        <v>0</v>
      </c>
    </row>
    <row r="151" spans="1:10" x14ac:dyDescent="0.3">
      <c r="A151" s="50">
        <f t="shared" si="7"/>
        <v>41488</v>
      </c>
      <c r="B151" s="49">
        <v>2013</v>
      </c>
      <c r="C151" s="49">
        <v>214</v>
      </c>
      <c r="D151" s="51" t="s">
        <v>70</v>
      </c>
      <c r="E151" s="82">
        <v>2</v>
      </c>
      <c r="F151" s="51">
        <v>5</v>
      </c>
      <c r="G151" s="158">
        <v>251.46</v>
      </c>
      <c r="H151" s="158">
        <v>99.06</v>
      </c>
      <c r="I151" s="51" t="s">
        <v>56</v>
      </c>
      <c r="J151" s="51">
        <v>0</v>
      </c>
    </row>
    <row r="152" spans="1:10" x14ac:dyDescent="0.3">
      <c r="A152" s="50">
        <f t="shared" si="7"/>
        <v>41488</v>
      </c>
      <c r="B152" s="49">
        <v>2013</v>
      </c>
      <c r="C152" s="49">
        <v>214</v>
      </c>
      <c r="D152" s="51" t="s">
        <v>70</v>
      </c>
      <c r="E152" s="82">
        <v>3</v>
      </c>
      <c r="F152" s="51">
        <v>1</v>
      </c>
      <c r="G152" s="158">
        <v>266.7</v>
      </c>
      <c r="H152" s="158">
        <v>76.2</v>
      </c>
      <c r="I152" s="51" t="s">
        <v>56</v>
      </c>
      <c r="J152" s="51">
        <v>0</v>
      </c>
    </row>
    <row r="153" spans="1:10" x14ac:dyDescent="0.3">
      <c r="A153" s="50">
        <f t="shared" si="7"/>
        <v>41488</v>
      </c>
      <c r="B153" s="49">
        <v>2013</v>
      </c>
      <c r="C153" s="49">
        <v>214</v>
      </c>
      <c r="D153" s="51" t="s">
        <v>70</v>
      </c>
      <c r="E153" s="82">
        <v>3</v>
      </c>
      <c r="F153" s="51">
        <v>2</v>
      </c>
      <c r="G153" s="158">
        <v>269.24</v>
      </c>
      <c r="H153" s="158">
        <v>83.820000000000007</v>
      </c>
      <c r="I153" s="51" t="s">
        <v>56</v>
      </c>
      <c r="J153" s="51">
        <v>0</v>
      </c>
    </row>
    <row r="154" spans="1:10" x14ac:dyDescent="0.3">
      <c r="A154" s="50">
        <f t="shared" si="7"/>
        <v>41488</v>
      </c>
      <c r="B154" s="49">
        <v>2013</v>
      </c>
      <c r="C154" s="49">
        <v>214</v>
      </c>
      <c r="D154" s="51" t="s">
        <v>70</v>
      </c>
      <c r="E154" s="82">
        <v>3</v>
      </c>
      <c r="F154" s="51">
        <v>3</v>
      </c>
      <c r="G154" s="158">
        <v>264.16000000000003</v>
      </c>
      <c r="H154" s="158">
        <v>91.44</v>
      </c>
      <c r="I154" s="51" t="s">
        <v>56</v>
      </c>
      <c r="J154" s="51">
        <v>0</v>
      </c>
    </row>
    <row r="155" spans="1:10" x14ac:dyDescent="0.3">
      <c r="A155" s="50">
        <f t="shared" si="7"/>
        <v>41488</v>
      </c>
      <c r="B155" s="49">
        <v>2013</v>
      </c>
      <c r="C155" s="49">
        <v>214</v>
      </c>
      <c r="D155" s="51" t="s">
        <v>70</v>
      </c>
      <c r="E155" s="82">
        <v>3</v>
      </c>
      <c r="F155" s="51">
        <v>4</v>
      </c>
      <c r="G155" s="158">
        <v>261.62</v>
      </c>
      <c r="H155" s="158">
        <v>78.739999999999995</v>
      </c>
      <c r="I155" s="51" t="s">
        <v>56</v>
      </c>
      <c r="J155" s="51">
        <v>0</v>
      </c>
    </row>
    <row r="156" spans="1:10" x14ac:dyDescent="0.3">
      <c r="A156" s="50">
        <f t="shared" si="7"/>
        <v>41488</v>
      </c>
      <c r="B156" s="49">
        <v>2013</v>
      </c>
      <c r="C156" s="49">
        <v>214</v>
      </c>
      <c r="D156" s="51" t="s">
        <v>70</v>
      </c>
      <c r="E156" s="82">
        <v>3</v>
      </c>
      <c r="F156" s="51">
        <v>5</v>
      </c>
      <c r="G156" s="158">
        <v>254</v>
      </c>
      <c r="H156" s="158">
        <v>93.98</v>
      </c>
      <c r="I156" s="51" t="s">
        <v>56</v>
      </c>
      <c r="J156" s="51">
        <v>0</v>
      </c>
    </row>
    <row r="157" spans="1:10" x14ac:dyDescent="0.3">
      <c r="A157" s="50">
        <f t="shared" si="7"/>
        <v>41488</v>
      </c>
      <c r="B157" s="49">
        <v>2013</v>
      </c>
      <c r="C157" s="49">
        <v>214</v>
      </c>
      <c r="D157" s="51" t="s">
        <v>70</v>
      </c>
      <c r="E157" s="82">
        <v>4</v>
      </c>
      <c r="F157" s="51">
        <v>1</v>
      </c>
      <c r="G157" s="158">
        <v>269.24</v>
      </c>
      <c r="H157" s="158">
        <v>121.92</v>
      </c>
      <c r="I157" s="51" t="s">
        <v>56</v>
      </c>
      <c r="J157" s="51">
        <v>0</v>
      </c>
    </row>
    <row r="158" spans="1:10" x14ac:dyDescent="0.3">
      <c r="A158" s="50">
        <f t="shared" si="7"/>
        <v>41488</v>
      </c>
      <c r="B158" s="49">
        <v>2013</v>
      </c>
      <c r="C158" s="49">
        <v>214</v>
      </c>
      <c r="D158" s="51" t="s">
        <v>70</v>
      </c>
      <c r="E158" s="82">
        <v>4</v>
      </c>
      <c r="F158" s="51">
        <v>2</v>
      </c>
      <c r="G158" s="158">
        <v>266.7</v>
      </c>
      <c r="H158" s="158">
        <v>114.3</v>
      </c>
      <c r="I158" s="51" t="s">
        <v>56</v>
      </c>
      <c r="J158" s="51">
        <v>1</v>
      </c>
    </row>
    <row r="159" spans="1:10" x14ac:dyDescent="0.3">
      <c r="A159" s="50">
        <f t="shared" si="7"/>
        <v>41488</v>
      </c>
      <c r="B159" s="49">
        <v>2013</v>
      </c>
      <c r="C159" s="49">
        <v>214</v>
      </c>
      <c r="D159" s="51" t="s">
        <v>70</v>
      </c>
      <c r="E159" s="82">
        <v>4</v>
      </c>
      <c r="F159" s="51">
        <v>3</v>
      </c>
      <c r="G159" s="158">
        <v>254</v>
      </c>
      <c r="H159" s="158">
        <v>91.44</v>
      </c>
      <c r="I159" s="51" t="s">
        <v>56</v>
      </c>
      <c r="J159" s="51">
        <v>0</v>
      </c>
    </row>
    <row r="160" spans="1:10" x14ac:dyDescent="0.3">
      <c r="A160" s="50">
        <f t="shared" si="7"/>
        <v>41488</v>
      </c>
      <c r="B160" s="49">
        <v>2013</v>
      </c>
      <c r="C160" s="49">
        <v>214</v>
      </c>
      <c r="D160" s="51" t="s">
        <v>70</v>
      </c>
      <c r="E160" s="82">
        <v>4</v>
      </c>
      <c r="F160" s="51">
        <v>4</v>
      </c>
      <c r="G160" s="158">
        <v>261.62</v>
      </c>
      <c r="H160" s="158">
        <v>106.68</v>
      </c>
      <c r="I160" s="51" t="s">
        <v>56</v>
      </c>
      <c r="J160" s="51">
        <v>1</v>
      </c>
    </row>
    <row r="161" spans="1:10" x14ac:dyDescent="0.3">
      <c r="A161" s="50">
        <f t="shared" si="7"/>
        <v>41488</v>
      </c>
      <c r="B161" s="49">
        <v>2013</v>
      </c>
      <c r="C161" s="49">
        <v>214</v>
      </c>
      <c r="D161" s="51" t="s">
        <v>70</v>
      </c>
      <c r="E161" s="82">
        <v>4</v>
      </c>
      <c r="F161" s="51">
        <v>5</v>
      </c>
      <c r="G161" s="158">
        <v>264.16000000000003</v>
      </c>
      <c r="H161" s="158">
        <v>104.14</v>
      </c>
      <c r="I161" s="51" t="s">
        <v>56</v>
      </c>
      <c r="J161" s="51">
        <v>0</v>
      </c>
    </row>
    <row r="162" spans="1:10" x14ac:dyDescent="0.3">
      <c r="A162" s="50">
        <f t="shared" ref="A162" si="8">DATE(B162,1,C162)</f>
        <v>41510</v>
      </c>
      <c r="B162" s="49">
        <v>2013</v>
      </c>
      <c r="C162" s="49">
        <v>236</v>
      </c>
      <c r="D162" s="51" t="s">
        <v>69</v>
      </c>
      <c r="E162" s="82">
        <v>1</v>
      </c>
      <c r="F162" s="51">
        <v>1</v>
      </c>
      <c r="G162" s="158">
        <v>236.22</v>
      </c>
      <c r="H162" s="158">
        <v>91.44</v>
      </c>
      <c r="I162" s="51" t="s">
        <v>55</v>
      </c>
      <c r="J162" s="51">
        <v>0</v>
      </c>
    </row>
    <row r="163" spans="1:10" x14ac:dyDescent="0.3">
      <c r="A163" s="50">
        <f t="shared" ref="A163:A201" si="9">DATE(B163,1,C163)</f>
        <v>41510</v>
      </c>
      <c r="B163" s="49">
        <v>2013</v>
      </c>
      <c r="C163" s="49">
        <v>236</v>
      </c>
      <c r="D163" s="51" t="s">
        <v>69</v>
      </c>
      <c r="E163" s="82">
        <v>1</v>
      </c>
      <c r="F163" s="51">
        <v>2</v>
      </c>
      <c r="G163" s="158">
        <v>228.6</v>
      </c>
      <c r="H163" s="158">
        <v>73.66</v>
      </c>
      <c r="I163" s="51" t="s">
        <v>55</v>
      </c>
      <c r="J163" s="51">
        <v>1</v>
      </c>
    </row>
    <row r="164" spans="1:10" x14ac:dyDescent="0.3">
      <c r="A164" s="50">
        <f t="shared" si="9"/>
        <v>41510</v>
      </c>
      <c r="B164" s="49">
        <v>2013</v>
      </c>
      <c r="C164" s="49">
        <v>236</v>
      </c>
      <c r="D164" s="51" t="s">
        <v>69</v>
      </c>
      <c r="E164" s="82">
        <v>1</v>
      </c>
      <c r="F164" s="51">
        <v>3</v>
      </c>
      <c r="G164" s="158">
        <v>233.68</v>
      </c>
      <c r="H164" s="158">
        <v>96.52</v>
      </c>
      <c r="I164" s="51" t="s">
        <v>55</v>
      </c>
      <c r="J164" s="51">
        <v>0</v>
      </c>
    </row>
    <row r="165" spans="1:10" x14ac:dyDescent="0.3">
      <c r="A165" s="50">
        <f t="shared" si="9"/>
        <v>41510</v>
      </c>
      <c r="B165" s="49">
        <v>2013</v>
      </c>
      <c r="C165" s="49">
        <v>236</v>
      </c>
      <c r="D165" s="51" t="s">
        <v>69</v>
      </c>
      <c r="E165" s="82">
        <v>1</v>
      </c>
      <c r="F165" s="51">
        <v>4</v>
      </c>
      <c r="G165" s="158">
        <v>233.68</v>
      </c>
      <c r="H165" s="158">
        <v>93.98</v>
      </c>
      <c r="I165" s="51" t="s">
        <v>55</v>
      </c>
      <c r="J165" s="51">
        <v>1</v>
      </c>
    </row>
    <row r="166" spans="1:10" x14ac:dyDescent="0.3">
      <c r="A166" s="50">
        <f t="shared" si="9"/>
        <v>41510</v>
      </c>
      <c r="B166" s="49">
        <v>2013</v>
      </c>
      <c r="C166" s="49">
        <v>236</v>
      </c>
      <c r="D166" s="51" t="s">
        <v>69</v>
      </c>
      <c r="E166" s="82">
        <v>1</v>
      </c>
      <c r="F166" s="51">
        <v>5</v>
      </c>
      <c r="G166" s="158">
        <v>231.14000000000001</v>
      </c>
      <c r="H166" s="158">
        <v>106.68</v>
      </c>
      <c r="I166" s="51" t="s">
        <v>55</v>
      </c>
      <c r="J166" s="51">
        <v>0</v>
      </c>
    </row>
    <row r="167" spans="1:10" x14ac:dyDescent="0.3">
      <c r="A167" s="50">
        <f t="shared" si="9"/>
        <v>41510</v>
      </c>
      <c r="B167" s="49">
        <v>2013</v>
      </c>
      <c r="C167" s="49">
        <v>236</v>
      </c>
      <c r="D167" s="51" t="s">
        <v>69</v>
      </c>
      <c r="E167" s="82">
        <v>2</v>
      </c>
      <c r="F167" s="51">
        <v>1</v>
      </c>
      <c r="G167" s="158">
        <v>236.22</v>
      </c>
      <c r="H167" s="158">
        <v>114.3</v>
      </c>
      <c r="I167" s="51" t="s">
        <v>55</v>
      </c>
      <c r="J167" s="51">
        <v>0</v>
      </c>
    </row>
    <row r="168" spans="1:10" x14ac:dyDescent="0.3">
      <c r="A168" s="50">
        <f t="shared" si="9"/>
        <v>41510</v>
      </c>
      <c r="B168" s="49">
        <v>2013</v>
      </c>
      <c r="C168" s="49">
        <v>236</v>
      </c>
      <c r="D168" s="51" t="s">
        <v>69</v>
      </c>
      <c r="E168" s="82">
        <v>2</v>
      </c>
      <c r="F168" s="51">
        <v>2</v>
      </c>
      <c r="G168" s="158">
        <v>238.76</v>
      </c>
      <c r="H168" s="158">
        <v>104.14</v>
      </c>
      <c r="I168" s="51" t="s">
        <v>55</v>
      </c>
      <c r="J168" s="51">
        <v>1</v>
      </c>
    </row>
    <row r="169" spans="1:10" x14ac:dyDescent="0.3">
      <c r="A169" s="50">
        <f t="shared" si="9"/>
        <v>41510</v>
      </c>
      <c r="B169" s="49">
        <v>2013</v>
      </c>
      <c r="C169" s="49">
        <v>236</v>
      </c>
      <c r="D169" s="51" t="s">
        <v>69</v>
      </c>
      <c r="E169" s="82">
        <v>2</v>
      </c>
      <c r="F169" s="51">
        <v>3</v>
      </c>
      <c r="G169" s="158">
        <v>218.44</v>
      </c>
      <c r="H169" s="158">
        <v>88.9</v>
      </c>
      <c r="I169" s="51" t="s">
        <v>60</v>
      </c>
      <c r="J169" s="51">
        <v>0</v>
      </c>
    </row>
    <row r="170" spans="1:10" x14ac:dyDescent="0.3">
      <c r="A170" s="50">
        <f t="shared" si="9"/>
        <v>41510</v>
      </c>
      <c r="B170" s="49">
        <v>2013</v>
      </c>
      <c r="C170" s="49">
        <v>236</v>
      </c>
      <c r="D170" s="51" t="s">
        <v>69</v>
      </c>
      <c r="E170" s="82">
        <v>2</v>
      </c>
      <c r="F170" s="51">
        <v>4</v>
      </c>
      <c r="G170" s="158">
        <v>241.3</v>
      </c>
      <c r="H170" s="158">
        <v>101.6</v>
      </c>
      <c r="I170" s="51" t="s">
        <v>55</v>
      </c>
      <c r="J170" s="51">
        <v>0</v>
      </c>
    </row>
    <row r="171" spans="1:10" x14ac:dyDescent="0.3">
      <c r="A171" s="50">
        <f t="shared" si="9"/>
        <v>41510</v>
      </c>
      <c r="B171" s="49">
        <v>2013</v>
      </c>
      <c r="C171" s="49">
        <v>236</v>
      </c>
      <c r="D171" s="51" t="s">
        <v>69</v>
      </c>
      <c r="E171" s="82">
        <v>2</v>
      </c>
      <c r="F171" s="51">
        <v>5</v>
      </c>
      <c r="G171" s="158">
        <v>233.68</v>
      </c>
      <c r="H171" s="158">
        <v>96.52</v>
      </c>
      <c r="I171" s="51" t="s">
        <v>60</v>
      </c>
      <c r="J171" s="51">
        <v>0</v>
      </c>
    </row>
    <row r="172" spans="1:10" x14ac:dyDescent="0.3">
      <c r="A172" s="50">
        <f t="shared" si="9"/>
        <v>41510</v>
      </c>
      <c r="B172" s="49">
        <v>2013</v>
      </c>
      <c r="C172" s="49">
        <v>236</v>
      </c>
      <c r="D172" s="51" t="s">
        <v>69</v>
      </c>
      <c r="E172" s="82">
        <v>3</v>
      </c>
      <c r="F172" s="51">
        <v>1</v>
      </c>
      <c r="G172" s="158">
        <v>238.76</v>
      </c>
      <c r="H172" s="158">
        <v>76.2</v>
      </c>
      <c r="I172" s="51" t="s">
        <v>60</v>
      </c>
      <c r="J172" s="51">
        <v>0</v>
      </c>
    </row>
    <row r="173" spans="1:10" x14ac:dyDescent="0.3">
      <c r="A173" s="50">
        <f t="shared" si="9"/>
        <v>41510</v>
      </c>
      <c r="B173" s="49">
        <v>2013</v>
      </c>
      <c r="C173" s="49">
        <v>236</v>
      </c>
      <c r="D173" s="51" t="s">
        <v>69</v>
      </c>
      <c r="E173" s="82">
        <v>3</v>
      </c>
      <c r="F173" s="51">
        <v>2</v>
      </c>
      <c r="G173" s="158">
        <v>236.22</v>
      </c>
      <c r="H173" s="158">
        <v>88.9</v>
      </c>
      <c r="I173" s="51" t="s">
        <v>55</v>
      </c>
      <c r="J173" s="51">
        <v>0</v>
      </c>
    </row>
    <row r="174" spans="1:10" x14ac:dyDescent="0.3">
      <c r="A174" s="50">
        <f t="shared" si="9"/>
        <v>41510</v>
      </c>
      <c r="B174" s="49">
        <v>2013</v>
      </c>
      <c r="C174" s="49">
        <v>236</v>
      </c>
      <c r="D174" s="51" t="s">
        <v>69</v>
      </c>
      <c r="E174" s="82">
        <v>3</v>
      </c>
      <c r="F174" s="51">
        <v>3</v>
      </c>
      <c r="G174" s="158">
        <v>228.6</v>
      </c>
      <c r="H174" s="158">
        <v>91.44</v>
      </c>
      <c r="I174" s="51" t="s">
        <v>55</v>
      </c>
      <c r="J174" s="51">
        <v>0</v>
      </c>
    </row>
    <row r="175" spans="1:10" x14ac:dyDescent="0.3">
      <c r="A175" s="50">
        <f t="shared" si="9"/>
        <v>41510</v>
      </c>
      <c r="B175" s="49">
        <v>2013</v>
      </c>
      <c r="C175" s="49">
        <v>236</v>
      </c>
      <c r="D175" s="51" t="s">
        <v>69</v>
      </c>
      <c r="E175" s="82">
        <v>3</v>
      </c>
      <c r="F175" s="51">
        <v>4</v>
      </c>
      <c r="G175" s="158">
        <v>218.44</v>
      </c>
      <c r="H175" s="158">
        <v>81.28</v>
      </c>
      <c r="I175" s="51" t="s">
        <v>60</v>
      </c>
      <c r="J175" s="51">
        <v>0</v>
      </c>
    </row>
    <row r="176" spans="1:10" x14ac:dyDescent="0.3">
      <c r="A176" s="50">
        <f t="shared" si="9"/>
        <v>41510</v>
      </c>
      <c r="B176" s="49">
        <v>2013</v>
      </c>
      <c r="C176" s="49">
        <v>236</v>
      </c>
      <c r="D176" s="51" t="s">
        <v>69</v>
      </c>
      <c r="E176" s="82">
        <v>3</v>
      </c>
      <c r="F176" s="51">
        <v>5</v>
      </c>
      <c r="G176" s="158">
        <v>215.9</v>
      </c>
      <c r="H176" s="158">
        <v>99.06</v>
      </c>
      <c r="I176" s="51" t="s">
        <v>55</v>
      </c>
      <c r="J176" s="51">
        <v>0</v>
      </c>
    </row>
    <row r="177" spans="1:10" x14ac:dyDescent="0.3">
      <c r="A177" s="50">
        <f t="shared" si="9"/>
        <v>41510</v>
      </c>
      <c r="B177" s="49">
        <v>2013</v>
      </c>
      <c r="C177" s="49">
        <v>236</v>
      </c>
      <c r="D177" s="51" t="s">
        <v>69</v>
      </c>
      <c r="E177" s="82">
        <v>4</v>
      </c>
      <c r="F177" s="51">
        <v>1</v>
      </c>
      <c r="G177" s="158">
        <v>220.98</v>
      </c>
      <c r="H177" s="158">
        <v>106.68</v>
      </c>
      <c r="I177" s="51" t="s">
        <v>55</v>
      </c>
      <c r="J177" s="51">
        <v>1</v>
      </c>
    </row>
    <row r="178" spans="1:10" x14ac:dyDescent="0.3">
      <c r="A178" s="50">
        <f t="shared" si="9"/>
        <v>41510</v>
      </c>
      <c r="B178" s="49">
        <v>2013</v>
      </c>
      <c r="C178" s="49">
        <v>236</v>
      </c>
      <c r="D178" s="51" t="s">
        <v>69</v>
      </c>
      <c r="E178" s="82">
        <v>4</v>
      </c>
      <c r="F178" s="51">
        <v>2</v>
      </c>
      <c r="G178" s="158">
        <v>218.44</v>
      </c>
      <c r="H178" s="158">
        <v>114.3</v>
      </c>
      <c r="I178" s="51" t="s">
        <v>60</v>
      </c>
      <c r="J178" s="51">
        <v>0</v>
      </c>
    </row>
    <row r="179" spans="1:10" x14ac:dyDescent="0.3">
      <c r="A179" s="50">
        <f t="shared" si="9"/>
        <v>41510</v>
      </c>
      <c r="B179" s="49">
        <v>2013</v>
      </c>
      <c r="C179" s="49">
        <v>236</v>
      </c>
      <c r="D179" s="51" t="s">
        <v>69</v>
      </c>
      <c r="E179" s="82">
        <v>4</v>
      </c>
      <c r="F179" s="51">
        <v>3</v>
      </c>
      <c r="G179" s="158">
        <v>228.6</v>
      </c>
      <c r="H179" s="158">
        <v>111.76</v>
      </c>
      <c r="I179" s="51" t="s">
        <v>55</v>
      </c>
      <c r="J179" s="51">
        <v>0</v>
      </c>
    </row>
    <row r="180" spans="1:10" x14ac:dyDescent="0.3">
      <c r="A180" s="50">
        <f t="shared" si="9"/>
        <v>41510</v>
      </c>
      <c r="B180" s="49">
        <v>2013</v>
      </c>
      <c r="C180" s="49">
        <v>236</v>
      </c>
      <c r="D180" s="51" t="s">
        <v>69</v>
      </c>
      <c r="E180" s="82">
        <v>4</v>
      </c>
      <c r="F180" s="51">
        <v>4</v>
      </c>
      <c r="G180" s="158">
        <v>218.44</v>
      </c>
      <c r="H180" s="158">
        <v>96.52</v>
      </c>
      <c r="I180" s="51" t="s">
        <v>60</v>
      </c>
      <c r="J180" s="51">
        <v>0</v>
      </c>
    </row>
    <row r="181" spans="1:10" x14ac:dyDescent="0.3">
      <c r="A181" s="50">
        <f t="shared" si="9"/>
        <v>41510</v>
      </c>
      <c r="B181" s="49">
        <v>2013</v>
      </c>
      <c r="C181" s="49">
        <v>236</v>
      </c>
      <c r="D181" s="51" t="s">
        <v>69</v>
      </c>
      <c r="E181" s="82">
        <v>4</v>
      </c>
      <c r="F181" s="51">
        <v>5</v>
      </c>
      <c r="G181" s="158">
        <v>223.52</v>
      </c>
      <c r="H181" s="158">
        <v>104.14</v>
      </c>
      <c r="I181" s="51" t="s">
        <v>60</v>
      </c>
      <c r="J181" s="51">
        <v>1</v>
      </c>
    </row>
    <row r="182" spans="1:10" x14ac:dyDescent="0.3">
      <c r="A182" s="50">
        <f t="shared" si="9"/>
        <v>41510</v>
      </c>
      <c r="B182" s="49">
        <v>2013</v>
      </c>
      <c r="C182" s="49">
        <v>236</v>
      </c>
      <c r="D182" s="51" t="s">
        <v>70</v>
      </c>
      <c r="E182" s="82">
        <v>1</v>
      </c>
      <c r="F182" s="51">
        <v>1</v>
      </c>
      <c r="G182" s="158">
        <v>254</v>
      </c>
      <c r="H182" s="158">
        <v>91.44</v>
      </c>
      <c r="I182" s="51" t="s">
        <v>60</v>
      </c>
      <c r="J182" s="51">
        <v>0</v>
      </c>
    </row>
    <row r="183" spans="1:10" x14ac:dyDescent="0.3">
      <c r="A183" s="50">
        <f t="shared" si="9"/>
        <v>41510</v>
      </c>
      <c r="B183" s="49">
        <v>2013</v>
      </c>
      <c r="C183" s="49">
        <v>236</v>
      </c>
      <c r="D183" s="51" t="s">
        <v>70</v>
      </c>
      <c r="E183" s="82">
        <v>1</v>
      </c>
      <c r="F183" s="51">
        <v>2</v>
      </c>
      <c r="G183" s="158">
        <v>256.54000000000002</v>
      </c>
      <c r="H183" s="158">
        <v>88.9</v>
      </c>
      <c r="I183" s="51" t="s">
        <v>60</v>
      </c>
      <c r="J183" s="51">
        <v>0</v>
      </c>
    </row>
    <row r="184" spans="1:10" x14ac:dyDescent="0.3">
      <c r="A184" s="50">
        <f t="shared" si="9"/>
        <v>41510</v>
      </c>
      <c r="B184" s="49">
        <v>2013</v>
      </c>
      <c r="C184" s="49">
        <v>236</v>
      </c>
      <c r="D184" s="51" t="s">
        <v>70</v>
      </c>
      <c r="E184" s="82">
        <v>1</v>
      </c>
      <c r="F184" s="51">
        <v>3</v>
      </c>
      <c r="G184" s="158">
        <v>259.08</v>
      </c>
      <c r="H184" s="158">
        <v>78.739999999999995</v>
      </c>
      <c r="I184" s="51" t="s">
        <v>60</v>
      </c>
      <c r="J184" s="51">
        <v>0</v>
      </c>
    </row>
    <row r="185" spans="1:10" x14ac:dyDescent="0.3">
      <c r="A185" s="50">
        <f t="shared" si="9"/>
        <v>41510</v>
      </c>
      <c r="B185" s="49">
        <v>2013</v>
      </c>
      <c r="C185" s="49">
        <v>236</v>
      </c>
      <c r="D185" s="51" t="s">
        <v>70</v>
      </c>
      <c r="E185" s="82">
        <v>1</v>
      </c>
      <c r="F185" s="51">
        <v>4</v>
      </c>
      <c r="G185" s="158">
        <v>254</v>
      </c>
      <c r="H185" s="158">
        <v>101.6</v>
      </c>
      <c r="I185" s="51" t="s">
        <v>60</v>
      </c>
      <c r="J185" s="51">
        <v>0</v>
      </c>
    </row>
    <row r="186" spans="1:10" x14ac:dyDescent="0.3">
      <c r="A186" s="50">
        <f t="shared" si="9"/>
        <v>41510</v>
      </c>
      <c r="B186" s="49">
        <v>2013</v>
      </c>
      <c r="C186" s="49">
        <v>236</v>
      </c>
      <c r="D186" s="51" t="s">
        <v>70</v>
      </c>
      <c r="E186" s="82">
        <v>1</v>
      </c>
      <c r="F186" s="51">
        <v>5</v>
      </c>
      <c r="G186" s="158">
        <v>256.54000000000002</v>
      </c>
      <c r="H186" s="158">
        <v>96.52</v>
      </c>
      <c r="I186" s="51" t="s">
        <v>60</v>
      </c>
      <c r="J186" s="51">
        <v>0</v>
      </c>
    </row>
    <row r="187" spans="1:10" x14ac:dyDescent="0.3">
      <c r="A187" s="50">
        <f t="shared" si="9"/>
        <v>41510</v>
      </c>
      <c r="B187" s="49">
        <v>2013</v>
      </c>
      <c r="C187" s="49">
        <v>236</v>
      </c>
      <c r="D187" s="51" t="s">
        <v>70</v>
      </c>
      <c r="E187" s="82">
        <v>2</v>
      </c>
      <c r="F187" s="51">
        <v>1</v>
      </c>
      <c r="G187" s="158">
        <v>261.62</v>
      </c>
      <c r="H187" s="158">
        <v>91.44</v>
      </c>
      <c r="I187" s="51" t="s">
        <v>60</v>
      </c>
      <c r="J187" s="51">
        <v>0</v>
      </c>
    </row>
    <row r="188" spans="1:10" x14ac:dyDescent="0.3">
      <c r="A188" s="50">
        <f t="shared" si="9"/>
        <v>41510</v>
      </c>
      <c r="B188" s="49">
        <v>2013</v>
      </c>
      <c r="C188" s="49">
        <v>236</v>
      </c>
      <c r="D188" s="51" t="s">
        <v>70</v>
      </c>
      <c r="E188" s="82">
        <v>2</v>
      </c>
      <c r="F188" s="51">
        <v>2</v>
      </c>
      <c r="G188" s="158">
        <v>266.7</v>
      </c>
      <c r="H188" s="158">
        <v>101.6</v>
      </c>
      <c r="I188" s="51" t="s">
        <v>55</v>
      </c>
      <c r="J188" s="51">
        <v>0</v>
      </c>
    </row>
    <row r="189" spans="1:10" x14ac:dyDescent="0.3">
      <c r="A189" s="50">
        <f t="shared" si="9"/>
        <v>41510</v>
      </c>
      <c r="B189" s="49">
        <v>2013</v>
      </c>
      <c r="C189" s="49">
        <v>236</v>
      </c>
      <c r="D189" s="51" t="s">
        <v>70</v>
      </c>
      <c r="E189" s="82">
        <v>2</v>
      </c>
      <c r="F189" s="51">
        <v>3</v>
      </c>
      <c r="G189" s="158">
        <v>264.16000000000003</v>
      </c>
      <c r="H189" s="158">
        <v>104.14</v>
      </c>
      <c r="I189" s="51" t="s">
        <v>60</v>
      </c>
      <c r="J189" s="51">
        <v>0</v>
      </c>
    </row>
    <row r="190" spans="1:10" x14ac:dyDescent="0.3">
      <c r="A190" s="50">
        <f t="shared" si="9"/>
        <v>41510</v>
      </c>
      <c r="B190" s="49">
        <v>2013</v>
      </c>
      <c r="C190" s="49">
        <v>236</v>
      </c>
      <c r="D190" s="51" t="s">
        <v>70</v>
      </c>
      <c r="E190" s="82">
        <v>2</v>
      </c>
      <c r="F190" s="51">
        <v>4</v>
      </c>
      <c r="G190" s="158">
        <v>269.24</v>
      </c>
      <c r="H190" s="158">
        <v>109.22</v>
      </c>
      <c r="I190" s="51" t="s">
        <v>60</v>
      </c>
      <c r="J190" s="51">
        <v>0</v>
      </c>
    </row>
    <row r="191" spans="1:10" x14ac:dyDescent="0.3">
      <c r="A191" s="50">
        <f t="shared" si="9"/>
        <v>41510</v>
      </c>
      <c r="B191" s="49">
        <v>2013</v>
      </c>
      <c r="C191" s="49">
        <v>236</v>
      </c>
      <c r="D191" s="51" t="s">
        <v>70</v>
      </c>
      <c r="E191" s="82">
        <v>2</v>
      </c>
      <c r="F191" s="51">
        <v>5</v>
      </c>
      <c r="G191" s="158">
        <v>259.08</v>
      </c>
      <c r="H191" s="158">
        <v>96.52</v>
      </c>
      <c r="I191" s="51" t="s">
        <v>60</v>
      </c>
      <c r="J191" s="51">
        <v>1</v>
      </c>
    </row>
    <row r="192" spans="1:10" x14ac:dyDescent="0.3">
      <c r="A192" s="50">
        <f t="shared" si="9"/>
        <v>41510</v>
      </c>
      <c r="B192" s="49">
        <v>2013</v>
      </c>
      <c r="C192" s="49">
        <v>236</v>
      </c>
      <c r="D192" s="51" t="s">
        <v>70</v>
      </c>
      <c r="E192" s="82">
        <v>3</v>
      </c>
      <c r="F192" s="51">
        <v>1</v>
      </c>
      <c r="G192" s="158">
        <v>261.62</v>
      </c>
      <c r="H192" s="158">
        <v>99.06</v>
      </c>
      <c r="I192" s="51" t="s">
        <v>60</v>
      </c>
      <c r="J192" s="51">
        <v>0</v>
      </c>
    </row>
    <row r="193" spans="1:10" x14ac:dyDescent="0.3">
      <c r="A193" s="50">
        <f t="shared" si="9"/>
        <v>41510</v>
      </c>
      <c r="B193" s="49">
        <v>2013</v>
      </c>
      <c r="C193" s="49">
        <v>236</v>
      </c>
      <c r="D193" s="51" t="s">
        <v>70</v>
      </c>
      <c r="E193" s="82">
        <v>3</v>
      </c>
      <c r="F193" s="51">
        <v>2</v>
      </c>
      <c r="G193" s="158">
        <v>266.7</v>
      </c>
      <c r="H193" s="158">
        <v>93.98</v>
      </c>
      <c r="I193" s="51" t="s">
        <v>60</v>
      </c>
      <c r="J193" s="51">
        <v>0</v>
      </c>
    </row>
    <row r="194" spans="1:10" x14ac:dyDescent="0.3">
      <c r="A194" s="50">
        <f t="shared" si="9"/>
        <v>41510</v>
      </c>
      <c r="B194" s="49">
        <v>2013</v>
      </c>
      <c r="C194" s="49">
        <v>236</v>
      </c>
      <c r="D194" s="51" t="s">
        <v>70</v>
      </c>
      <c r="E194" s="82">
        <v>3</v>
      </c>
      <c r="F194" s="51">
        <v>3</v>
      </c>
      <c r="G194" s="158">
        <v>259.08</v>
      </c>
      <c r="H194" s="158">
        <v>104.14</v>
      </c>
      <c r="I194" s="51" t="s">
        <v>60</v>
      </c>
      <c r="J194" s="51">
        <v>0</v>
      </c>
    </row>
    <row r="195" spans="1:10" x14ac:dyDescent="0.3">
      <c r="A195" s="50">
        <f t="shared" si="9"/>
        <v>41510</v>
      </c>
      <c r="B195" s="49">
        <v>2013</v>
      </c>
      <c r="C195" s="49">
        <v>236</v>
      </c>
      <c r="D195" s="51" t="s">
        <v>70</v>
      </c>
      <c r="E195" s="82">
        <v>3</v>
      </c>
      <c r="F195" s="51">
        <v>4</v>
      </c>
      <c r="G195" s="158">
        <v>261.62</v>
      </c>
      <c r="H195" s="158">
        <v>111.76</v>
      </c>
      <c r="I195" s="51" t="s">
        <v>60</v>
      </c>
      <c r="J195" s="51">
        <v>0</v>
      </c>
    </row>
    <row r="196" spans="1:10" x14ac:dyDescent="0.3">
      <c r="A196" s="50">
        <f t="shared" si="9"/>
        <v>41510</v>
      </c>
      <c r="B196" s="49">
        <v>2013</v>
      </c>
      <c r="C196" s="49">
        <v>236</v>
      </c>
      <c r="D196" s="51" t="s">
        <v>70</v>
      </c>
      <c r="E196" s="82">
        <v>3</v>
      </c>
      <c r="F196" s="51">
        <v>5</v>
      </c>
      <c r="G196" s="158">
        <v>269.24</v>
      </c>
      <c r="H196" s="158">
        <v>99.06</v>
      </c>
      <c r="I196" s="51" t="s">
        <v>60</v>
      </c>
      <c r="J196" s="51">
        <v>0</v>
      </c>
    </row>
    <row r="197" spans="1:10" x14ac:dyDescent="0.3">
      <c r="A197" s="50">
        <f t="shared" si="9"/>
        <v>41510</v>
      </c>
      <c r="B197" s="49">
        <v>2013</v>
      </c>
      <c r="C197" s="49">
        <v>236</v>
      </c>
      <c r="D197" s="51" t="s">
        <v>70</v>
      </c>
      <c r="E197" s="82">
        <v>4</v>
      </c>
      <c r="F197" s="51">
        <v>1</v>
      </c>
      <c r="G197" s="158">
        <v>266.7</v>
      </c>
      <c r="H197" s="158">
        <v>114.3</v>
      </c>
      <c r="I197" s="51" t="s">
        <v>60</v>
      </c>
      <c r="J197" s="51">
        <v>0</v>
      </c>
    </row>
    <row r="198" spans="1:10" x14ac:dyDescent="0.3">
      <c r="A198" s="50">
        <f t="shared" si="9"/>
        <v>41510</v>
      </c>
      <c r="B198" s="49">
        <v>2013</v>
      </c>
      <c r="C198" s="49">
        <v>236</v>
      </c>
      <c r="D198" s="51" t="s">
        <v>70</v>
      </c>
      <c r="E198" s="82">
        <v>4</v>
      </c>
      <c r="F198" s="51">
        <v>2</v>
      </c>
      <c r="G198" s="158">
        <v>271.78000000000003</v>
      </c>
      <c r="H198" s="158">
        <v>121.92</v>
      </c>
      <c r="I198" s="51" t="s">
        <v>60</v>
      </c>
      <c r="J198" s="51">
        <v>0</v>
      </c>
    </row>
    <row r="199" spans="1:10" x14ac:dyDescent="0.3">
      <c r="A199" s="50">
        <f t="shared" si="9"/>
        <v>41510</v>
      </c>
      <c r="B199" s="49">
        <v>2013</v>
      </c>
      <c r="C199" s="49">
        <v>236</v>
      </c>
      <c r="D199" s="51" t="s">
        <v>70</v>
      </c>
      <c r="E199" s="82">
        <v>4</v>
      </c>
      <c r="F199" s="51">
        <v>3</v>
      </c>
      <c r="G199" s="158">
        <v>274.32</v>
      </c>
      <c r="H199" s="158">
        <v>119.38</v>
      </c>
      <c r="I199" s="51" t="s">
        <v>60</v>
      </c>
      <c r="J199" s="51">
        <v>1</v>
      </c>
    </row>
    <row r="200" spans="1:10" x14ac:dyDescent="0.3">
      <c r="A200" s="50">
        <f t="shared" si="9"/>
        <v>41510</v>
      </c>
      <c r="B200" s="49">
        <v>2013</v>
      </c>
      <c r="C200" s="49">
        <v>236</v>
      </c>
      <c r="D200" s="51" t="s">
        <v>70</v>
      </c>
      <c r="E200" s="82">
        <v>4</v>
      </c>
      <c r="F200" s="51">
        <v>4</v>
      </c>
      <c r="G200" s="158">
        <v>269.24</v>
      </c>
      <c r="H200" s="158">
        <v>109.22</v>
      </c>
      <c r="I200" s="51" t="s">
        <v>55</v>
      </c>
      <c r="J200" s="51">
        <v>0</v>
      </c>
    </row>
    <row r="201" spans="1:10" x14ac:dyDescent="0.3">
      <c r="A201" s="50">
        <f t="shared" si="9"/>
        <v>41510</v>
      </c>
      <c r="B201" s="49">
        <v>2013</v>
      </c>
      <c r="C201" s="49">
        <v>236</v>
      </c>
      <c r="D201" s="51" t="s">
        <v>70</v>
      </c>
      <c r="E201" s="82">
        <v>4</v>
      </c>
      <c r="F201" s="51">
        <v>5</v>
      </c>
      <c r="G201" s="158">
        <v>266.7</v>
      </c>
      <c r="H201" s="158">
        <v>104.14</v>
      </c>
      <c r="I201" s="51" t="s">
        <v>55</v>
      </c>
      <c r="J201" s="51">
        <v>0</v>
      </c>
    </row>
    <row r="202" spans="1:10" x14ac:dyDescent="0.3">
      <c r="A202" s="50">
        <f t="shared" ref="A202" si="10">DATE(B202,1,C202)</f>
        <v>41524</v>
      </c>
      <c r="B202" s="49">
        <v>2013</v>
      </c>
      <c r="C202" s="49">
        <v>250</v>
      </c>
      <c r="D202" s="51" t="s">
        <v>69</v>
      </c>
      <c r="E202" s="82">
        <v>1</v>
      </c>
      <c r="F202" s="51">
        <v>1</v>
      </c>
      <c r="G202" s="158">
        <v>233.68</v>
      </c>
      <c r="H202" s="158">
        <v>60.96</v>
      </c>
      <c r="I202" s="51" t="s">
        <v>55</v>
      </c>
      <c r="J202" s="51">
        <v>0</v>
      </c>
    </row>
    <row r="203" spans="1:10" x14ac:dyDescent="0.3">
      <c r="A203" s="50">
        <f t="shared" ref="A203:A242" si="11">DATE(B203,1,C203)</f>
        <v>41524</v>
      </c>
      <c r="B203" s="49">
        <v>2013</v>
      </c>
      <c r="C203" s="49">
        <v>250</v>
      </c>
      <c r="D203" s="51" t="s">
        <v>69</v>
      </c>
      <c r="E203" s="82">
        <v>1</v>
      </c>
      <c r="F203" s="51">
        <v>2</v>
      </c>
      <c r="G203" s="158">
        <v>238.76</v>
      </c>
      <c r="H203" s="158">
        <v>68.58</v>
      </c>
      <c r="I203" s="51" t="s">
        <v>55</v>
      </c>
      <c r="J203" s="51">
        <v>0</v>
      </c>
    </row>
    <row r="204" spans="1:10" x14ac:dyDescent="0.3">
      <c r="A204" s="50">
        <f t="shared" si="11"/>
        <v>41524</v>
      </c>
      <c r="B204" s="49">
        <v>2013</v>
      </c>
      <c r="C204" s="49">
        <v>250</v>
      </c>
      <c r="D204" s="51" t="s">
        <v>69</v>
      </c>
      <c r="E204" s="82">
        <v>1</v>
      </c>
      <c r="F204" s="51">
        <v>3</v>
      </c>
      <c r="G204" s="158">
        <v>236.22</v>
      </c>
      <c r="H204" s="158">
        <v>58.42</v>
      </c>
      <c r="I204" s="51" t="s">
        <v>55</v>
      </c>
      <c r="J204" s="51">
        <v>1</v>
      </c>
    </row>
    <row r="205" spans="1:10" x14ac:dyDescent="0.3">
      <c r="A205" s="50">
        <f t="shared" si="11"/>
        <v>41524</v>
      </c>
      <c r="B205" s="49">
        <v>2013</v>
      </c>
      <c r="C205" s="49">
        <v>250</v>
      </c>
      <c r="D205" s="51" t="s">
        <v>69</v>
      </c>
      <c r="E205" s="82">
        <v>1</v>
      </c>
      <c r="F205" s="51">
        <v>4</v>
      </c>
      <c r="G205" s="158">
        <v>231.14000000000001</v>
      </c>
      <c r="H205" s="158">
        <v>76.2</v>
      </c>
      <c r="I205" s="51" t="s">
        <v>55</v>
      </c>
      <c r="J205" s="51">
        <v>0</v>
      </c>
    </row>
    <row r="206" spans="1:10" x14ac:dyDescent="0.3">
      <c r="A206" s="50">
        <f t="shared" si="11"/>
        <v>41524</v>
      </c>
      <c r="B206" s="49">
        <v>2013</v>
      </c>
      <c r="C206" s="49">
        <v>250</v>
      </c>
      <c r="D206" s="51" t="s">
        <v>69</v>
      </c>
      <c r="E206" s="82">
        <v>1</v>
      </c>
      <c r="F206" s="51">
        <v>5</v>
      </c>
      <c r="G206" s="158">
        <v>236.22</v>
      </c>
      <c r="H206" s="158">
        <v>71.12</v>
      </c>
      <c r="I206" s="51" t="s">
        <v>55</v>
      </c>
      <c r="J206" s="51">
        <v>0</v>
      </c>
    </row>
    <row r="207" spans="1:10" x14ac:dyDescent="0.3">
      <c r="A207" s="50">
        <f t="shared" si="11"/>
        <v>41524</v>
      </c>
      <c r="B207" s="49">
        <v>2013</v>
      </c>
      <c r="C207" s="49">
        <v>250</v>
      </c>
      <c r="D207" s="51" t="s">
        <v>69</v>
      </c>
      <c r="E207" s="82">
        <v>2</v>
      </c>
      <c r="F207" s="51">
        <v>1</v>
      </c>
      <c r="G207" s="158">
        <v>228.6</v>
      </c>
      <c r="H207" s="158">
        <v>78.739999999999995</v>
      </c>
      <c r="I207" s="51" t="s">
        <v>55</v>
      </c>
      <c r="J207" s="51">
        <v>0</v>
      </c>
    </row>
    <row r="208" spans="1:10" x14ac:dyDescent="0.3">
      <c r="A208" s="50">
        <f t="shared" si="11"/>
        <v>41524</v>
      </c>
      <c r="B208" s="49">
        <v>2013</v>
      </c>
      <c r="C208" s="49">
        <v>250</v>
      </c>
      <c r="D208" s="51" t="s">
        <v>69</v>
      </c>
      <c r="E208" s="82">
        <v>2</v>
      </c>
      <c r="F208" s="51">
        <v>2</v>
      </c>
      <c r="G208" s="158">
        <v>236.22</v>
      </c>
      <c r="H208" s="158">
        <v>68.58</v>
      </c>
      <c r="I208" s="51" t="s">
        <v>55</v>
      </c>
      <c r="J208" s="51">
        <v>0</v>
      </c>
    </row>
    <row r="209" spans="1:10" x14ac:dyDescent="0.3">
      <c r="A209" s="50">
        <f t="shared" si="11"/>
        <v>41524</v>
      </c>
      <c r="B209" s="49">
        <v>2013</v>
      </c>
      <c r="C209" s="49">
        <v>250</v>
      </c>
      <c r="D209" s="51" t="s">
        <v>69</v>
      </c>
      <c r="E209" s="82">
        <v>2</v>
      </c>
      <c r="F209" s="51">
        <v>3</v>
      </c>
      <c r="G209" s="158">
        <v>231.14000000000001</v>
      </c>
      <c r="H209" s="158">
        <v>73.66</v>
      </c>
      <c r="I209" s="51" t="s">
        <v>55</v>
      </c>
      <c r="J209" s="51">
        <v>0</v>
      </c>
    </row>
    <row r="210" spans="1:10" x14ac:dyDescent="0.3">
      <c r="A210" s="50">
        <f t="shared" si="11"/>
        <v>41524</v>
      </c>
      <c r="B210" s="49">
        <v>2013</v>
      </c>
      <c r="C210" s="49">
        <v>250</v>
      </c>
      <c r="D210" s="51" t="s">
        <v>69</v>
      </c>
      <c r="E210" s="82">
        <v>2</v>
      </c>
      <c r="F210" s="51">
        <v>4</v>
      </c>
      <c r="G210" s="158">
        <v>233.68</v>
      </c>
      <c r="H210" s="158">
        <v>76.2</v>
      </c>
      <c r="I210" s="51" t="s">
        <v>55</v>
      </c>
      <c r="J210" s="51">
        <v>0</v>
      </c>
    </row>
    <row r="211" spans="1:10" x14ac:dyDescent="0.3">
      <c r="A211" s="50">
        <f t="shared" si="11"/>
        <v>41524</v>
      </c>
      <c r="B211" s="49">
        <v>2013</v>
      </c>
      <c r="C211" s="49">
        <v>250</v>
      </c>
      <c r="D211" s="51" t="s">
        <v>69</v>
      </c>
      <c r="E211" s="82">
        <v>2</v>
      </c>
      <c r="F211" s="51">
        <v>5</v>
      </c>
      <c r="G211" s="158">
        <v>238.76</v>
      </c>
      <c r="H211" s="158">
        <v>76.2</v>
      </c>
      <c r="I211" s="51" t="s">
        <v>55</v>
      </c>
      <c r="J211" s="51">
        <v>0</v>
      </c>
    </row>
    <row r="212" spans="1:10" x14ac:dyDescent="0.3">
      <c r="A212" s="50">
        <f t="shared" si="11"/>
        <v>41524</v>
      </c>
      <c r="B212" s="49">
        <v>2013</v>
      </c>
      <c r="C212" s="49">
        <v>250</v>
      </c>
      <c r="D212" s="51" t="s">
        <v>69</v>
      </c>
      <c r="E212" s="82">
        <v>3</v>
      </c>
      <c r="F212" s="51">
        <v>1</v>
      </c>
      <c r="G212" s="158">
        <v>236.22</v>
      </c>
      <c r="H212" s="158">
        <v>63.5</v>
      </c>
      <c r="I212" s="51" t="s">
        <v>55</v>
      </c>
      <c r="J212" s="51">
        <v>0</v>
      </c>
    </row>
    <row r="213" spans="1:10" x14ac:dyDescent="0.3">
      <c r="A213" s="50">
        <f t="shared" si="11"/>
        <v>41524</v>
      </c>
      <c r="B213" s="49">
        <v>2013</v>
      </c>
      <c r="C213" s="49">
        <v>250</v>
      </c>
      <c r="D213" s="51" t="s">
        <v>69</v>
      </c>
      <c r="E213" s="82">
        <v>3</v>
      </c>
      <c r="F213" s="51">
        <v>2</v>
      </c>
      <c r="G213" s="158">
        <v>228.6</v>
      </c>
      <c r="H213" s="158">
        <v>68.58</v>
      </c>
      <c r="I213" s="51" t="s">
        <v>55</v>
      </c>
      <c r="J213" s="51">
        <v>0</v>
      </c>
    </row>
    <row r="214" spans="1:10" x14ac:dyDescent="0.3">
      <c r="A214" s="50">
        <f t="shared" si="11"/>
        <v>41524</v>
      </c>
      <c r="B214" s="49">
        <v>2013</v>
      </c>
      <c r="C214" s="49">
        <v>250</v>
      </c>
      <c r="D214" s="51" t="s">
        <v>69</v>
      </c>
      <c r="E214" s="82">
        <v>3</v>
      </c>
      <c r="F214" s="51">
        <v>3</v>
      </c>
      <c r="G214" s="158">
        <v>233.68</v>
      </c>
      <c r="H214" s="158">
        <v>73.66</v>
      </c>
      <c r="I214" s="51" t="s">
        <v>55</v>
      </c>
      <c r="J214" s="51">
        <v>0</v>
      </c>
    </row>
    <row r="215" spans="1:10" x14ac:dyDescent="0.3">
      <c r="A215" s="50">
        <f t="shared" si="11"/>
        <v>41524</v>
      </c>
      <c r="B215" s="49">
        <v>2013</v>
      </c>
      <c r="C215" s="49">
        <v>250</v>
      </c>
      <c r="D215" s="51" t="s">
        <v>69</v>
      </c>
      <c r="E215" s="82">
        <v>3</v>
      </c>
      <c r="F215" s="51">
        <v>4</v>
      </c>
      <c r="G215" s="158">
        <v>231.14000000000001</v>
      </c>
      <c r="H215" s="158">
        <v>76.2</v>
      </c>
      <c r="I215" s="51" t="s">
        <v>55</v>
      </c>
      <c r="J215" s="51">
        <v>0</v>
      </c>
    </row>
    <row r="216" spans="1:10" x14ac:dyDescent="0.3">
      <c r="A216" s="50">
        <f t="shared" si="11"/>
        <v>41524</v>
      </c>
      <c r="B216" s="49">
        <v>2013</v>
      </c>
      <c r="C216" s="49">
        <v>250</v>
      </c>
      <c r="D216" s="51" t="s">
        <v>69</v>
      </c>
      <c r="E216" s="82">
        <v>3</v>
      </c>
      <c r="F216" s="51">
        <v>5</v>
      </c>
      <c r="G216" s="158">
        <v>226.06</v>
      </c>
      <c r="H216" s="158">
        <v>66.040000000000006</v>
      </c>
      <c r="I216" s="51" t="s">
        <v>55</v>
      </c>
      <c r="J216" s="51">
        <v>0</v>
      </c>
    </row>
    <row r="217" spans="1:10" x14ac:dyDescent="0.3">
      <c r="A217" s="50">
        <f t="shared" si="11"/>
        <v>41524</v>
      </c>
      <c r="B217" s="49">
        <v>2013</v>
      </c>
      <c r="C217" s="49">
        <v>250</v>
      </c>
      <c r="D217" s="51" t="s">
        <v>69</v>
      </c>
      <c r="E217" s="82">
        <v>4</v>
      </c>
      <c r="F217" s="51">
        <v>1</v>
      </c>
      <c r="G217" s="158">
        <v>220.98</v>
      </c>
      <c r="H217" s="158">
        <v>58.42</v>
      </c>
      <c r="I217" s="51" t="s">
        <v>55</v>
      </c>
      <c r="J217" s="51">
        <v>0</v>
      </c>
    </row>
    <row r="218" spans="1:10" x14ac:dyDescent="0.3">
      <c r="A218" s="50">
        <f t="shared" si="11"/>
        <v>41524</v>
      </c>
      <c r="B218" s="49">
        <v>2013</v>
      </c>
      <c r="C218" s="49">
        <v>250</v>
      </c>
      <c r="D218" s="51" t="s">
        <v>69</v>
      </c>
      <c r="E218" s="82">
        <v>4</v>
      </c>
      <c r="F218" s="51">
        <v>2</v>
      </c>
      <c r="G218" s="158">
        <v>231.14000000000001</v>
      </c>
      <c r="H218" s="158">
        <v>71.12</v>
      </c>
      <c r="I218" s="51" t="s">
        <v>55</v>
      </c>
      <c r="J218" s="51">
        <v>1</v>
      </c>
    </row>
    <row r="219" spans="1:10" x14ac:dyDescent="0.3">
      <c r="A219" s="50">
        <f t="shared" si="11"/>
        <v>41524</v>
      </c>
      <c r="B219" s="49">
        <v>2013</v>
      </c>
      <c r="C219" s="49">
        <v>250</v>
      </c>
      <c r="D219" s="51" t="s">
        <v>69</v>
      </c>
      <c r="E219" s="82">
        <v>4</v>
      </c>
      <c r="F219" s="51">
        <v>3</v>
      </c>
      <c r="G219" s="158">
        <v>218.44</v>
      </c>
      <c r="H219" s="158">
        <v>63.5</v>
      </c>
      <c r="I219" s="51" t="s">
        <v>55</v>
      </c>
      <c r="J219" s="51">
        <v>0</v>
      </c>
    </row>
    <row r="220" spans="1:10" x14ac:dyDescent="0.3">
      <c r="A220" s="50">
        <f t="shared" si="11"/>
        <v>41524</v>
      </c>
      <c r="B220" s="49">
        <v>2013</v>
      </c>
      <c r="C220" s="49">
        <v>250</v>
      </c>
      <c r="D220" s="51" t="s">
        <v>69</v>
      </c>
      <c r="E220" s="82">
        <v>4</v>
      </c>
      <c r="F220" s="51">
        <v>4</v>
      </c>
      <c r="G220" s="158">
        <v>226.06</v>
      </c>
      <c r="H220" s="158">
        <v>63.5</v>
      </c>
      <c r="I220" s="51" t="s">
        <v>55</v>
      </c>
      <c r="J220" s="51">
        <v>1</v>
      </c>
    </row>
    <row r="221" spans="1:10" x14ac:dyDescent="0.3">
      <c r="A221" s="50">
        <f t="shared" si="11"/>
        <v>41524</v>
      </c>
      <c r="B221" s="49">
        <v>2013</v>
      </c>
      <c r="C221" s="49">
        <v>250</v>
      </c>
      <c r="D221" s="51" t="s">
        <v>69</v>
      </c>
      <c r="E221" s="82">
        <v>4</v>
      </c>
      <c r="F221" s="51">
        <v>5</v>
      </c>
      <c r="G221" s="158">
        <v>233.68</v>
      </c>
      <c r="H221" s="158">
        <v>73.66</v>
      </c>
      <c r="I221" s="51" t="s">
        <v>55</v>
      </c>
      <c r="J221" s="51">
        <v>0</v>
      </c>
    </row>
    <row r="222" spans="1:10" x14ac:dyDescent="0.3">
      <c r="A222" s="50">
        <f t="shared" si="11"/>
        <v>41524</v>
      </c>
      <c r="B222" s="49">
        <v>2013</v>
      </c>
      <c r="C222" s="49">
        <v>250</v>
      </c>
      <c r="D222" s="51" t="s">
        <v>70</v>
      </c>
      <c r="E222" s="82">
        <v>1</v>
      </c>
      <c r="F222" s="51">
        <v>1</v>
      </c>
      <c r="G222" s="158">
        <v>266.7</v>
      </c>
      <c r="H222" s="158">
        <v>76.2</v>
      </c>
      <c r="I222" s="51" t="s">
        <v>55</v>
      </c>
      <c r="J222" s="51">
        <v>0</v>
      </c>
    </row>
    <row r="223" spans="1:10" x14ac:dyDescent="0.3">
      <c r="A223" s="50">
        <f t="shared" si="11"/>
        <v>41524</v>
      </c>
      <c r="B223" s="49">
        <v>2013</v>
      </c>
      <c r="C223" s="49">
        <v>250</v>
      </c>
      <c r="D223" s="51" t="s">
        <v>70</v>
      </c>
      <c r="E223" s="82">
        <v>1</v>
      </c>
      <c r="F223" s="51">
        <v>2</v>
      </c>
      <c r="G223" s="158">
        <v>261.62</v>
      </c>
      <c r="H223" s="158">
        <v>88.9</v>
      </c>
      <c r="I223" s="51" t="s">
        <v>55</v>
      </c>
      <c r="J223" s="51">
        <v>0</v>
      </c>
    </row>
    <row r="224" spans="1:10" x14ac:dyDescent="0.3">
      <c r="A224" s="50">
        <f t="shared" si="11"/>
        <v>41524</v>
      </c>
      <c r="B224" s="49">
        <v>2013</v>
      </c>
      <c r="C224" s="49">
        <v>250</v>
      </c>
      <c r="D224" s="51" t="s">
        <v>70</v>
      </c>
      <c r="E224" s="82">
        <v>1</v>
      </c>
      <c r="F224" s="51">
        <v>3</v>
      </c>
      <c r="G224" s="158">
        <v>251.46</v>
      </c>
      <c r="H224" s="158">
        <v>78.739999999999995</v>
      </c>
      <c r="I224" s="51" t="s">
        <v>55</v>
      </c>
      <c r="J224" s="51">
        <v>0</v>
      </c>
    </row>
    <row r="225" spans="1:10" x14ac:dyDescent="0.3">
      <c r="A225" s="50">
        <f t="shared" si="11"/>
        <v>41524</v>
      </c>
      <c r="B225" s="49">
        <v>2013</v>
      </c>
      <c r="C225" s="49">
        <v>250</v>
      </c>
      <c r="D225" s="51" t="s">
        <v>70</v>
      </c>
      <c r="E225" s="82">
        <v>1</v>
      </c>
      <c r="F225" s="51">
        <v>4</v>
      </c>
      <c r="G225" s="158">
        <v>246.38</v>
      </c>
      <c r="H225" s="158">
        <v>96.52</v>
      </c>
      <c r="I225" s="51" t="s">
        <v>55</v>
      </c>
      <c r="J225" s="51">
        <v>0</v>
      </c>
    </row>
    <row r="226" spans="1:10" x14ac:dyDescent="0.3">
      <c r="A226" s="50">
        <f t="shared" si="11"/>
        <v>41524</v>
      </c>
      <c r="B226" s="49">
        <v>2013</v>
      </c>
      <c r="C226" s="49">
        <v>250</v>
      </c>
      <c r="D226" s="51" t="s">
        <v>70</v>
      </c>
      <c r="E226" s="82">
        <v>1</v>
      </c>
      <c r="F226" s="51">
        <v>5</v>
      </c>
      <c r="G226" s="158">
        <v>256.54000000000002</v>
      </c>
      <c r="H226" s="158">
        <v>91.44</v>
      </c>
      <c r="I226" s="51" t="s">
        <v>55</v>
      </c>
      <c r="J226" s="51">
        <v>0</v>
      </c>
    </row>
    <row r="227" spans="1:10" x14ac:dyDescent="0.3">
      <c r="A227" s="50">
        <f t="shared" si="11"/>
        <v>41524</v>
      </c>
      <c r="B227" s="49">
        <v>2013</v>
      </c>
      <c r="C227" s="49">
        <v>250</v>
      </c>
      <c r="D227" s="51" t="s">
        <v>70</v>
      </c>
      <c r="E227" s="82">
        <v>2</v>
      </c>
      <c r="F227" s="51">
        <v>1</v>
      </c>
      <c r="G227" s="158">
        <v>264.16000000000003</v>
      </c>
      <c r="H227" s="158">
        <v>96.52</v>
      </c>
      <c r="I227" s="51" t="s">
        <v>55</v>
      </c>
      <c r="J227" s="51">
        <v>0</v>
      </c>
    </row>
    <row r="228" spans="1:10" x14ac:dyDescent="0.3">
      <c r="A228" s="50">
        <f t="shared" si="11"/>
        <v>41524</v>
      </c>
      <c r="B228" s="49">
        <v>2013</v>
      </c>
      <c r="C228" s="49">
        <v>250</v>
      </c>
      <c r="D228" s="51" t="s">
        <v>70</v>
      </c>
      <c r="E228" s="82">
        <v>2</v>
      </c>
      <c r="F228" s="51">
        <v>2</v>
      </c>
      <c r="G228" s="158">
        <v>259.08</v>
      </c>
      <c r="H228" s="158">
        <v>106.68</v>
      </c>
      <c r="I228" s="51" t="s">
        <v>55</v>
      </c>
      <c r="J228" s="51">
        <v>0</v>
      </c>
    </row>
    <row r="229" spans="1:10" x14ac:dyDescent="0.3">
      <c r="A229" s="50">
        <f t="shared" si="11"/>
        <v>41524</v>
      </c>
      <c r="B229" s="49">
        <v>2013</v>
      </c>
      <c r="C229" s="49">
        <v>250</v>
      </c>
      <c r="D229" s="51" t="s">
        <v>70</v>
      </c>
      <c r="E229" s="82">
        <v>2</v>
      </c>
      <c r="F229" s="51">
        <v>3</v>
      </c>
      <c r="G229" s="158">
        <v>248.92000000000002</v>
      </c>
      <c r="H229" s="158">
        <v>104.14</v>
      </c>
      <c r="I229" s="51" t="s">
        <v>55</v>
      </c>
      <c r="J229" s="51">
        <v>0</v>
      </c>
    </row>
    <row r="230" spans="1:10" x14ac:dyDescent="0.3">
      <c r="A230" s="50">
        <f t="shared" si="11"/>
        <v>41524</v>
      </c>
      <c r="B230" s="49">
        <v>2013</v>
      </c>
      <c r="C230" s="49">
        <v>250</v>
      </c>
      <c r="D230" s="51" t="s">
        <v>70</v>
      </c>
      <c r="E230" s="82">
        <v>2</v>
      </c>
      <c r="F230" s="51">
        <v>4</v>
      </c>
      <c r="G230" s="158">
        <v>261.62</v>
      </c>
      <c r="H230" s="158">
        <v>114.3</v>
      </c>
      <c r="I230" s="51" t="s">
        <v>55</v>
      </c>
      <c r="J230" s="51">
        <v>0</v>
      </c>
    </row>
    <row r="231" spans="1:10" x14ac:dyDescent="0.3">
      <c r="A231" s="50">
        <f t="shared" si="11"/>
        <v>41524</v>
      </c>
      <c r="B231" s="49">
        <v>2013</v>
      </c>
      <c r="C231" s="49">
        <v>250</v>
      </c>
      <c r="D231" s="51" t="s">
        <v>70</v>
      </c>
      <c r="E231" s="82">
        <v>2</v>
      </c>
      <c r="F231" s="51">
        <v>5</v>
      </c>
      <c r="G231" s="158">
        <v>256.54000000000002</v>
      </c>
      <c r="H231" s="158">
        <v>96.52</v>
      </c>
      <c r="I231" s="51" t="s">
        <v>55</v>
      </c>
      <c r="J231" s="51">
        <v>0</v>
      </c>
    </row>
    <row r="232" spans="1:10" x14ac:dyDescent="0.3">
      <c r="A232" s="50">
        <f t="shared" si="11"/>
        <v>41524</v>
      </c>
      <c r="B232" s="49">
        <v>2013</v>
      </c>
      <c r="C232" s="49">
        <v>250</v>
      </c>
      <c r="D232" s="51" t="s">
        <v>70</v>
      </c>
      <c r="E232" s="82">
        <v>3</v>
      </c>
      <c r="F232" s="51">
        <v>1</v>
      </c>
      <c r="G232" s="158">
        <v>266.7</v>
      </c>
      <c r="H232" s="158">
        <v>73.66</v>
      </c>
      <c r="I232" s="51" t="s">
        <v>55</v>
      </c>
      <c r="J232" s="51">
        <v>0</v>
      </c>
    </row>
    <row r="233" spans="1:10" x14ac:dyDescent="0.3">
      <c r="A233" s="50">
        <f t="shared" si="11"/>
        <v>41524</v>
      </c>
      <c r="B233" s="49">
        <v>2013</v>
      </c>
      <c r="C233" s="49">
        <v>250</v>
      </c>
      <c r="D233" s="51" t="s">
        <v>70</v>
      </c>
      <c r="E233" s="82">
        <v>3</v>
      </c>
      <c r="F233" s="51">
        <v>2</v>
      </c>
      <c r="G233" s="158">
        <v>261.62</v>
      </c>
      <c r="H233" s="158">
        <v>78.739999999999995</v>
      </c>
      <c r="I233" s="51" t="s">
        <v>55</v>
      </c>
      <c r="J233" s="51">
        <v>0</v>
      </c>
    </row>
    <row r="234" spans="1:10" x14ac:dyDescent="0.3">
      <c r="A234" s="50">
        <f t="shared" si="11"/>
        <v>41524</v>
      </c>
      <c r="B234" s="49">
        <v>2013</v>
      </c>
      <c r="C234" s="49">
        <v>250</v>
      </c>
      <c r="D234" s="51" t="s">
        <v>70</v>
      </c>
      <c r="E234" s="82">
        <v>3</v>
      </c>
      <c r="F234" s="51">
        <v>3</v>
      </c>
      <c r="G234" s="158">
        <v>256.54000000000002</v>
      </c>
      <c r="H234" s="158">
        <v>88.9</v>
      </c>
      <c r="I234" s="51" t="s">
        <v>55</v>
      </c>
      <c r="J234" s="51">
        <v>0</v>
      </c>
    </row>
    <row r="235" spans="1:10" x14ac:dyDescent="0.3">
      <c r="A235" s="50">
        <f t="shared" si="11"/>
        <v>41524</v>
      </c>
      <c r="B235" s="49">
        <v>2013</v>
      </c>
      <c r="C235" s="49">
        <v>250</v>
      </c>
      <c r="D235" s="51" t="s">
        <v>70</v>
      </c>
      <c r="E235" s="82">
        <v>3</v>
      </c>
      <c r="F235" s="51">
        <v>4</v>
      </c>
      <c r="G235" s="158">
        <v>254</v>
      </c>
      <c r="H235" s="158">
        <v>71.12</v>
      </c>
      <c r="I235" s="51" t="s">
        <v>55</v>
      </c>
      <c r="J235" s="51">
        <v>0</v>
      </c>
    </row>
    <row r="236" spans="1:10" x14ac:dyDescent="0.3">
      <c r="A236" s="50">
        <f t="shared" si="11"/>
        <v>41524</v>
      </c>
      <c r="B236" s="49">
        <v>2013</v>
      </c>
      <c r="C236" s="49">
        <v>250</v>
      </c>
      <c r="D236" s="51" t="s">
        <v>70</v>
      </c>
      <c r="E236" s="82">
        <v>3</v>
      </c>
      <c r="F236" s="51">
        <v>5</v>
      </c>
      <c r="G236" s="158">
        <v>246.38</v>
      </c>
      <c r="H236" s="158">
        <v>73.66</v>
      </c>
      <c r="I236" s="51" t="s">
        <v>55</v>
      </c>
      <c r="J236" s="51">
        <v>0</v>
      </c>
    </row>
    <row r="237" spans="1:10" x14ac:dyDescent="0.3">
      <c r="A237" s="50">
        <f t="shared" si="11"/>
        <v>41524</v>
      </c>
      <c r="B237" s="49">
        <v>2013</v>
      </c>
      <c r="C237" s="49">
        <v>250</v>
      </c>
      <c r="D237" s="51" t="s">
        <v>70</v>
      </c>
      <c r="E237" s="82">
        <v>4</v>
      </c>
      <c r="F237" s="51">
        <v>1</v>
      </c>
      <c r="G237" s="158">
        <v>261.62</v>
      </c>
      <c r="H237" s="158">
        <v>114.3</v>
      </c>
      <c r="I237" s="51" t="s">
        <v>55</v>
      </c>
      <c r="J237" s="51">
        <v>0</v>
      </c>
    </row>
    <row r="238" spans="1:10" x14ac:dyDescent="0.3">
      <c r="A238" s="50">
        <f t="shared" si="11"/>
        <v>41524</v>
      </c>
      <c r="B238" s="49">
        <v>2013</v>
      </c>
      <c r="C238" s="49">
        <v>250</v>
      </c>
      <c r="D238" s="51" t="s">
        <v>70</v>
      </c>
      <c r="E238" s="82">
        <v>4</v>
      </c>
      <c r="F238" s="51">
        <v>2</v>
      </c>
      <c r="G238" s="158">
        <v>259.08</v>
      </c>
      <c r="H238" s="158">
        <v>106.68</v>
      </c>
      <c r="I238" s="51" t="s">
        <v>55</v>
      </c>
      <c r="J238" s="51">
        <v>0</v>
      </c>
    </row>
    <row r="239" spans="1:10" x14ac:dyDescent="0.3">
      <c r="A239" s="50">
        <f t="shared" si="11"/>
        <v>41524</v>
      </c>
      <c r="B239" s="49">
        <v>2013</v>
      </c>
      <c r="C239" s="49">
        <v>250</v>
      </c>
      <c r="D239" s="51" t="s">
        <v>70</v>
      </c>
      <c r="E239" s="82">
        <v>4</v>
      </c>
      <c r="F239" s="51">
        <v>3</v>
      </c>
      <c r="G239" s="158">
        <v>269.24</v>
      </c>
      <c r="H239" s="158">
        <v>114.3</v>
      </c>
      <c r="I239" s="51" t="s">
        <v>55</v>
      </c>
      <c r="J239" s="51">
        <v>0</v>
      </c>
    </row>
    <row r="240" spans="1:10" x14ac:dyDescent="0.3">
      <c r="A240" s="50">
        <f t="shared" si="11"/>
        <v>41524</v>
      </c>
      <c r="B240" s="49">
        <v>2013</v>
      </c>
      <c r="C240" s="49">
        <v>250</v>
      </c>
      <c r="D240" s="51" t="s">
        <v>70</v>
      </c>
      <c r="E240" s="82">
        <v>4</v>
      </c>
      <c r="F240" s="51">
        <v>4</v>
      </c>
      <c r="G240" s="158">
        <v>266.7</v>
      </c>
      <c r="H240" s="158">
        <v>101.6</v>
      </c>
      <c r="I240" s="51" t="s">
        <v>55</v>
      </c>
      <c r="J240" s="51">
        <v>0</v>
      </c>
    </row>
    <row r="241" spans="1:10" x14ac:dyDescent="0.3">
      <c r="A241" s="50">
        <f t="shared" si="11"/>
        <v>41524</v>
      </c>
      <c r="B241" s="49">
        <v>2013</v>
      </c>
      <c r="C241" s="49">
        <v>250</v>
      </c>
      <c r="D241" s="51" t="s">
        <v>70</v>
      </c>
      <c r="E241" s="82">
        <v>4</v>
      </c>
      <c r="F241" s="51">
        <v>5</v>
      </c>
      <c r="G241" s="158">
        <v>261.62</v>
      </c>
      <c r="H241" s="158">
        <v>99.06</v>
      </c>
      <c r="I241" s="51" t="s">
        <v>55</v>
      </c>
      <c r="J241" s="51">
        <v>0</v>
      </c>
    </row>
    <row r="242" spans="1:10" x14ac:dyDescent="0.3">
      <c r="A242" s="50">
        <f t="shared" si="11"/>
        <v>41547</v>
      </c>
      <c r="B242" s="49">
        <v>2013</v>
      </c>
      <c r="C242" s="49">
        <v>273</v>
      </c>
      <c r="D242" s="51" t="s">
        <v>69</v>
      </c>
      <c r="E242" s="82">
        <v>1</v>
      </c>
      <c r="F242" s="51">
        <v>1</v>
      </c>
      <c r="G242" s="158">
        <v>228.6</v>
      </c>
      <c r="H242" s="158">
        <v>30.48</v>
      </c>
      <c r="I242" s="51" t="s">
        <v>59</v>
      </c>
      <c r="J242" s="51">
        <v>0</v>
      </c>
    </row>
    <row r="243" spans="1:10" x14ac:dyDescent="0.3">
      <c r="A243" s="50">
        <f t="shared" ref="A243:A281" si="12">DATE(B243,1,C243)</f>
        <v>41547</v>
      </c>
      <c r="B243" s="49">
        <v>2013</v>
      </c>
      <c r="C243" s="49">
        <v>273</v>
      </c>
      <c r="D243" s="51" t="s">
        <v>69</v>
      </c>
      <c r="E243" s="82">
        <v>1</v>
      </c>
      <c r="F243" s="51">
        <v>2</v>
      </c>
      <c r="G243" s="158">
        <v>228.6</v>
      </c>
      <c r="H243" s="158">
        <v>50.8</v>
      </c>
      <c r="I243" s="51" t="s">
        <v>59</v>
      </c>
      <c r="J243" s="51">
        <v>1</v>
      </c>
    </row>
    <row r="244" spans="1:10" x14ac:dyDescent="0.3">
      <c r="A244" s="50">
        <f t="shared" si="12"/>
        <v>41547</v>
      </c>
      <c r="B244" s="49">
        <v>2013</v>
      </c>
      <c r="C244" s="49">
        <v>273</v>
      </c>
      <c r="D244" s="51" t="s">
        <v>69</v>
      </c>
      <c r="E244" s="82">
        <v>1</v>
      </c>
      <c r="F244" s="51">
        <v>3</v>
      </c>
      <c r="G244" s="158">
        <v>236.22</v>
      </c>
      <c r="H244" s="158">
        <v>45.72</v>
      </c>
      <c r="I244" s="51" t="s">
        <v>59</v>
      </c>
      <c r="J244" s="51">
        <v>0</v>
      </c>
    </row>
    <row r="245" spans="1:10" x14ac:dyDescent="0.3">
      <c r="A245" s="50">
        <f t="shared" si="12"/>
        <v>41547</v>
      </c>
      <c r="B245" s="49">
        <v>2013</v>
      </c>
      <c r="C245" s="49">
        <v>273</v>
      </c>
      <c r="D245" s="51" t="s">
        <v>69</v>
      </c>
      <c r="E245" s="82">
        <v>1</v>
      </c>
      <c r="F245" s="51">
        <v>4</v>
      </c>
      <c r="G245" s="158">
        <v>231.14000000000001</v>
      </c>
      <c r="H245" s="158">
        <v>40.64</v>
      </c>
      <c r="I245" s="51" t="s">
        <v>59</v>
      </c>
      <c r="J245" s="51">
        <v>1</v>
      </c>
    </row>
    <row r="246" spans="1:10" x14ac:dyDescent="0.3">
      <c r="A246" s="50">
        <f t="shared" si="12"/>
        <v>41547</v>
      </c>
      <c r="B246" s="49">
        <v>2013</v>
      </c>
      <c r="C246" s="49">
        <v>273</v>
      </c>
      <c r="D246" s="51" t="s">
        <v>69</v>
      </c>
      <c r="E246" s="82">
        <v>1</v>
      </c>
      <c r="F246" s="51">
        <v>5</v>
      </c>
      <c r="G246" s="158">
        <v>226.06</v>
      </c>
      <c r="H246" s="158">
        <v>50.8</v>
      </c>
      <c r="I246" s="51" t="s">
        <v>59</v>
      </c>
      <c r="J246" s="51">
        <v>0</v>
      </c>
    </row>
    <row r="247" spans="1:10" x14ac:dyDescent="0.3">
      <c r="A247" s="50">
        <f t="shared" si="12"/>
        <v>41547</v>
      </c>
      <c r="B247" s="49">
        <v>2013</v>
      </c>
      <c r="C247" s="49">
        <v>273</v>
      </c>
      <c r="D247" s="51" t="s">
        <v>69</v>
      </c>
      <c r="E247" s="82">
        <v>2</v>
      </c>
      <c r="F247" s="51">
        <v>1</v>
      </c>
      <c r="G247" s="158">
        <v>228.6</v>
      </c>
      <c r="H247" s="158">
        <v>40.64</v>
      </c>
      <c r="I247" s="51" t="s">
        <v>59</v>
      </c>
      <c r="J247" s="51">
        <v>1</v>
      </c>
    </row>
    <row r="248" spans="1:10" x14ac:dyDescent="0.3">
      <c r="A248" s="50">
        <f t="shared" si="12"/>
        <v>41547</v>
      </c>
      <c r="B248" s="49">
        <v>2013</v>
      </c>
      <c r="C248" s="49">
        <v>273</v>
      </c>
      <c r="D248" s="51" t="s">
        <v>69</v>
      </c>
      <c r="E248" s="82">
        <v>2</v>
      </c>
      <c r="F248" s="51">
        <v>2</v>
      </c>
      <c r="G248" s="158">
        <v>233.68</v>
      </c>
      <c r="H248" s="158">
        <v>30.48</v>
      </c>
      <c r="I248" s="51" t="s">
        <v>59</v>
      </c>
      <c r="J248" s="51">
        <v>0</v>
      </c>
    </row>
    <row r="249" spans="1:10" x14ac:dyDescent="0.3">
      <c r="A249" s="50">
        <f t="shared" si="12"/>
        <v>41547</v>
      </c>
      <c r="B249" s="49">
        <v>2013</v>
      </c>
      <c r="C249" s="49">
        <v>273</v>
      </c>
      <c r="D249" s="51" t="s">
        <v>69</v>
      </c>
      <c r="E249" s="82">
        <v>2</v>
      </c>
      <c r="F249" s="51">
        <v>3</v>
      </c>
      <c r="G249" s="158">
        <v>236.22</v>
      </c>
      <c r="H249" s="158">
        <v>38.1</v>
      </c>
      <c r="I249" s="51" t="s">
        <v>59</v>
      </c>
      <c r="J249" s="51">
        <v>0</v>
      </c>
    </row>
    <row r="250" spans="1:10" x14ac:dyDescent="0.3">
      <c r="A250" s="50">
        <f t="shared" si="12"/>
        <v>41547</v>
      </c>
      <c r="B250" s="49">
        <v>2013</v>
      </c>
      <c r="C250" s="49">
        <v>273</v>
      </c>
      <c r="D250" s="51" t="s">
        <v>69</v>
      </c>
      <c r="E250" s="82">
        <v>2</v>
      </c>
      <c r="F250" s="51">
        <v>4</v>
      </c>
      <c r="G250" s="158">
        <v>231.14000000000001</v>
      </c>
      <c r="H250" s="158">
        <v>45.72</v>
      </c>
      <c r="I250" s="51" t="s">
        <v>59</v>
      </c>
      <c r="J250" s="51">
        <v>0</v>
      </c>
    </row>
    <row r="251" spans="1:10" x14ac:dyDescent="0.3">
      <c r="A251" s="50">
        <f t="shared" si="12"/>
        <v>41547</v>
      </c>
      <c r="B251" s="49">
        <v>2013</v>
      </c>
      <c r="C251" s="49">
        <v>273</v>
      </c>
      <c r="D251" s="51" t="s">
        <v>69</v>
      </c>
      <c r="E251" s="82">
        <v>2</v>
      </c>
      <c r="F251" s="51">
        <v>5</v>
      </c>
      <c r="G251" s="158">
        <v>233.68</v>
      </c>
      <c r="H251" s="158">
        <v>45.72</v>
      </c>
      <c r="I251" s="51" t="s">
        <v>59</v>
      </c>
      <c r="J251" s="51">
        <v>0</v>
      </c>
    </row>
    <row r="252" spans="1:10" x14ac:dyDescent="0.3">
      <c r="A252" s="50">
        <f t="shared" si="12"/>
        <v>41547</v>
      </c>
      <c r="B252" s="49">
        <v>2013</v>
      </c>
      <c r="C252" s="49">
        <v>273</v>
      </c>
      <c r="D252" s="51" t="s">
        <v>69</v>
      </c>
      <c r="E252" s="82">
        <v>3</v>
      </c>
      <c r="F252" s="51">
        <v>1</v>
      </c>
      <c r="G252" s="158">
        <v>220.98</v>
      </c>
      <c r="H252" s="158">
        <v>63.5</v>
      </c>
      <c r="I252" s="51" t="s">
        <v>59</v>
      </c>
      <c r="J252" s="51">
        <v>0</v>
      </c>
    </row>
    <row r="253" spans="1:10" x14ac:dyDescent="0.3">
      <c r="A253" s="50">
        <f t="shared" si="12"/>
        <v>41547</v>
      </c>
      <c r="B253" s="49">
        <v>2013</v>
      </c>
      <c r="C253" s="49">
        <v>273</v>
      </c>
      <c r="D253" s="51" t="s">
        <v>69</v>
      </c>
      <c r="E253" s="82">
        <v>3</v>
      </c>
      <c r="F253" s="51">
        <v>2</v>
      </c>
      <c r="G253" s="158">
        <v>226.06</v>
      </c>
      <c r="H253" s="158">
        <v>53.34</v>
      </c>
      <c r="I253" s="51" t="s">
        <v>59</v>
      </c>
      <c r="J253" s="51">
        <v>0</v>
      </c>
    </row>
    <row r="254" spans="1:10" x14ac:dyDescent="0.3">
      <c r="A254" s="50">
        <f t="shared" si="12"/>
        <v>41547</v>
      </c>
      <c r="B254" s="49">
        <v>2013</v>
      </c>
      <c r="C254" s="49">
        <v>273</v>
      </c>
      <c r="D254" s="51" t="s">
        <v>69</v>
      </c>
      <c r="E254" s="82">
        <v>3</v>
      </c>
      <c r="F254" s="51">
        <v>3</v>
      </c>
      <c r="G254" s="158">
        <v>231.14000000000001</v>
      </c>
      <c r="H254" s="158">
        <v>58.42</v>
      </c>
      <c r="I254" s="51" t="s">
        <v>59</v>
      </c>
      <c r="J254" s="51">
        <v>0</v>
      </c>
    </row>
    <row r="255" spans="1:10" x14ac:dyDescent="0.3">
      <c r="A255" s="50">
        <f t="shared" si="12"/>
        <v>41547</v>
      </c>
      <c r="B255" s="49">
        <v>2013</v>
      </c>
      <c r="C255" s="49">
        <v>273</v>
      </c>
      <c r="D255" s="51" t="s">
        <v>69</v>
      </c>
      <c r="E255" s="82">
        <v>3</v>
      </c>
      <c r="F255" s="51">
        <v>4</v>
      </c>
      <c r="G255" s="158">
        <v>231.14000000000001</v>
      </c>
      <c r="H255" s="158">
        <v>48.26</v>
      </c>
      <c r="I255" s="51" t="s">
        <v>59</v>
      </c>
      <c r="J255" s="51">
        <v>0</v>
      </c>
    </row>
    <row r="256" spans="1:10" x14ac:dyDescent="0.3">
      <c r="A256" s="50">
        <f t="shared" si="12"/>
        <v>41547</v>
      </c>
      <c r="B256" s="49">
        <v>2013</v>
      </c>
      <c r="C256" s="49">
        <v>273</v>
      </c>
      <c r="D256" s="51" t="s">
        <v>69</v>
      </c>
      <c r="E256" s="82">
        <v>3</v>
      </c>
      <c r="F256" s="51">
        <v>5</v>
      </c>
      <c r="G256" s="158">
        <v>215.9</v>
      </c>
      <c r="H256" s="158">
        <v>40.64</v>
      </c>
      <c r="I256" s="51" t="s">
        <v>59</v>
      </c>
      <c r="J256" s="51">
        <v>0</v>
      </c>
    </row>
    <row r="257" spans="1:10" x14ac:dyDescent="0.3">
      <c r="A257" s="50">
        <f t="shared" si="12"/>
        <v>41547</v>
      </c>
      <c r="B257" s="49">
        <v>2013</v>
      </c>
      <c r="C257" s="49">
        <v>273</v>
      </c>
      <c r="D257" s="51" t="s">
        <v>69</v>
      </c>
      <c r="E257" s="82">
        <v>4</v>
      </c>
      <c r="F257" s="51">
        <v>1</v>
      </c>
      <c r="G257" s="158">
        <v>220.98</v>
      </c>
      <c r="H257" s="158">
        <v>60.96</v>
      </c>
      <c r="I257" s="51" t="s">
        <v>59</v>
      </c>
      <c r="J257" s="51">
        <v>0</v>
      </c>
    </row>
    <row r="258" spans="1:10" x14ac:dyDescent="0.3">
      <c r="A258" s="50">
        <f t="shared" si="12"/>
        <v>41547</v>
      </c>
      <c r="B258" s="49">
        <v>2013</v>
      </c>
      <c r="C258" s="49">
        <v>273</v>
      </c>
      <c r="D258" s="51" t="s">
        <v>69</v>
      </c>
      <c r="E258" s="82">
        <v>4</v>
      </c>
      <c r="F258" s="51">
        <v>2</v>
      </c>
      <c r="G258" s="158">
        <v>226.06</v>
      </c>
      <c r="H258" s="158">
        <v>53.34</v>
      </c>
      <c r="I258" s="51" t="s">
        <v>59</v>
      </c>
      <c r="J258" s="51">
        <v>0</v>
      </c>
    </row>
    <row r="259" spans="1:10" x14ac:dyDescent="0.3">
      <c r="A259" s="50">
        <f t="shared" si="12"/>
        <v>41547</v>
      </c>
      <c r="B259" s="49">
        <v>2013</v>
      </c>
      <c r="C259" s="49">
        <v>273</v>
      </c>
      <c r="D259" s="51" t="s">
        <v>69</v>
      </c>
      <c r="E259" s="82">
        <v>4</v>
      </c>
      <c r="F259" s="51">
        <v>3</v>
      </c>
      <c r="G259" s="158">
        <v>241.3</v>
      </c>
      <c r="H259" s="158">
        <v>48.26</v>
      </c>
      <c r="I259" s="51" t="s">
        <v>59</v>
      </c>
      <c r="J259" s="51">
        <v>0</v>
      </c>
    </row>
    <row r="260" spans="1:10" x14ac:dyDescent="0.3">
      <c r="A260" s="50">
        <f t="shared" si="12"/>
        <v>41547</v>
      </c>
      <c r="B260" s="49">
        <v>2013</v>
      </c>
      <c r="C260" s="49">
        <v>273</v>
      </c>
      <c r="D260" s="51" t="s">
        <v>69</v>
      </c>
      <c r="E260" s="82">
        <v>4</v>
      </c>
      <c r="F260" s="51">
        <v>4</v>
      </c>
      <c r="G260" s="158">
        <v>226.06</v>
      </c>
      <c r="H260" s="158">
        <v>55.88</v>
      </c>
      <c r="I260" s="51" t="s">
        <v>59</v>
      </c>
      <c r="J260" s="51">
        <v>0</v>
      </c>
    </row>
    <row r="261" spans="1:10" x14ac:dyDescent="0.3">
      <c r="A261" s="50">
        <f t="shared" si="12"/>
        <v>41547</v>
      </c>
      <c r="B261" s="49">
        <v>2013</v>
      </c>
      <c r="C261" s="49">
        <v>273</v>
      </c>
      <c r="D261" s="51" t="s">
        <v>69</v>
      </c>
      <c r="E261" s="82">
        <v>4</v>
      </c>
      <c r="F261" s="51">
        <v>5</v>
      </c>
      <c r="G261" s="158">
        <v>218.44</v>
      </c>
      <c r="H261" s="158">
        <v>60.96</v>
      </c>
      <c r="I261" s="51" t="s">
        <v>59</v>
      </c>
      <c r="J261" s="51">
        <v>0</v>
      </c>
    </row>
    <row r="262" spans="1:10" x14ac:dyDescent="0.3">
      <c r="A262" s="50">
        <f t="shared" si="12"/>
        <v>41547</v>
      </c>
      <c r="B262" s="49">
        <v>2013</v>
      </c>
      <c r="C262" s="49">
        <v>273</v>
      </c>
      <c r="D262" s="51" t="s">
        <v>70</v>
      </c>
      <c r="E262" s="82">
        <v>1</v>
      </c>
      <c r="F262" s="51">
        <v>1</v>
      </c>
      <c r="G262" s="158">
        <v>248.92000000000002</v>
      </c>
      <c r="H262" s="158">
        <v>71.12</v>
      </c>
      <c r="I262" s="51" t="s">
        <v>59</v>
      </c>
      <c r="J262" s="51">
        <v>0</v>
      </c>
    </row>
    <row r="263" spans="1:10" x14ac:dyDescent="0.3">
      <c r="A263" s="50">
        <f t="shared" si="12"/>
        <v>41547</v>
      </c>
      <c r="B263" s="49">
        <v>2013</v>
      </c>
      <c r="C263" s="49">
        <v>273</v>
      </c>
      <c r="D263" s="51" t="s">
        <v>70</v>
      </c>
      <c r="E263" s="82">
        <v>1</v>
      </c>
      <c r="F263" s="51">
        <v>2</v>
      </c>
      <c r="G263" s="158">
        <v>261.62</v>
      </c>
      <c r="H263" s="158">
        <v>63.5</v>
      </c>
      <c r="I263" s="51" t="s">
        <v>59</v>
      </c>
      <c r="J263" s="51">
        <v>0</v>
      </c>
    </row>
    <row r="264" spans="1:10" x14ac:dyDescent="0.3">
      <c r="A264" s="50">
        <f t="shared" si="12"/>
        <v>41547</v>
      </c>
      <c r="B264" s="49">
        <v>2013</v>
      </c>
      <c r="C264" s="49">
        <v>273</v>
      </c>
      <c r="D264" s="51" t="s">
        <v>70</v>
      </c>
      <c r="E264" s="82">
        <v>1</v>
      </c>
      <c r="F264" s="51">
        <v>3</v>
      </c>
      <c r="G264" s="158">
        <v>256.54000000000002</v>
      </c>
      <c r="H264" s="158">
        <v>60.96</v>
      </c>
      <c r="I264" s="51" t="s">
        <v>59</v>
      </c>
      <c r="J264" s="51">
        <v>0</v>
      </c>
    </row>
    <row r="265" spans="1:10" x14ac:dyDescent="0.3">
      <c r="A265" s="50">
        <f t="shared" si="12"/>
        <v>41547</v>
      </c>
      <c r="B265" s="49">
        <v>2013</v>
      </c>
      <c r="C265" s="49">
        <v>273</v>
      </c>
      <c r="D265" s="51" t="s">
        <v>70</v>
      </c>
      <c r="E265" s="82">
        <v>1</v>
      </c>
      <c r="F265" s="51">
        <v>4</v>
      </c>
      <c r="G265" s="158">
        <v>251.46</v>
      </c>
      <c r="H265" s="158">
        <v>78.739999999999995</v>
      </c>
      <c r="I265" s="51" t="s">
        <v>59</v>
      </c>
      <c r="J265" s="51">
        <v>0</v>
      </c>
    </row>
    <row r="266" spans="1:10" x14ac:dyDescent="0.3">
      <c r="A266" s="50">
        <f t="shared" si="12"/>
        <v>41547</v>
      </c>
      <c r="B266" s="49">
        <v>2013</v>
      </c>
      <c r="C266" s="49">
        <v>273</v>
      </c>
      <c r="D266" s="51" t="s">
        <v>70</v>
      </c>
      <c r="E266" s="82">
        <v>1</v>
      </c>
      <c r="F266" s="51">
        <v>5</v>
      </c>
      <c r="G266" s="158">
        <v>246.38</v>
      </c>
      <c r="H266" s="158">
        <v>76.2</v>
      </c>
      <c r="I266" s="51" t="s">
        <v>59</v>
      </c>
      <c r="J266" s="51">
        <v>0</v>
      </c>
    </row>
    <row r="267" spans="1:10" x14ac:dyDescent="0.3">
      <c r="A267" s="50">
        <f t="shared" si="12"/>
        <v>41547</v>
      </c>
      <c r="B267" s="49">
        <v>2013</v>
      </c>
      <c r="C267" s="49">
        <v>273</v>
      </c>
      <c r="D267" s="51" t="s">
        <v>70</v>
      </c>
      <c r="E267" s="82">
        <v>2</v>
      </c>
      <c r="F267" s="51">
        <v>1</v>
      </c>
      <c r="G267" s="158">
        <v>254</v>
      </c>
      <c r="H267" s="158">
        <v>68.58</v>
      </c>
      <c r="I267" s="51" t="s">
        <v>59</v>
      </c>
      <c r="J267" s="51">
        <v>0</v>
      </c>
    </row>
    <row r="268" spans="1:10" x14ac:dyDescent="0.3">
      <c r="A268" s="50">
        <f t="shared" si="12"/>
        <v>41547</v>
      </c>
      <c r="B268" s="49">
        <v>2013</v>
      </c>
      <c r="C268" s="49">
        <v>273</v>
      </c>
      <c r="D268" s="51" t="s">
        <v>70</v>
      </c>
      <c r="E268" s="82">
        <v>2</v>
      </c>
      <c r="F268" s="51">
        <v>2</v>
      </c>
      <c r="G268" s="158">
        <v>266.7</v>
      </c>
      <c r="H268" s="158">
        <v>68.58</v>
      </c>
      <c r="I268" s="51" t="s">
        <v>59</v>
      </c>
      <c r="J268" s="51">
        <v>0</v>
      </c>
    </row>
    <row r="269" spans="1:10" x14ac:dyDescent="0.3">
      <c r="A269" s="50">
        <f t="shared" si="12"/>
        <v>41547</v>
      </c>
      <c r="B269" s="49">
        <v>2013</v>
      </c>
      <c r="C269" s="49">
        <v>273</v>
      </c>
      <c r="D269" s="51" t="s">
        <v>70</v>
      </c>
      <c r="E269" s="82">
        <v>2</v>
      </c>
      <c r="F269" s="51">
        <v>3</v>
      </c>
      <c r="G269" s="158">
        <v>261.62</v>
      </c>
      <c r="H269" s="158">
        <v>78.739999999999995</v>
      </c>
      <c r="I269" s="51" t="s">
        <v>59</v>
      </c>
      <c r="J269" s="51">
        <v>0</v>
      </c>
    </row>
    <row r="270" spans="1:10" x14ac:dyDescent="0.3">
      <c r="A270" s="50">
        <f t="shared" si="12"/>
        <v>41547</v>
      </c>
      <c r="B270" s="49">
        <v>2013</v>
      </c>
      <c r="C270" s="49">
        <v>273</v>
      </c>
      <c r="D270" s="51" t="s">
        <v>70</v>
      </c>
      <c r="E270" s="82">
        <v>2</v>
      </c>
      <c r="F270" s="51">
        <v>4</v>
      </c>
      <c r="G270" s="158">
        <v>256.54000000000002</v>
      </c>
      <c r="H270" s="158">
        <v>60.96</v>
      </c>
      <c r="I270" s="51" t="s">
        <v>59</v>
      </c>
      <c r="J270" s="51">
        <v>0</v>
      </c>
    </row>
    <row r="271" spans="1:10" x14ac:dyDescent="0.3">
      <c r="A271" s="50">
        <f t="shared" si="12"/>
        <v>41547</v>
      </c>
      <c r="B271" s="49">
        <v>2013</v>
      </c>
      <c r="C271" s="49">
        <v>273</v>
      </c>
      <c r="D271" s="51" t="s">
        <v>70</v>
      </c>
      <c r="E271" s="82">
        <v>2</v>
      </c>
      <c r="F271" s="51">
        <v>5</v>
      </c>
      <c r="G271" s="158">
        <v>259.08</v>
      </c>
      <c r="H271" s="158">
        <v>63.5</v>
      </c>
      <c r="I271" s="51" t="s">
        <v>59</v>
      </c>
      <c r="J271" s="51">
        <v>0</v>
      </c>
    </row>
    <row r="272" spans="1:10" x14ac:dyDescent="0.3">
      <c r="A272" s="50">
        <f t="shared" si="12"/>
        <v>41547</v>
      </c>
      <c r="B272" s="49">
        <v>2013</v>
      </c>
      <c r="C272" s="49">
        <v>273</v>
      </c>
      <c r="D272" s="51" t="s">
        <v>70</v>
      </c>
      <c r="E272" s="82">
        <v>3</v>
      </c>
      <c r="F272" s="51">
        <v>1</v>
      </c>
      <c r="G272" s="158">
        <v>269.24</v>
      </c>
      <c r="H272" s="158">
        <v>55.88</v>
      </c>
      <c r="I272" s="51" t="s">
        <v>59</v>
      </c>
      <c r="J272" s="51">
        <v>0</v>
      </c>
    </row>
    <row r="273" spans="1:10" x14ac:dyDescent="0.3">
      <c r="A273" s="50">
        <f t="shared" si="12"/>
        <v>41547</v>
      </c>
      <c r="B273" s="49">
        <v>2013</v>
      </c>
      <c r="C273" s="49">
        <v>273</v>
      </c>
      <c r="D273" s="51" t="s">
        <v>70</v>
      </c>
      <c r="E273" s="82">
        <v>3</v>
      </c>
      <c r="F273" s="51">
        <v>2</v>
      </c>
      <c r="G273" s="158">
        <v>266.7</v>
      </c>
      <c r="H273" s="158">
        <v>60.96</v>
      </c>
      <c r="I273" s="51" t="s">
        <v>59</v>
      </c>
      <c r="J273" s="51">
        <v>0</v>
      </c>
    </row>
    <row r="274" spans="1:10" x14ac:dyDescent="0.3">
      <c r="A274" s="50">
        <f t="shared" si="12"/>
        <v>41547</v>
      </c>
      <c r="B274" s="49">
        <v>2013</v>
      </c>
      <c r="C274" s="49">
        <v>273</v>
      </c>
      <c r="D274" s="51" t="s">
        <v>70</v>
      </c>
      <c r="E274" s="82">
        <v>3</v>
      </c>
      <c r="F274" s="51">
        <v>3</v>
      </c>
      <c r="G274" s="158">
        <v>271.78000000000003</v>
      </c>
      <c r="H274" s="158">
        <v>53.34</v>
      </c>
      <c r="I274" s="51" t="s">
        <v>59</v>
      </c>
      <c r="J274" s="51">
        <v>0</v>
      </c>
    </row>
    <row r="275" spans="1:10" x14ac:dyDescent="0.3">
      <c r="A275" s="50">
        <f t="shared" si="12"/>
        <v>41547</v>
      </c>
      <c r="B275" s="49">
        <v>2013</v>
      </c>
      <c r="C275" s="49">
        <v>273</v>
      </c>
      <c r="D275" s="51" t="s">
        <v>70</v>
      </c>
      <c r="E275" s="82">
        <v>3</v>
      </c>
      <c r="F275" s="51">
        <v>4</v>
      </c>
      <c r="G275" s="158">
        <v>256.54000000000002</v>
      </c>
      <c r="H275" s="158">
        <v>50.8</v>
      </c>
      <c r="I275" s="51" t="s">
        <v>59</v>
      </c>
      <c r="J275" s="51">
        <v>0</v>
      </c>
    </row>
    <row r="276" spans="1:10" x14ac:dyDescent="0.3">
      <c r="A276" s="50">
        <f t="shared" si="12"/>
        <v>41547</v>
      </c>
      <c r="B276" s="49">
        <v>2013</v>
      </c>
      <c r="C276" s="49">
        <v>273</v>
      </c>
      <c r="D276" s="51" t="s">
        <v>70</v>
      </c>
      <c r="E276" s="82">
        <v>3</v>
      </c>
      <c r="F276" s="51">
        <v>5</v>
      </c>
      <c r="G276" s="158">
        <v>264.16000000000003</v>
      </c>
      <c r="H276" s="158">
        <v>48.26</v>
      </c>
      <c r="I276" s="51" t="s">
        <v>59</v>
      </c>
      <c r="J276" s="51">
        <v>0</v>
      </c>
    </row>
    <row r="277" spans="1:10" x14ac:dyDescent="0.3">
      <c r="A277" s="50">
        <f t="shared" si="12"/>
        <v>41547</v>
      </c>
      <c r="B277" s="49">
        <v>2013</v>
      </c>
      <c r="C277" s="49">
        <v>273</v>
      </c>
      <c r="D277" s="51" t="s">
        <v>70</v>
      </c>
      <c r="E277" s="82">
        <v>4</v>
      </c>
      <c r="F277" s="51">
        <v>1</v>
      </c>
      <c r="G277" s="158">
        <v>266.7</v>
      </c>
      <c r="H277" s="158">
        <v>60.96</v>
      </c>
      <c r="I277" s="51" t="s">
        <v>59</v>
      </c>
      <c r="J277" s="51">
        <v>0</v>
      </c>
    </row>
    <row r="278" spans="1:10" x14ac:dyDescent="0.3">
      <c r="A278" s="50">
        <f t="shared" si="12"/>
        <v>41547</v>
      </c>
      <c r="B278" s="49">
        <v>2013</v>
      </c>
      <c r="C278" s="49">
        <v>273</v>
      </c>
      <c r="D278" s="51" t="s">
        <v>70</v>
      </c>
      <c r="E278" s="82">
        <v>4</v>
      </c>
      <c r="F278" s="51">
        <v>2</v>
      </c>
      <c r="G278" s="158">
        <v>256.54000000000002</v>
      </c>
      <c r="H278" s="158">
        <v>73.66</v>
      </c>
      <c r="I278" s="51" t="s">
        <v>59</v>
      </c>
      <c r="J278" s="51">
        <v>0</v>
      </c>
    </row>
    <row r="279" spans="1:10" x14ac:dyDescent="0.3">
      <c r="A279" s="50">
        <f t="shared" si="12"/>
        <v>41547</v>
      </c>
      <c r="B279" s="49">
        <v>2013</v>
      </c>
      <c r="C279" s="49">
        <v>273</v>
      </c>
      <c r="D279" s="51" t="s">
        <v>70</v>
      </c>
      <c r="E279" s="82">
        <v>4</v>
      </c>
      <c r="F279" s="51">
        <v>3</v>
      </c>
      <c r="G279" s="158">
        <v>259.08</v>
      </c>
      <c r="H279" s="158">
        <v>53.34</v>
      </c>
      <c r="I279" s="51" t="s">
        <v>59</v>
      </c>
      <c r="J279" s="51">
        <v>0</v>
      </c>
    </row>
    <row r="280" spans="1:10" x14ac:dyDescent="0.3">
      <c r="A280" s="50">
        <f t="shared" si="12"/>
        <v>41547</v>
      </c>
      <c r="B280" s="49">
        <v>2013</v>
      </c>
      <c r="C280" s="49">
        <v>273</v>
      </c>
      <c r="D280" s="51" t="s">
        <v>70</v>
      </c>
      <c r="E280" s="82">
        <v>4</v>
      </c>
      <c r="F280" s="51">
        <v>4</v>
      </c>
      <c r="G280" s="158">
        <v>256.54000000000002</v>
      </c>
      <c r="H280" s="158">
        <v>50.8</v>
      </c>
      <c r="I280" s="51" t="s">
        <v>59</v>
      </c>
      <c r="J280" s="51">
        <v>0</v>
      </c>
    </row>
    <row r="281" spans="1:10" x14ac:dyDescent="0.3">
      <c r="A281" s="50">
        <f t="shared" si="12"/>
        <v>41547</v>
      </c>
      <c r="B281" s="49">
        <v>2013</v>
      </c>
      <c r="C281" s="49">
        <v>273</v>
      </c>
      <c r="D281" s="51" t="s">
        <v>70</v>
      </c>
      <c r="E281" s="82">
        <v>4</v>
      </c>
      <c r="F281" s="51">
        <v>5</v>
      </c>
      <c r="G281" s="158">
        <v>259.08</v>
      </c>
      <c r="H281" s="158">
        <v>58.42</v>
      </c>
      <c r="I281" s="51" t="s">
        <v>59</v>
      </c>
      <c r="J281" s="51">
        <v>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C0A85D-E2A1-4543-B697-016021001A79}">
  <sheetPr codeName="Sheet5"/>
  <dimension ref="A1:I11"/>
  <sheetViews>
    <sheetView workbookViewId="0"/>
  </sheetViews>
  <sheetFormatPr defaultColWidth="8.88671875" defaultRowHeight="13.8" x14ac:dyDescent="0.3"/>
  <cols>
    <col min="1" max="1" width="26" style="152" customWidth="1"/>
    <col min="2" max="2" width="21.33203125" style="152" customWidth="1"/>
    <col min="3" max="3" width="93.5546875" style="152" customWidth="1"/>
    <col min="4" max="4" width="18.33203125" style="152" customWidth="1"/>
    <col min="5" max="5" width="10.33203125" style="152" customWidth="1"/>
    <col min="6" max="6" width="12.33203125" style="152" customWidth="1"/>
    <col min="7" max="7" width="10.88671875" style="152" customWidth="1"/>
    <col min="8" max="8" width="12.109375" style="152" customWidth="1"/>
    <col min="9" max="16384" width="8.88671875" style="152"/>
  </cols>
  <sheetData>
    <row r="1" spans="1:9" ht="26.4" x14ac:dyDescent="0.3">
      <c r="A1" s="141" t="s">
        <v>26</v>
      </c>
      <c r="B1" s="141" t="s">
        <v>27</v>
      </c>
      <c r="C1" s="141" t="s">
        <v>28</v>
      </c>
      <c r="D1" s="141" t="s">
        <v>29</v>
      </c>
      <c r="E1" s="141" t="s">
        <v>30</v>
      </c>
      <c r="F1" s="141" t="s">
        <v>31</v>
      </c>
      <c r="G1" s="141" t="s">
        <v>32</v>
      </c>
      <c r="H1" s="141" t="s">
        <v>33</v>
      </c>
    </row>
    <row r="2" spans="1:9" x14ac:dyDescent="0.3">
      <c r="A2" s="135" t="s">
        <v>212</v>
      </c>
      <c r="B2" s="136" t="s">
        <v>4</v>
      </c>
      <c r="C2" s="72" t="s">
        <v>34</v>
      </c>
      <c r="D2" s="72" t="s">
        <v>35</v>
      </c>
      <c r="E2" s="135">
        <v>10</v>
      </c>
      <c r="F2" s="135"/>
      <c r="G2" s="135" t="s">
        <v>36</v>
      </c>
      <c r="H2" s="135" t="s">
        <v>37</v>
      </c>
    </row>
    <row r="3" spans="1:9" x14ac:dyDescent="0.3">
      <c r="A3" s="135" t="s">
        <v>212</v>
      </c>
      <c r="B3" s="72" t="s">
        <v>0</v>
      </c>
      <c r="C3" s="72" t="s">
        <v>0</v>
      </c>
      <c r="D3" s="72" t="s">
        <v>38</v>
      </c>
      <c r="E3" s="135">
        <v>4</v>
      </c>
      <c r="F3" s="135"/>
      <c r="G3" s="135" t="s">
        <v>36</v>
      </c>
      <c r="H3" s="135" t="s">
        <v>37</v>
      </c>
    </row>
    <row r="4" spans="1:9" x14ac:dyDescent="0.3">
      <c r="A4" s="135" t="s">
        <v>212</v>
      </c>
      <c r="B4" s="72" t="s">
        <v>1</v>
      </c>
      <c r="C4" s="72" t="s">
        <v>39</v>
      </c>
      <c r="D4" s="72" t="s">
        <v>40</v>
      </c>
      <c r="E4" s="135">
        <v>3</v>
      </c>
      <c r="F4" s="135" t="s">
        <v>41</v>
      </c>
      <c r="G4" s="135" t="s">
        <v>36</v>
      </c>
      <c r="H4" s="135" t="s">
        <v>37</v>
      </c>
    </row>
    <row r="5" spans="1:9" ht="211.2" x14ac:dyDescent="0.3">
      <c r="A5" s="135" t="s">
        <v>212</v>
      </c>
      <c r="B5" s="139" t="s">
        <v>106</v>
      </c>
      <c r="C5" s="72" t="s">
        <v>111</v>
      </c>
      <c r="D5" s="72" t="s">
        <v>40</v>
      </c>
      <c r="E5" s="135"/>
      <c r="F5" s="135"/>
      <c r="G5" s="135" t="s">
        <v>36</v>
      </c>
      <c r="H5" s="135" t="s">
        <v>37</v>
      </c>
    </row>
    <row r="6" spans="1:9" ht="26.4" x14ac:dyDescent="0.3">
      <c r="A6" s="135" t="s">
        <v>212</v>
      </c>
      <c r="B6" s="139" t="s">
        <v>45</v>
      </c>
      <c r="C6" s="72" t="s">
        <v>107</v>
      </c>
      <c r="D6" s="72" t="s">
        <v>40</v>
      </c>
      <c r="E6" s="135"/>
      <c r="F6" s="135"/>
      <c r="G6" s="135" t="s">
        <v>36</v>
      </c>
      <c r="H6" s="135" t="s">
        <v>43</v>
      </c>
    </row>
    <row r="7" spans="1:9" ht="39.6" x14ac:dyDescent="0.3">
      <c r="A7" s="135" t="s">
        <v>212</v>
      </c>
      <c r="B7" s="153" t="s">
        <v>94</v>
      </c>
      <c r="C7" s="72" t="s">
        <v>112</v>
      </c>
      <c r="D7" s="72" t="s">
        <v>40</v>
      </c>
      <c r="E7" s="135"/>
      <c r="F7" s="135"/>
      <c r="G7" s="135" t="s">
        <v>36</v>
      </c>
      <c r="H7" s="135" t="s">
        <v>43</v>
      </c>
    </row>
    <row r="8" spans="1:9" x14ac:dyDescent="0.3">
      <c r="A8" s="135" t="s">
        <v>212</v>
      </c>
      <c r="B8" s="72" t="s">
        <v>103</v>
      </c>
      <c r="C8" s="153" t="s">
        <v>108</v>
      </c>
      <c r="D8" s="72" t="s">
        <v>42</v>
      </c>
      <c r="E8" s="135"/>
      <c r="F8" s="135"/>
      <c r="G8" s="135" t="s">
        <v>36</v>
      </c>
      <c r="H8" s="135" t="s">
        <v>43</v>
      </c>
    </row>
    <row r="9" spans="1:9" x14ac:dyDescent="0.3">
      <c r="A9" s="135" t="s">
        <v>212</v>
      </c>
      <c r="B9" s="153" t="s">
        <v>97</v>
      </c>
      <c r="C9" s="72" t="s">
        <v>109</v>
      </c>
      <c r="D9" s="72" t="s">
        <v>42</v>
      </c>
      <c r="E9" s="135"/>
      <c r="F9" s="135"/>
      <c r="G9" s="135" t="s">
        <v>36</v>
      </c>
      <c r="H9" s="135" t="s">
        <v>43</v>
      </c>
    </row>
    <row r="10" spans="1:9" ht="39.6" x14ac:dyDescent="0.3">
      <c r="A10" s="135" t="s">
        <v>212</v>
      </c>
      <c r="B10" s="153" t="s">
        <v>99</v>
      </c>
      <c r="C10" s="154" t="s">
        <v>110</v>
      </c>
      <c r="D10" s="72" t="s">
        <v>93</v>
      </c>
      <c r="E10" s="135"/>
      <c r="F10" s="135"/>
      <c r="G10" s="135" t="s">
        <v>36</v>
      </c>
      <c r="H10" s="135" t="s">
        <v>43</v>
      </c>
    </row>
    <row r="11" spans="1:9" x14ac:dyDescent="0.3">
      <c r="A11" s="135" t="s">
        <v>212</v>
      </c>
      <c r="B11" s="153" t="s">
        <v>105</v>
      </c>
      <c r="C11" s="58" t="s">
        <v>66</v>
      </c>
      <c r="D11" s="58" t="s">
        <v>40</v>
      </c>
      <c r="E11" s="60"/>
      <c r="F11" s="135" t="s">
        <v>62</v>
      </c>
      <c r="G11" s="60" t="s">
        <v>36</v>
      </c>
      <c r="H11" s="60" t="s">
        <v>43</v>
      </c>
      <c r="I11" s="69"/>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B4D5B9-8991-4113-BF1A-77CEA18FB80F}">
  <sheetPr codeName="Sheet6"/>
  <dimension ref="A1:M421"/>
  <sheetViews>
    <sheetView workbookViewId="0">
      <pane ySplit="1" topLeftCell="A2" activePane="bottomLeft" state="frozen"/>
      <selection activeCell="A11" sqref="A11:XFD11"/>
      <selection pane="bottomLeft"/>
    </sheetView>
  </sheetViews>
  <sheetFormatPr defaultRowHeight="14.4" x14ac:dyDescent="0.3"/>
  <cols>
    <col min="1" max="1" width="11.44140625" style="6" bestFit="1" customWidth="1"/>
    <col min="2" max="2" width="10.109375" style="6" bestFit="1" customWidth="1"/>
    <col min="3" max="3" width="9.44140625" style="6" bestFit="1" customWidth="1"/>
    <col min="4" max="4" width="9.44140625" style="8" bestFit="1" customWidth="1"/>
    <col min="5" max="5" width="8.88671875" style="8"/>
    <col min="6" max="6" width="10.6640625" style="8" bestFit="1" customWidth="1"/>
    <col min="7" max="7" width="9.44140625" style="8" bestFit="1" customWidth="1"/>
    <col min="8" max="8" width="8.88671875" style="8"/>
    <col min="9" max="9" width="8.88671875" style="7"/>
    <col min="10" max="10" width="10.109375" bestFit="1" customWidth="1"/>
  </cols>
  <sheetData>
    <row r="1" spans="1:13" ht="43.2" x14ac:dyDescent="0.3">
      <c r="A1" s="1" t="s">
        <v>4</v>
      </c>
      <c r="B1" s="1" t="s">
        <v>0</v>
      </c>
      <c r="C1" s="1" t="s">
        <v>1</v>
      </c>
      <c r="D1" s="2" t="s">
        <v>106</v>
      </c>
      <c r="E1" s="2" t="s">
        <v>45</v>
      </c>
      <c r="F1" s="2" t="s">
        <v>94</v>
      </c>
      <c r="G1" s="2" t="s">
        <v>103</v>
      </c>
      <c r="H1" s="2" t="s">
        <v>97</v>
      </c>
      <c r="I1" s="2" t="s">
        <v>99</v>
      </c>
      <c r="J1" s="4" t="s">
        <v>105</v>
      </c>
      <c r="K1" s="4"/>
      <c r="L1" s="4"/>
      <c r="M1" s="4"/>
    </row>
    <row r="2" spans="1:13" x14ac:dyDescent="0.3">
      <c r="A2" s="5">
        <f>DATE(B2,1,C2)</f>
        <v>42541</v>
      </c>
      <c r="B2" s="6">
        <v>2016</v>
      </c>
      <c r="C2" s="6">
        <v>172</v>
      </c>
      <c r="D2" s="7">
        <v>2</v>
      </c>
      <c r="E2" s="7">
        <v>1</v>
      </c>
      <c r="F2" s="7">
        <v>1</v>
      </c>
      <c r="G2" s="8">
        <v>68.58</v>
      </c>
      <c r="H2" s="26">
        <v>50.8</v>
      </c>
      <c r="I2" s="23" t="s">
        <v>47</v>
      </c>
      <c r="J2" s="24">
        <v>2</v>
      </c>
      <c r="K2" s="24"/>
      <c r="L2" s="6"/>
    </row>
    <row r="3" spans="1:13" x14ac:dyDescent="0.3">
      <c r="A3" s="5">
        <f t="shared" ref="A3:A61" si="0">DATE(B3,1,C3)</f>
        <v>42541</v>
      </c>
      <c r="B3" s="6">
        <v>2016</v>
      </c>
      <c r="C3" s="6">
        <v>172</v>
      </c>
      <c r="D3" s="7">
        <v>2</v>
      </c>
      <c r="E3" s="7">
        <v>1</v>
      </c>
      <c r="F3" s="7">
        <v>2</v>
      </c>
      <c r="G3" s="8">
        <v>63.5</v>
      </c>
      <c r="H3" s="26">
        <v>68.58</v>
      </c>
      <c r="I3" s="23" t="s">
        <v>47</v>
      </c>
      <c r="J3" s="24">
        <v>0</v>
      </c>
      <c r="K3" s="24"/>
      <c r="L3" s="6"/>
    </row>
    <row r="4" spans="1:13" x14ac:dyDescent="0.3">
      <c r="A4" s="5">
        <f t="shared" si="0"/>
        <v>42541</v>
      </c>
      <c r="B4" s="6">
        <v>2016</v>
      </c>
      <c r="C4" s="6">
        <v>172</v>
      </c>
      <c r="D4" s="7">
        <v>2</v>
      </c>
      <c r="E4" s="7">
        <v>1</v>
      </c>
      <c r="F4" s="7">
        <v>3</v>
      </c>
      <c r="G4" s="8">
        <v>66.040000000000006</v>
      </c>
      <c r="H4" s="26">
        <v>58.42</v>
      </c>
      <c r="I4" s="23" t="s">
        <v>47</v>
      </c>
      <c r="J4" s="24">
        <v>0</v>
      </c>
      <c r="K4" s="24"/>
      <c r="L4" s="6"/>
    </row>
    <row r="5" spans="1:13" x14ac:dyDescent="0.3">
      <c r="A5" s="5">
        <f t="shared" si="0"/>
        <v>42541</v>
      </c>
      <c r="B5" s="6">
        <v>2016</v>
      </c>
      <c r="C5" s="6">
        <v>172</v>
      </c>
      <c r="D5" s="7">
        <v>2</v>
      </c>
      <c r="E5" s="7">
        <v>1</v>
      </c>
      <c r="F5" s="7">
        <v>4</v>
      </c>
      <c r="G5" s="8">
        <v>63.5</v>
      </c>
      <c r="H5" s="26">
        <v>53.34</v>
      </c>
      <c r="I5" s="23" t="s">
        <v>46</v>
      </c>
      <c r="J5" s="24">
        <v>0</v>
      </c>
      <c r="K5" s="24"/>
      <c r="L5" s="6"/>
    </row>
    <row r="6" spans="1:13" x14ac:dyDescent="0.3">
      <c r="A6" s="5">
        <f t="shared" si="0"/>
        <v>42541</v>
      </c>
      <c r="B6" s="6">
        <v>2016</v>
      </c>
      <c r="C6" s="6">
        <v>172</v>
      </c>
      <c r="D6" s="7">
        <v>2</v>
      </c>
      <c r="E6" s="7">
        <v>1</v>
      </c>
      <c r="F6" s="7">
        <v>5</v>
      </c>
      <c r="G6" s="8">
        <v>58.42</v>
      </c>
      <c r="H6" s="26">
        <v>50.8</v>
      </c>
      <c r="I6" s="23" t="s">
        <v>46</v>
      </c>
      <c r="J6" s="24">
        <v>0</v>
      </c>
      <c r="K6" s="24"/>
      <c r="L6" s="6"/>
    </row>
    <row r="7" spans="1:13" x14ac:dyDescent="0.3">
      <c r="A7" s="5">
        <f t="shared" si="0"/>
        <v>42541</v>
      </c>
      <c r="B7" s="6">
        <v>2016</v>
      </c>
      <c r="C7" s="6">
        <v>172</v>
      </c>
      <c r="D7" s="7">
        <v>2</v>
      </c>
      <c r="E7" s="7">
        <v>2</v>
      </c>
      <c r="F7" s="7">
        <v>1</v>
      </c>
      <c r="G7" s="8">
        <v>58.42</v>
      </c>
      <c r="H7" s="26">
        <v>66.040000000000006</v>
      </c>
      <c r="I7" s="23" t="s">
        <v>46</v>
      </c>
      <c r="J7" s="24">
        <v>0</v>
      </c>
      <c r="K7" s="24"/>
      <c r="L7" s="6"/>
    </row>
    <row r="8" spans="1:13" x14ac:dyDescent="0.3">
      <c r="A8" s="5">
        <f t="shared" si="0"/>
        <v>42541</v>
      </c>
      <c r="B8" s="6">
        <v>2016</v>
      </c>
      <c r="C8" s="6">
        <v>172</v>
      </c>
      <c r="D8" s="7">
        <v>2</v>
      </c>
      <c r="E8" s="7">
        <v>2</v>
      </c>
      <c r="F8" s="7">
        <v>2</v>
      </c>
      <c r="G8" s="8">
        <v>63.5</v>
      </c>
      <c r="H8" s="26">
        <v>58.42</v>
      </c>
      <c r="I8" s="23" t="s">
        <v>47</v>
      </c>
      <c r="J8" s="24">
        <v>1</v>
      </c>
      <c r="K8" s="24"/>
      <c r="L8" s="6"/>
    </row>
    <row r="9" spans="1:13" x14ac:dyDescent="0.3">
      <c r="A9" s="5">
        <f t="shared" si="0"/>
        <v>42541</v>
      </c>
      <c r="B9" s="6">
        <v>2016</v>
      </c>
      <c r="C9" s="6">
        <v>172</v>
      </c>
      <c r="D9" s="7">
        <v>2</v>
      </c>
      <c r="E9" s="7">
        <v>2</v>
      </c>
      <c r="F9" s="7">
        <v>3</v>
      </c>
      <c r="G9" s="8">
        <v>53.34</v>
      </c>
      <c r="H9" s="26">
        <v>48.26</v>
      </c>
      <c r="I9" s="23" t="s">
        <v>46</v>
      </c>
      <c r="J9" s="24">
        <v>0</v>
      </c>
      <c r="K9" s="24"/>
      <c r="L9" s="6"/>
    </row>
    <row r="10" spans="1:13" x14ac:dyDescent="0.3">
      <c r="A10" s="5">
        <f t="shared" si="0"/>
        <v>42541</v>
      </c>
      <c r="B10" s="6">
        <v>2016</v>
      </c>
      <c r="C10" s="6">
        <v>172</v>
      </c>
      <c r="D10" s="7">
        <v>2</v>
      </c>
      <c r="E10" s="7">
        <v>2</v>
      </c>
      <c r="F10" s="7">
        <v>4</v>
      </c>
      <c r="G10" s="8">
        <v>55.88</v>
      </c>
      <c r="H10" s="26">
        <v>53.34</v>
      </c>
      <c r="I10" s="23" t="s">
        <v>46</v>
      </c>
      <c r="J10" s="24">
        <v>1</v>
      </c>
      <c r="K10" s="24"/>
      <c r="L10" s="6"/>
    </row>
    <row r="11" spans="1:13" x14ac:dyDescent="0.3">
      <c r="A11" s="5">
        <f t="shared" si="0"/>
        <v>42541</v>
      </c>
      <c r="B11" s="6">
        <v>2016</v>
      </c>
      <c r="C11" s="6">
        <v>172</v>
      </c>
      <c r="D11" s="7">
        <v>2</v>
      </c>
      <c r="E11" s="7">
        <v>2</v>
      </c>
      <c r="F11" s="7">
        <v>5</v>
      </c>
      <c r="G11" s="8">
        <v>53.34</v>
      </c>
      <c r="H11" s="26">
        <v>45.72</v>
      </c>
      <c r="I11" s="23" t="s">
        <v>46</v>
      </c>
      <c r="J11" s="24">
        <v>0</v>
      </c>
      <c r="K11" s="24"/>
    </row>
    <row r="12" spans="1:13" x14ac:dyDescent="0.3">
      <c r="A12" s="5">
        <f t="shared" si="0"/>
        <v>42541</v>
      </c>
      <c r="B12" s="6">
        <v>2016</v>
      </c>
      <c r="C12" s="6">
        <v>172</v>
      </c>
      <c r="D12" s="7">
        <v>3</v>
      </c>
      <c r="E12" s="7">
        <v>1</v>
      </c>
      <c r="F12" s="7">
        <v>1</v>
      </c>
      <c r="G12" s="8">
        <v>63.5</v>
      </c>
      <c r="H12" s="26">
        <v>53.34</v>
      </c>
      <c r="I12" s="23" t="s">
        <v>46</v>
      </c>
      <c r="J12" s="24">
        <v>0</v>
      </c>
      <c r="K12" s="24"/>
    </row>
    <row r="13" spans="1:13" x14ac:dyDescent="0.3">
      <c r="A13" s="5">
        <f t="shared" si="0"/>
        <v>42541</v>
      </c>
      <c r="B13" s="6">
        <v>2016</v>
      </c>
      <c r="C13" s="6">
        <v>172</v>
      </c>
      <c r="D13" s="7">
        <v>3</v>
      </c>
      <c r="E13" s="7">
        <v>1</v>
      </c>
      <c r="F13" s="7">
        <v>2</v>
      </c>
      <c r="G13" s="8">
        <v>55.88</v>
      </c>
      <c r="H13" s="26">
        <v>63.5</v>
      </c>
      <c r="I13" s="23" t="s">
        <v>46</v>
      </c>
      <c r="J13" s="24">
        <v>0</v>
      </c>
      <c r="K13" s="24"/>
    </row>
    <row r="14" spans="1:13" x14ac:dyDescent="0.3">
      <c r="A14" s="5">
        <f t="shared" si="0"/>
        <v>42541</v>
      </c>
      <c r="B14" s="6">
        <v>2016</v>
      </c>
      <c r="C14" s="6">
        <v>172</v>
      </c>
      <c r="D14" s="7">
        <v>3</v>
      </c>
      <c r="E14" s="7">
        <v>1</v>
      </c>
      <c r="F14" s="7">
        <v>3</v>
      </c>
      <c r="G14" s="8">
        <v>66.040000000000006</v>
      </c>
      <c r="H14" s="26">
        <v>86.36</v>
      </c>
      <c r="I14" s="23" t="s">
        <v>47</v>
      </c>
      <c r="J14" s="24">
        <v>0</v>
      </c>
      <c r="K14" s="24"/>
    </row>
    <row r="15" spans="1:13" x14ac:dyDescent="0.3">
      <c r="A15" s="5">
        <f t="shared" si="0"/>
        <v>42541</v>
      </c>
      <c r="B15" s="6">
        <v>2016</v>
      </c>
      <c r="C15" s="6">
        <v>172</v>
      </c>
      <c r="D15" s="7">
        <v>3</v>
      </c>
      <c r="E15" s="7">
        <v>1</v>
      </c>
      <c r="F15" s="7">
        <v>4</v>
      </c>
      <c r="G15" s="8">
        <v>63.5</v>
      </c>
      <c r="H15" s="26">
        <v>71.12</v>
      </c>
      <c r="I15" s="23" t="s">
        <v>47</v>
      </c>
      <c r="J15" s="24">
        <v>0</v>
      </c>
      <c r="K15" s="24"/>
    </row>
    <row r="16" spans="1:13" x14ac:dyDescent="0.3">
      <c r="A16" s="5">
        <f t="shared" si="0"/>
        <v>42541</v>
      </c>
      <c r="B16" s="6">
        <v>2016</v>
      </c>
      <c r="C16" s="6">
        <v>172</v>
      </c>
      <c r="D16" s="7">
        <v>3</v>
      </c>
      <c r="E16" s="7">
        <v>1</v>
      </c>
      <c r="F16" s="7">
        <v>5</v>
      </c>
      <c r="G16" s="8">
        <v>66.040000000000006</v>
      </c>
      <c r="H16" s="26">
        <v>78.739999999999995</v>
      </c>
      <c r="I16" s="23" t="s">
        <v>46</v>
      </c>
      <c r="J16" s="24">
        <v>0</v>
      </c>
      <c r="K16" s="24"/>
    </row>
    <row r="17" spans="1:11" x14ac:dyDescent="0.3">
      <c r="A17" s="5">
        <f t="shared" si="0"/>
        <v>42541</v>
      </c>
      <c r="B17" s="6">
        <v>2016</v>
      </c>
      <c r="C17" s="6">
        <v>172</v>
      </c>
      <c r="D17" s="7">
        <v>3</v>
      </c>
      <c r="E17" s="7">
        <v>2</v>
      </c>
      <c r="F17" s="7">
        <v>1</v>
      </c>
      <c r="G17" s="8">
        <v>55.88</v>
      </c>
      <c r="H17" s="26">
        <v>50.8</v>
      </c>
      <c r="I17" s="23" t="s">
        <v>46</v>
      </c>
      <c r="J17" s="24">
        <v>0</v>
      </c>
      <c r="K17" s="24"/>
    </row>
    <row r="18" spans="1:11" ht="15.6" x14ac:dyDescent="0.3">
      <c r="A18" s="5">
        <f t="shared" si="0"/>
        <v>42541</v>
      </c>
      <c r="B18" s="6">
        <v>2016</v>
      </c>
      <c r="C18" s="6">
        <v>172</v>
      </c>
      <c r="D18" s="7">
        <v>3</v>
      </c>
      <c r="E18" s="7">
        <v>2</v>
      </c>
      <c r="F18" s="7">
        <v>2</v>
      </c>
      <c r="G18" s="8">
        <v>58.42</v>
      </c>
      <c r="H18" s="26">
        <v>48.26</v>
      </c>
      <c r="I18" s="23" t="s">
        <v>46</v>
      </c>
      <c r="J18" s="24">
        <v>0</v>
      </c>
      <c r="K18" s="25"/>
    </row>
    <row r="19" spans="1:11" ht="15.6" x14ac:dyDescent="0.3">
      <c r="A19" s="5">
        <f t="shared" si="0"/>
        <v>42541</v>
      </c>
      <c r="B19" s="6">
        <v>2016</v>
      </c>
      <c r="C19" s="6">
        <v>172</v>
      </c>
      <c r="D19" s="7">
        <v>3</v>
      </c>
      <c r="E19" s="7">
        <v>2</v>
      </c>
      <c r="F19" s="7">
        <v>3</v>
      </c>
      <c r="G19" s="8">
        <v>60.96</v>
      </c>
      <c r="H19" s="26">
        <v>40.64</v>
      </c>
      <c r="I19" s="23" t="s">
        <v>47</v>
      </c>
      <c r="J19" s="24">
        <v>0</v>
      </c>
      <c r="K19" s="25"/>
    </row>
    <row r="20" spans="1:11" ht="15.6" x14ac:dyDescent="0.3">
      <c r="A20" s="5">
        <f t="shared" si="0"/>
        <v>42541</v>
      </c>
      <c r="B20" s="6">
        <v>2016</v>
      </c>
      <c r="C20" s="6">
        <v>172</v>
      </c>
      <c r="D20" s="7">
        <v>3</v>
      </c>
      <c r="E20" s="7">
        <v>2</v>
      </c>
      <c r="F20" s="7">
        <v>4</v>
      </c>
      <c r="G20" s="8">
        <v>53.34</v>
      </c>
      <c r="H20" s="26">
        <v>45.72</v>
      </c>
      <c r="I20" s="23" t="s">
        <v>46</v>
      </c>
      <c r="J20" s="24">
        <v>0</v>
      </c>
      <c r="K20" s="25"/>
    </row>
    <row r="21" spans="1:11" ht="15.6" x14ac:dyDescent="0.3">
      <c r="A21" s="5">
        <f t="shared" si="0"/>
        <v>42541</v>
      </c>
      <c r="B21" s="6">
        <v>2016</v>
      </c>
      <c r="C21" s="6">
        <v>172</v>
      </c>
      <c r="D21" s="7">
        <v>3</v>
      </c>
      <c r="E21" s="7">
        <v>2</v>
      </c>
      <c r="F21" s="7">
        <v>5</v>
      </c>
      <c r="G21" s="8">
        <v>55.88</v>
      </c>
      <c r="H21" s="26">
        <v>53.34</v>
      </c>
      <c r="I21" s="23" t="s">
        <v>46</v>
      </c>
      <c r="J21" s="24">
        <v>0</v>
      </c>
      <c r="K21" s="25"/>
    </row>
    <row r="22" spans="1:11" x14ac:dyDescent="0.3">
      <c r="A22" s="5">
        <f t="shared" si="0"/>
        <v>42541</v>
      </c>
      <c r="B22" s="6">
        <v>2016</v>
      </c>
      <c r="C22" s="6">
        <v>172</v>
      </c>
      <c r="D22" s="7">
        <v>4</v>
      </c>
      <c r="E22" s="7">
        <v>1</v>
      </c>
      <c r="F22" s="7">
        <v>1</v>
      </c>
      <c r="G22" s="8">
        <v>58.42</v>
      </c>
      <c r="H22" s="26">
        <v>63.5</v>
      </c>
      <c r="I22" s="23" t="s">
        <v>46</v>
      </c>
      <c r="J22" s="24">
        <v>0</v>
      </c>
      <c r="K22" s="14"/>
    </row>
    <row r="23" spans="1:11" x14ac:dyDescent="0.3">
      <c r="A23" s="5">
        <f t="shared" si="0"/>
        <v>42541</v>
      </c>
      <c r="B23" s="6">
        <v>2016</v>
      </c>
      <c r="C23" s="6">
        <v>172</v>
      </c>
      <c r="D23" s="7">
        <v>4</v>
      </c>
      <c r="E23" s="7">
        <v>1</v>
      </c>
      <c r="F23" s="7">
        <v>2</v>
      </c>
      <c r="G23" s="8">
        <v>60.96</v>
      </c>
      <c r="H23" s="26">
        <v>48.26</v>
      </c>
      <c r="I23" s="23" t="s">
        <v>46</v>
      </c>
      <c r="J23" s="24">
        <v>0</v>
      </c>
      <c r="K23" s="14"/>
    </row>
    <row r="24" spans="1:11" x14ac:dyDescent="0.3">
      <c r="A24" s="5">
        <f t="shared" si="0"/>
        <v>42541</v>
      </c>
      <c r="B24" s="6">
        <v>2016</v>
      </c>
      <c r="C24" s="6">
        <v>172</v>
      </c>
      <c r="D24" s="7">
        <v>4</v>
      </c>
      <c r="E24" s="7">
        <v>1</v>
      </c>
      <c r="F24" s="7">
        <v>3</v>
      </c>
      <c r="G24" s="8">
        <v>53.34</v>
      </c>
      <c r="H24" s="26">
        <v>63.5</v>
      </c>
      <c r="I24" s="23" t="s">
        <v>46</v>
      </c>
      <c r="J24" s="24">
        <v>0</v>
      </c>
      <c r="K24" s="14"/>
    </row>
    <row r="25" spans="1:11" x14ac:dyDescent="0.3">
      <c r="A25" s="5">
        <f t="shared" si="0"/>
        <v>42541</v>
      </c>
      <c r="B25" s="6">
        <v>2016</v>
      </c>
      <c r="C25" s="6">
        <v>172</v>
      </c>
      <c r="D25" s="7">
        <v>4</v>
      </c>
      <c r="E25" s="7">
        <v>1</v>
      </c>
      <c r="F25" s="7">
        <v>4</v>
      </c>
      <c r="G25" s="8">
        <v>60.96</v>
      </c>
      <c r="H25" s="26">
        <v>88.9</v>
      </c>
      <c r="I25" s="23" t="s">
        <v>47</v>
      </c>
      <c r="J25" s="24">
        <v>0</v>
      </c>
      <c r="K25" s="14"/>
    </row>
    <row r="26" spans="1:11" x14ac:dyDescent="0.3">
      <c r="A26" s="5">
        <f t="shared" si="0"/>
        <v>42541</v>
      </c>
      <c r="B26" s="6">
        <v>2016</v>
      </c>
      <c r="C26" s="6">
        <v>172</v>
      </c>
      <c r="D26" s="7">
        <v>4</v>
      </c>
      <c r="E26" s="7">
        <v>1</v>
      </c>
      <c r="F26" s="7">
        <v>5</v>
      </c>
      <c r="G26" s="8">
        <v>55.88</v>
      </c>
      <c r="H26" s="26">
        <v>53.34</v>
      </c>
      <c r="I26" s="23" t="s">
        <v>46</v>
      </c>
      <c r="J26" s="24">
        <v>0</v>
      </c>
      <c r="K26" s="14"/>
    </row>
    <row r="27" spans="1:11" x14ac:dyDescent="0.3">
      <c r="A27" s="5">
        <f t="shared" si="0"/>
        <v>42541</v>
      </c>
      <c r="B27" s="6">
        <v>2016</v>
      </c>
      <c r="C27" s="6">
        <v>172</v>
      </c>
      <c r="D27" s="7">
        <v>4</v>
      </c>
      <c r="E27" s="7">
        <v>2</v>
      </c>
      <c r="F27" s="7">
        <v>1</v>
      </c>
      <c r="G27" s="8">
        <v>55.88</v>
      </c>
      <c r="H27" s="26">
        <v>58.42</v>
      </c>
      <c r="I27" s="23" t="s">
        <v>46</v>
      </c>
      <c r="J27" s="24">
        <v>0</v>
      </c>
      <c r="K27" s="14"/>
    </row>
    <row r="28" spans="1:11" x14ac:dyDescent="0.3">
      <c r="A28" s="5">
        <f t="shared" si="0"/>
        <v>42541</v>
      </c>
      <c r="B28" s="6">
        <v>2016</v>
      </c>
      <c r="C28" s="6">
        <v>172</v>
      </c>
      <c r="D28" s="7">
        <v>4</v>
      </c>
      <c r="E28" s="7">
        <v>2</v>
      </c>
      <c r="F28" s="7">
        <v>2</v>
      </c>
      <c r="G28" s="8">
        <v>60.96</v>
      </c>
      <c r="H28" s="26">
        <v>63.5</v>
      </c>
      <c r="I28" s="23" t="s">
        <v>47</v>
      </c>
      <c r="J28" s="24">
        <v>0</v>
      </c>
      <c r="K28" s="14"/>
    </row>
    <row r="29" spans="1:11" x14ac:dyDescent="0.3">
      <c r="A29" s="5">
        <f t="shared" si="0"/>
        <v>42541</v>
      </c>
      <c r="B29" s="6">
        <v>2016</v>
      </c>
      <c r="C29" s="6">
        <v>172</v>
      </c>
      <c r="D29" s="7">
        <v>4</v>
      </c>
      <c r="E29" s="7">
        <v>2</v>
      </c>
      <c r="F29" s="7">
        <v>3</v>
      </c>
      <c r="G29" s="8">
        <v>53.34</v>
      </c>
      <c r="H29" s="26">
        <v>53.34</v>
      </c>
      <c r="I29" s="23" t="s">
        <v>46</v>
      </c>
      <c r="J29" s="24">
        <v>0</v>
      </c>
      <c r="K29" s="14"/>
    </row>
    <row r="30" spans="1:11" x14ac:dyDescent="0.3">
      <c r="A30" s="5">
        <f t="shared" si="0"/>
        <v>42541</v>
      </c>
      <c r="B30" s="6">
        <v>2016</v>
      </c>
      <c r="C30" s="6">
        <v>172</v>
      </c>
      <c r="D30" s="7">
        <v>4</v>
      </c>
      <c r="E30" s="7">
        <v>2</v>
      </c>
      <c r="F30" s="7">
        <v>4</v>
      </c>
      <c r="G30" s="8">
        <v>63.5</v>
      </c>
      <c r="H30" s="26">
        <v>50.8</v>
      </c>
      <c r="I30" s="23" t="s">
        <v>47</v>
      </c>
      <c r="J30" s="24">
        <v>0</v>
      </c>
      <c r="K30" s="14"/>
    </row>
    <row r="31" spans="1:11" x14ac:dyDescent="0.3">
      <c r="A31" s="5">
        <f t="shared" si="0"/>
        <v>42541</v>
      </c>
      <c r="B31" s="6">
        <v>2016</v>
      </c>
      <c r="C31" s="6">
        <v>172</v>
      </c>
      <c r="D31" s="7">
        <v>4</v>
      </c>
      <c r="E31" s="7">
        <v>2</v>
      </c>
      <c r="F31" s="7">
        <v>5</v>
      </c>
      <c r="G31" s="8">
        <v>58.42</v>
      </c>
      <c r="H31" s="26">
        <v>53.34</v>
      </c>
      <c r="I31" s="23" t="s">
        <v>46</v>
      </c>
      <c r="J31" s="24">
        <v>0</v>
      </c>
      <c r="K31" s="14"/>
    </row>
    <row r="32" spans="1:11" x14ac:dyDescent="0.3">
      <c r="A32" s="5">
        <f t="shared" si="0"/>
        <v>42541</v>
      </c>
      <c r="B32" s="6">
        <v>2016</v>
      </c>
      <c r="C32" s="6">
        <v>172</v>
      </c>
      <c r="D32" s="7">
        <v>7</v>
      </c>
      <c r="E32" s="7">
        <v>1</v>
      </c>
      <c r="F32" s="7">
        <v>1</v>
      </c>
      <c r="G32" s="8">
        <v>60.96</v>
      </c>
      <c r="H32" s="26">
        <v>58.42</v>
      </c>
      <c r="I32" s="23" t="s">
        <v>47</v>
      </c>
      <c r="J32" s="24">
        <v>0</v>
      </c>
      <c r="K32" s="14"/>
    </row>
    <row r="33" spans="1:11" x14ac:dyDescent="0.3">
      <c r="A33" s="5">
        <f t="shared" si="0"/>
        <v>42541</v>
      </c>
      <c r="B33" s="6">
        <v>2016</v>
      </c>
      <c r="C33" s="6">
        <v>172</v>
      </c>
      <c r="D33" s="7">
        <v>7</v>
      </c>
      <c r="E33" s="7">
        <v>1</v>
      </c>
      <c r="F33" s="7">
        <v>2</v>
      </c>
      <c r="G33" s="8">
        <v>68.58</v>
      </c>
      <c r="H33" s="26">
        <v>63.5</v>
      </c>
      <c r="I33" s="23" t="s">
        <v>47</v>
      </c>
      <c r="J33" s="24">
        <v>2</v>
      </c>
      <c r="K33" s="14"/>
    </row>
    <row r="34" spans="1:11" x14ac:dyDescent="0.3">
      <c r="A34" s="5">
        <f t="shared" si="0"/>
        <v>42541</v>
      </c>
      <c r="B34" s="6">
        <v>2016</v>
      </c>
      <c r="C34" s="6">
        <v>172</v>
      </c>
      <c r="D34" s="7">
        <v>7</v>
      </c>
      <c r="E34" s="7">
        <v>1</v>
      </c>
      <c r="F34" s="7">
        <v>3</v>
      </c>
      <c r="G34" s="8">
        <v>68.58</v>
      </c>
      <c r="H34" s="26">
        <v>53.34</v>
      </c>
      <c r="I34" s="23" t="s">
        <v>47</v>
      </c>
      <c r="J34" s="24">
        <v>1</v>
      </c>
      <c r="K34" s="14"/>
    </row>
    <row r="35" spans="1:11" x14ac:dyDescent="0.3">
      <c r="A35" s="5">
        <f t="shared" si="0"/>
        <v>42541</v>
      </c>
      <c r="B35" s="6">
        <v>2016</v>
      </c>
      <c r="C35" s="6">
        <v>172</v>
      </c>
      <c r="D35" s="7">
        <v>7</v>
      </c>
      <c r="E35" s="7">
        <v>1</v>
      </c>
      <c r="F35" s="7">
        <v>4</v>
      </c>
      <c r="G35" s="8">
        <v>63.5</v>
      </c>
      <c r="H35" s="26">
        <v>50.8</v>
      </c>
      <c r="I35" s="23" t="s">
        <v>47</v>
      </c>
      <c r="J35" s="24">
        <v>1</v>
      </c>
      <c r="K35" s="14"/>
    </row>
    <row r="36" spans="1:11" x14ac:dyDescent="0.3">
      <c r="A36" s="5">
        <f t="shared" si="0"/>
        <v>42541</v>
      </c>
      <c r="B36" s="6">
        <v>2016</v>
      </c>
      <c r="C36" s="6">
        <v>172</v>
      </c>
      <c r="D36" s="7">
        <v>7</v>
      </c>
      <c r="E36" s="7">
        <v>1</v>
      </c>
      <c r="F36" s="7">
        <v>5</v>
      </c>
      <c r="G36" s="8">
        <v>60.96</v>
      </c>
      <c r="H36" s="26">
        <v>48.26</v>
      </c>
      <c r="I36" s="23" t="s">
        <v>47</v>
      </c>
      <c r="J36" s="24">
        <v>0</v>
      </c>
      <c r="K36" s="14"/>
    </row>
    <row r="37" spans="1:11" x14ac:dyDescent="0.3">
      <c r="A37" s="5">
        <f t="shared" si="0"/>
        <v>42541</v>
      </c>
      <c r="B37" s="6">
        <v>2016</v>
      </c>
      <c r="C37" s="6">
        <v>172</v>
      </c>
      <c r="D37" s="7">
        <v>7</v>
      </c>
      <c r="E37" s="7">
        <v>2</v>
      </c>
      <c r="F37" s="7">
        <v>1</v>
      </c>
      <c r="G37" s="8">
        <v>55.88</v>
      </c>
      <c r="H37" s="26">
        <v>66.040000000000006</v>
      </c>
      <c r="I37" s="23" t="s">
        <v>46</v>
      </c>
      <c r="J37" s="24">
        <v>0</v>
      </c>
      <c r="K37" s="14"/>
    </row>
    <row r="38" spans="1:11" x14ac:dyDescent="0.3">
      <c r="A38" s="5">
        <f t="shared" si="0"/>
        <v>42541</v>
      </c>
      <c r="B38" s="6">
        <v>2016</v>
      </c>
      <c r="C38" s="6">
        <v>172</v>
      </c>
      <c r="D38" s="7">
        <v>7</v>
      </c>
      <c r="E38" s="7">
        <v>2</v>
      </c>
      <c r="F38" s="7">
        <v>2</v>
      </c>
      <c r="G38" s="8">
        <v>63.5</v>
      </c>
      <c r="H38" s="26">
        <v>68.58</v>
      </c>
      <c r="I38" s="23" t="s">
        <v>47</v>
      </c>
      <c r="J38" s="24">
        <v>0</v>
      </c>
      <c r="K38" s="14"/>
    </row>
    <row r="39" spans="1:11" x14ac:dyDescent="0.3">
      <c r="A39" s="5">
        <f t="shared" si="0"/>
        <v>42541</v>
      </c>
      <c r="B39" s="6">
        <v>2016</v>
      </c>
      <c r="C39" s="6">
        <v>172</v>
      </c>
      <c r="D39" s="7">
        <v>7</v>
      </c>
      <c r="E39" s="7">
        <v>2</v>
      </c>
      <c r="F39" s="7">
        <v>3</v>
      </c>
      <c r="G39" s="8">
        <v>63.5</v>
      </c>
      <c r="H39" s="26">
        <v>63.5</v>
      </c>
      <c r="I39" s="23" t="s">
        <v>47</v>
      </c>
      <c r="J39" s="24">
        <v>1</v>
      </c>
      <c r="K39" s="14"/>
    </row>
    <row r="40" spans="1:11" x14ac:dyDescent="0.3">
      <c r="A40" s="5">
        <f t="shared" si="0"/>
        <v>42541</v>
      </c>
      <c r="B40" s="6">
        <v>2016</v>
      </c>
      <c r="C40" s="6">
        <v>172</v>
      </c>
      <c r="D40" s="7">
        <v>7</v>
      </c>
      <c r="E40" s="7">
        <v>2</v>
      </c>
      <c r="F40" s="7">
        <v>4</v>
      </c>
      <c r="G40" s="8">
        <v>60.96</v>
      </c>
      <c r="H40" s="26">
        <v>48.26</v>
      </c>
      <c r="I40" s="23" t="s">
        <v>47</v>
      </c>
      <c r="J40" s="24">
        <v>1</v>
      </c>
      <c r="K40" s="14"/>
    </row>
    <row r="41" spans="1:11" x14ac:dyDescent="0.3">
      <c r="A41" s="5">
        <f t="shared" si="0"/>
        <v>42541</v>
      </c>
      <c r="B41" s="6">
        <v>2016</v>
      </c>
      <c r="C41" s="6">
        <v>172</v>
      </c>
      <c r="D41" s="7">
        <v>7</v>
      </c>
      <c r="E41" s="7">
        <v>2</v>
      </c>
      <c r="F41" s="7">
        <v>5</v>
      </c>
      <c r="G41" s="8">
        <v>63.5</v>
      </c>
      <c r="H41" s="26">
        <v>53.34</v>
      </c>
      <c r="I41" s="23" t="s">
        <v>47</v>
      </c>
      <c r="J41" s="24">
        <v>1</v>
      </c>
      <c r="K41" s="14"/>
    </row>
    <row r="42" spans="1:11" x14ac:dyDescent="0.3">
      <c r="A42" s="5">
        <f t="shared" si="0"/>
        <v>42541</v>
      </c>
      <c r="B42" s="6">
        <v>2016</v>
      </c>
      <c r="C42" s="6">
        <v>172</v>
      </c>
      <c r="D42" s="7">
        <v>8</v>
      </c>
      <c r="E42" s="7">
        <v>1</v>
      </c>
      <c r="F42" s="7">
        <v>1</v>
      </c>
      <c r="G42" s="8">
        <v>60.96</v>
      </c>
      <c r="H42" s="26">
        <v>78.739999999999995</v>
      </c>
      <c r="I42" s="23" t="s">
        <v>47</v>
      </c>
      <c r="J42" s="24">
        <v>0</v>
      </c>
      <c r="K42" s="14"/>
    </row>
    <row r="43" spans="1:11" x14ac:dyDescent="0.3">
      <c r="A43" s="5">
        <f t="shared" si="0"/>
        <v>42541</v>
      </c>
      <c r="B43" s="6">
        <v>2016</v>
      </c>
      <c r="C43" s="6">
        <v>172</v>
      </c>
      <c r="D43" s="7">
        <v>8</v>
      </c>
      <c r="E43" s="7">
        <v>1</v>
      </c>
      <c r="F43" s="7">
        <v>2</v>
      </c>
      <c r="G43" s="8">
        <v>60.96</v>
      </c>
      <c r="H43" s="26">
        <v>58.42</v>
      </c>
      <c r="I43" s="23" t="s">
        <v>47</v>
      </c>
      <c r="J43" s="24">
        <v>0</v>
      </c>
      <c r="K43" s="14"/>
    </row>
    <row r="44" spans="1:11" x14ac:dyDescent="0.3">
      <c r="A44" s="5">
        <f t="shared" si="0"/>
        <v>42541</v>
      </c>
      <c r="B44" s="6">
        <v>2016</v>
      </c>
      <c r="C44" s="6">
        <v>172</v>
      </c>
      <c r="D44" s="7">
        <v>8</v>
      </c>
      <c r="E44" s="7">
        <v>1</v>
      </c>
      <c r="F44" s="7">
        <v>3</v>
      </c>
      <c r="G44" s="8">
        <v>58.42</v>
      </c>
      <c r="H44" s="26">
        <v>78.739999999999995</v>
      </c>
      <c r="I44" s="23" t="s">
        <v>47</v>
      </c>
      <c r="J44" s="24">
        <v>0</v>
      </c>
      <c r="K44" s="14"/>
    </row>
    <row r="45" spans="1:11" x14ac:dyDescent="0.3">
      <c r="A45" s="5">
        <f t="shared" si="0"/>
        <v>42541</v>
      </c>
      <c r="B45" s="6">
        <v>2016</v>
      </c>
      <c r="C45" s="6">
        <v>172</v>
      </c>
      <c r="D45" s="7">
        <v>8</v>
      </c>
      <c r="E45" s="7">
        <v>1</v>
      </c>
      <c r="F45" s="7">
        <v>4</v>
      </c>
      <c r="G45" s="8">
        <v>60.96</v>
      </c>
      <c r="H45" s="26">
        <v>76.2</v>
      </c>
      <c r="I45" s="23" t="s">
        <v>47</v>
      </c>
      <c r="J45" s="24">
        <v>0</v>
      </c>
      <c r="K45" s="14"/>
    </row>
    <row r="46" spans="1:11" x14ac:dyDescent="0.3">
      <c r="A46" s="5">
        <f t="shared" si="0"/>
        <v>42541</v>
      </c>
      <c r="B46" s="6">
        <v>2016</v>
      </c>
      <c r="C46" s="6">
        <v>172</v>
      </c>
      <c r="D46" s="7">
        <v>8</v>
      </c>
      <c r="E46" s="7">
        <v>1</v>
      </c>
      <c r="F46" s="7">
        <v>5</v>
      </c>
      <c r="G46" s="8">
        <v>66.040000000000006</v>
      </c>
      <c r="H46" s="26">
        <v>66.040000000000006</v>
      </c>
      <c r="I46" s="23" t="s">
        <v>47</v>
      </c>
      <c r="J46" s="24">
        <v>0</v>
      </c>
      <c r="K46" s="14"/>
    </row>
    <row r="47" spans="1:11" x14ac:dyDescent="0.3">
      <c r="A47" s="5">
        <f t="shared" si="0"/>
        <v>42541</v>
      </c>
      <c r="B47" s="6">
        <v>2016</v>
      </c>
      <c r="C47" s="6">
        <v>172</v>
      </c>
      <c r="D47" s="7">
        <v>8</v>
      </c>
      <c r="E47" s="7">
        <v>2</v>
      </c>
      <c r="F47" s="7">
        <v>1</v>
      </c>
      <c r="G47" s="8">
        <v>63.5</v>
      </c>
      <c r="H47" s="26">
        <v>58.42</v>
      </c>
      <c r="I47" s="23" t="s">
        <v>47</v>
      </c>
      <c r="J47" s="24">
        <v>0</v>
      </c>
      <c r="K47" s="14"/>
    </row>
    <row r="48" spans="1:11" x14ac:dyDescent="0.3">
      <c r="A48" s="5">
        <f t="shared" si="0"/>
        <v>42541</v>
      </c>
      <c r="B48" s="6">
        <v>2016</v>
      </c>
      <c r="C48" s="6">
        <v>172</v>
      </c>
      <c r="D48" s="7">
        <v>8</v>
      </c>
      <c r="E48" s="7">
        <v>2</v>
      </c>
      <c r="F48" s="7">
        <v>2</v>
      </c>
      <c r="G48" s="8">
        <v>68.58</v>
      </c>
      <c r="H48" s="26">
        <v>53.34</v>
      </c>
      <c r="I48" s="23" t="s">
        <v>47</v>
      </c>
      <c r="J48" s="24">
        <v>0</v>
      </c>
      <c r="K48" s="14"/>
    </row>
    <row r="49" spans="1:11" x14ac:dyDescent="0.3">
      <c r="A49" s="5">
        <f t="shared" si="0"/>
        <v>42541</v>
      </c>
      <c r="B49" s="6">
        <v>2016</v>
      </c>
      <c r="C49" s="6">
        <v>172</v>
      </c>
      <c r="D49" s="7">
        <v>8</v>
      </c>
      <c r="E49" s="7">
        <v>2</v>
      </c>
      <c r="F49" s="7">
        <v>3</v>
      </c>
      <c r="G49" s="8">
        <v>68.58</v>
      </c>
      <c r="H49" s="26">
        <v>58.42</v>
      </c>
      <c r="I49" s="23" t="s">
        <v>47</v>
      </c>
      <c r="J49" s="24">
        <v>0</v>
      </c>
      <c r="K49" s="14"/>
    </row>
    <row r="50" spans="1:11" x14ac:dyDescent="0.3">
      <c r="A50" s="5">
        <f t="shared" si="0"/>
        <v>42541</v>
      </c>
      <c r="B50" s="6">
        <v>2016</v>
      </c>
      <c r="C50" s="6">
        <v>172</v>
      </c>
      <c r="D50" s="7">
        <v>8</v>
      </c>
      <c r="E50" s="7">
        <v>2</v>
      </c>
      <c r="F50" s="7">
        <v>4</v>
      </c>
      <c r="G50" s="8">
        <v>60.96</v>
      </c>
      <c r="H50" s="26">
        <v>66.040000000000006</v>
      </c>
      <c r="I50" s="23" t="s">
        <v>47</v>
      </c>
      <c r="J50" s="24">
        <v>0</v>
      </c>
      <c r="K50" s="14"/>
    </row>
    <row r="51" spans="1:11" x14ac:dyDescent="0.3">
      <c r="A51" s="5">
        <f t="shared" si="0"/>
        <v>42541</v>
      </c>
      <c r="B51" s="6">
        <v>2016</v>
      </c>
      <c r="C51" s="6">
        <v>172</v>
      </c>
      <c r="D51" s="7">
        <v>8</v>
      </c>
      <c r="E51" s="7">
        <v>2</v>
      </c>
      <c r="F51" s="7">
        <v>5</v>
      </c>
      <c r="G51" s="8">
        <v>66.040000000000006</v>
      </c>
      <c r="H51" s="26">
        <v>63.5</v>
      </c>
      <c r="I51" s="23" t="s">
        <v>47</v>
      </c>
      <c r="J51" s="24">
        <v>0</v>
      </c>
      <c r="K51" s="14"/>
    </row>
    <row r="52" spans="1:11" x14ac:dyDescent="0.3">
      <c r="A52" s="5">
        <f t="shared" si="0"/>
        <v>42541</v>
      </c>
      <c r="B52" s="6">
        <v>2016</v>
      </c>
      <c r="C52" s="6">
        <v>172</v>
      </c>
      <c r="D52" s="7">
        <v>9</v>
      </c>
      <c r="E52" s="7">
        <v>1</v>
      </c>
      <c r="F52" s="7">
        <v>1</v>
      </c>
      <c r="G52" s="8">
        <v>71.12</v>
      </c>
      <c r="H52" s="26">
        <v>60.96</v>
      </c>
      <c r="I52" s="23" t="s">
        <v>47</v>
      </c>
      <c r="J52" s="24">
        <v>0</v>
      </c>
      <c r="K52" s="14"/>
    </row>
    <row r="53" spans="1:11" x14ac:dyDescent="0.3">
      <c r="A53" s="5">
        <f t="shared" si="0"/>
        <v>42541</v>
      </c>
      <c r="B53" s="6">
        <v>2016</v>
      </c>
      <c r="C53" s="6">
        <v>172</v>
      </c>
      <c r="D53" s="7">
        <v>9</v>
      </c>
      <c r="E53" s="7">
        <v>1</v>
      </c>
      <c r="F53" s="7">
        <v>2</v>
      </c>
      <c r="G53" s="8">
        <v>71.12</v>
      </c>
      <c r="H53" s="26">
        <v>58.42</v>
      </c>
      <c r="I53" s="23" t="s">
        <v>47</v>
      </c>
      <c r="J53" s="24">
        <v>0</v>
      </c>
      <c r="K53" s="14"/>
    </row>
    <row r="54" spans="1:11" x14ac:dyDescent="0.3">
      <c r="A54" s="5">
        <f t="shared" si="0"/>
        <v>42541</v>
      </c>
      <c r="B54" s="6">
        <v>2016</v>
      </c>
      <c r="C54" s="6">
        <v>172</v>
      </c>
      <c r="D54" s="7">
        <v>9</v>
      </c>
      <c r="E54" s="7">
        <v>1</v>
      </c>
      <c r="F54" s="7">
        <v>3</v>
      </c>
      <c r="G54" s="8">
        <v>68.58</v>
      </c>
      <c r="H54" s="26">
        <v>58.42</v>
      </c>
      <c r="I54" s="23" t="s">
        <v>47</v>
      </c>
      <c r="J54" s="24">
        <v>1</v>
      </c>
      <c r="K54" s="14"/>
    </row>
    <row r="55" spans="1:11" x14ac:dyDescent="0.3">
      <c r="A55" s="5">
        <f t="shared" si="0"/>
        <v>42541</v>
      </c>
      <c r="B55" s="6">
        <v>2016</v>
      </c>
      <c r="C55" s="6">
        <v>172</v>
      </c>
      <c r="D55" s="7">
        <v>9</v>
      </c>
      <c r="E55" s="7">
        <v>1</v>
      </c>
      <c r="F55" s="7">
        <v>4</v>
      </c>
      <c r="G55" s="8">
        <v>71.12</v>
      </c>
      <c r="H55" s="26">
        <v>73.66</v>
      </c>
      <c r="I55" s="23" t="s">
        <v>47</v>
      </c>
      <c r="J55" s="24">
        <v>0</v>
      </c>
      <c r="K55" s="14"/>
    </row>
    <row r="56" spans="1:11" x14ac:dyDescent="0.3">
      <c r="A56" s="5">
        <f t="shared" si="0"/>
        <v>42541</v>
      </c>
      <c r="B56" s="6">
        <v>2016</v>
      </c>
      <c r="C56" s="6">
        <v>172</v>
      </c>
      <c r="D56" s="7">
        <v>9</v>
      </c>
      <c r="E56" s="7">
        <v>1</v>
      </c>
      <c r="F56" s="7">
        <v>5</v>
      </c>
      <c r="G56" s="8">
        <v>63.5</v>
      </c>
      <c r="H56" s="26">
        <v>66.040000000000006</v>
      </c>
      <c r="I56" s="23" t="s">
        <v>47</v>
      </c>
      <c r="J56" s="24">
        <v>0</v>
      </c>
      <c r="K56" s="14"/>
    </row>
    <row r="57" spans="1:11" x14ac:dyDescent="0.3">
      <c r="A57" s="5">
        <f t="shared" si="0"/>
        <v>42541</v>
      </c>
      <c r="B57" s="6">
        <v>2016</v>
      </c>
      <c r="C57" s="6">
        <v>172</v>
      </c>
      <c r="D57" s="7">
        <v>9</v>
      </c>
      <c r="E57" s="7">
        <v>2</v>
      </c>
      <c r="F57" s="7">
        <v>1</v>
      </c>
      <c r="G57" s="8">
        <v>66.040000000000006</v>
      </c>
      <c r="H57" s="26">
        <v>63.5</v>
      </c>
      <c r="I57" s="23" t="s">
        <v>47</v>
      </c>
      <c r="J57" s="24">
        <v>0</v>
      </c>
      <c r="K57" s="14"/>
    </row>
    <row r="58" spans="1:11" x14ac:dyDescent="0.3">
      <c r="A58" s="5">
        <f t="shared" si="0"/>
        <v>42541</v>
      </c>
      <c r="B58" s="6">
        <v>2016</v>
      </c>
      <c r="C58" s="6">
        <v>172</v>
      </c>
      <c r="D58" s="7">
        <v>9</v>
      </c>
      <c r="E58" s="7">
        <v>2</v>
      </c>
      <c r="F58" s="7">
        <v>2</v>
      </c>
      <c r="G58" s="8">
        <v>58.42</v>
      </c>
      <c r="H58" s="26">
        <v>53.34</v>
      </c>
      <c r="I58" s="23" t="s">
        <v>46</v>
      </c>
      <c r="J58" s="24">
        <v>1</v>
      </c>
      <c r="K58" s="14"/>
    </row>
    <row r="59" spans="1:11" x14ac:dyDescent="0.3">
      <c r="A59" s="5">
        <f t="shared" si="0"/>
        <v>42541</v>
      </c>
      <c r="B59" s="6">
        <v>2016</v>
      </c>
      <c r="C59" s="6">
        <v>172</v>
      </c>
      <c r="D59" s="7">
        <v>9</v>
      </c>
      <c r="E59" s="7">
        <v>2</v>
      </c>
      <c r="F59" s="7">
        <v>3</v>
      </c>
      <c r="G59" s="8">
        <v>63.5</v>
      </c>
      <c r="H59" s="26">
        <v>58.42</v>
      </c>
      <c r="I59" s="23" t="s">
        <v>47</v>
      </c>
      <c r="J59" s="24">
        <v>0</v>
      </c>
      <c r="K59" s="14"/>
    </row>
    <row r="60" spans="1:11" x14ac:dyDescent="0.3">
      <c r="A60" s="5">
        <f t="shared" si="0"/>
        <v>42541</v>
      </c>
      <c r="B60" s="6">
        <v>2016</v>
      </c>
      <c r="C60" s="6">
        <v>172</v>
      </c>
      <c r="D60" s="7">
        <v>9</v>
      </c>
      <c r="E60" s="7">
        <v>2</v>
      </c>
      <c r="F60" s="7">
        <v>4</v>
      </c>
      <c r="G60" s="8">
        <v>58.42</v>
      </c>
      <c r="H60" s="26">
        <v>55.88</v>
      </c>
      <c r="I60" s="23" t="s">
        <v>46</v>
      </c>
      <c r="J60" s="24">
        <v>0</v>
      </c>
      <c r="K60" s="14"/>
    </row>
    <row r="61" spans="1:11" x14ac:dyDescent="0.3">
      <c r="A61" s="5">
        <f t="shared" si="0"/>
        <v>42541</v>
      </c>
      <c r="B61" s="6">
        <v>2016</v>
      </c>
      <c r="C61" s="6">
        <v>172</v>
      </c>
      <c r="D61" s="7">
        <v>9</v>
      </c>
      <c r="E61" s="7">
        <v>2</v>
      </c>
      <c r="F61" s="7">
        <v>5</v>
      </c>
      <c r="G61" s="8">
        <v>66.040000000000006</v>
      </c>
      <c r="H61" s="26">
        <v>55.88</v>
      </c>
      <c r="I61" s="23" t="s">
        <v>47</v>
      </c>
      <c r="J61" s="24">
        <v>0</v>
      </c>
      <c r="K61" s="14"/>
    </row>
    <row r="62" spans="1:11" x14ac:dyDescent="0.3">
      <c r="A62" s="5">
        <f t="shared" ref="A62" si="1">DATE(B62,1,C62)</f>
        <v>42556</v>
      </c>
      <c r="B62" s="6">
        <v>2016</v>
      </c>
      <c r="C62" s="6">
        <v>187</v>
      </c>
      <c r="D62" s="7">
        <v>2</v>
      </c>
      <c r="E62" s="7">
        <v>1</v>
      </c>
      <c r="F62" s="7">
        <v>1</v>
      </c>
      <c r="G62" s="8">
        <v>137.16</v>
      </c>
      <c r="H62" s="26">
        <v>101.6</v>
      </c>
      <c r="I62" s="23" t="s">
        <v>113</v>
      </c>
      <c r="J62" s="24">
        <v>0</v>
      </c>
      <c r="K62" s="24"/>
    </row>
    <row r="63" spans="1:11" x14ac:dyDescent="0.3">
      <c r="A63" s="5">
        <f t="shared" ref="A63:A121" si="2">DATE(B63,1,C63)</f>
        <v>42556</v>
      </c>
      <c r="B63" s="6">
        <v>2016</v>
      </c>
      <c r="C63" s="6">
        <v>187</v>
      </c>
      <c r="D63" s="7">
        <v>2</v>
      </c>
      <c r="E63" s="7">
        <v>1</v>
      </c>
      <c r="F63" s="7">
        <v>2</v>
      </c>
      <c r="G63" s="8">
        <v>162.56</v>
      </c>
      <c r="H63" s="26">
        <v>91.44</v>
      </c>
      <c r="I63" s="23" t="s">
        <v>49</v>
      </c>
      <c r="J63" s="24">
        <v>0</v>
      </c>
      <c r="K63" s="14"/>
    </row>
    <row r="64" spans="1:11" x14ac:dyDescent="0.3">
      <c r="A64" s="5">
        <f t="shared" si="2"/>
        <v>42556</v>
      </c>
      <c r="B64" s="6">
        <v>2016</v>
      </c>
      <c r="C64" s="6">
        <v>187</v>
      </c>
      <c r="D64" s="7">
        <v>2</v>
      </c>
      <c r="E64" s="7">
        <v>1</v>
      </c>
      <c r="F64" s="7">
        <v>3</v>
      </c>
      <c r="G64" s="8">
        <v>167.64000000000001</v>
      </c>
      <c r="H64" s="26">
        <v>106.68</v>
      </c>
      <c r="I64" s="23" t="s">
        <v>49</v>
      </c>
      <c r="J64" s="24">
        <v>0</v>
      </c>
      <c r="K64" s="14"/>
    </row>
    <row r="65" spans="1:11" x14ac:dyDescent="0.3">
      <c r="A65" s="5">
        <f t="shared" si="2"/>
        <v>42556</v>
      </c>
      <c r="B65" s="6">
        <v>2016</v>
      </c>
      <c r="C65" s="6">
        <v>187</v>
      </c>
      <c r="D65" s="7">
        <v>2</v>
      </c>
      <c r="E65" s="7">
        <v>1</v>
      </c>
      <c r="F65" s="7">
        <v>4</v>
      </c>
      <c r="G65" s="8">
        <v>144.78</v>
      </c>
      <c r="H65" s="26">
        <v>104.14</v>
      </c>
      <c r="I65" s="23" t="s">
        <v>49</v>
      </c>
      <c r="J65" s="24">
        <v>1</v>
      </c>
      <c r="K65" s="14"/>
    </row>
    <row r="66" spans="1:11" x14ac:dyDescent="0.3">
      <c r="A66" s="5">
        <f t="shared" si="2"/>
        <v>42556</v>
      </c>
      <c r="B66" s="6">
        <v>2016</v>
      </c>
      <c r="C66" s="6">
        <v>187</v>
      </c>
      <c r="D66" s="7">
        <v>2</v>
      </c>
      <c r="E66" s="7">
        <v>1</v>
      </c>
      <c r="F66" s="7">
        <v>5</v>
      </c>
      <c r="G66" s="8">
        <v>149.86000000000001</v>
      </c>
      <c r="H66" s="26">
        <v>83.820000000000007</v>
      </c>
      <c r="I66" s="23" t="s">
        <v>49</v>
      </c>
      <c r="J66" s="24">
        <v>0</v>
      </c>
      <c r="K66" s="14"/>
    </row>
    <row r="67" spans="1:11" x14ac:dyDescent="0.3">
      <c r="A67" s="5">
        <f t="shared" si="2"/>
        <v>42556</v>
      </c>
      <c r="B67" s="6">
        <v>2016</v>
      </c>
      <c r="C67" s="6">
        <v>187</v>
      </c>
      <c r="D67" s="7">
        <v>2</v>
      </c>
      <c r="E67" s="7">
        <v>2</v>
      </c>
      <c r="F67" s="7">
        <v>1</v>
      </c>
      <c r="G67" s="8">
        <v>147.32</v>
      </c>
      <c r="H67" s="26">
        <v>71.12</v>
      </c>
      <c r="I67" s="23" t="s">
        <v>49</v>
      </c>
      <c r="J67" s="24">
        <v>0</v>
      </c>
      <c r="K67" s="14"/>
    </row>
    <row r="68" spans="1:11" x14ac:dyDescent="0.3">
      <c r="A68" s="5">
        <f t="shared" si="2"/>
        <v>42556</v>
      </c>
      <c r="B68" s="6">
        <v>2016</v>
      </c>
      <c r="C68" s="6">
        <v>187</v>
      </c>
      <c r="D68" s="7">
        <v>2</v>
      </c>
      <c r="E68" s="7">
        <v>2</v>
      </c>
      <c r="F68" s="7">
        <v>2</v>
      </c>
      <c r="G68" s="8">
        <v>134.62</v>
      </c>
      <c r="H68" s="26">
        <v>63.5</v>
      </c>
      <c r="I68" s="23" t="s">
        <v>113</v>
      </c>
      <c r="J68" s="24">
        <v>1</v>
      </c>
      <c r="K68" s="14"/>
    </row>
    <row r="69" spans="1:11" x14ac:dyDescent="0.3">
      <c r="A69" s="5">
        <f t="shared" si="2"/>
        <v>42556</v>
      </c>
      <c r="B69" s="6">
        <v>2016</v>
      </c>
      <c r="C69" s="6">
        <v>187</v>
      </c>
      <c r="D69" s="7">
        <v>2</v>
      </c>
      <c r="E69" s="7">
        <v>2</v>
      </c>
      <c r="F69" s="7">
        <v>3</v>
      </c>
      <c r="G69" s="8">
        <v>139.69999999999999</v>
      </c>
      <c r="H69" s="26">
        <v>68.58</v>
      </c>
      <c r="I69" s="23" t="s">
        <v>113</v>
      </c>
      <c r="J69" s="24">
        <v>0</v>
      </c>
      <c r="K69" s="14"/>
    </row>
    <row r="70" spans="1:11" x14ac:dyDescent="0.3">
      <c r="A70" s="5">
        <f t="shared" si="2"/>
        <v>42556</v>
      </c>
      <c r="B70" s="6">
        <v>2016</v>
      </c>
      <c r="C70" s="6">
        <v>187</v>
      </c>
      <c r="D70" s="7">
        <v>2</v>
      </c>
      <c r="E70" s="7">
        <v>2</v>
      </c>
      <c r="F70" s="7">
        <v>4</v>
      </c>
      <c r="G70" s="8">
        <v>144.78</v>
      </c>
      <c r="H70" s="26">
        <v>78.739999999999995</v>
      </c>
      <c r="I70" s="23" t="s">
        <v>113</v>
      </c>
      <c r="J70" s="24">
        <v>1</v>
      </c>
      <c r="K70" s="14"/>
    </row>
    <row r="71" spans="1:11" x14ac:dyDescent="0.3">
      <c r="A71" s="5">
        <f t="shared" si="2"/>
        <v>42556</v>
      </c>
      <c r="B71" s="6">
        <v>2016</v>
      </c>
      <c r="C71" s="6">
        <v>187</v>
      </c>
      <c r="D71" s="7">
        <v>2</v>
      </c>
      <c r="E71" s="7">
        <v>2</v>
      </c>
      <c r="F71" s="7">
        <v>5</v>
      </c>
      <c r="G71" s="8">
        <v>142.24</v>
      </c>
      <c r="H71" s="26">
        <v>83.820000000000007</v>
      </c>
      <c r="I71" s="23" t="s">
        <v>113</v>
      </c>
      <c r="J71" s="24">
        <v>0</v>
      </c>
      <c r="K71" s="14"/>
    </row>
    <row r="72" spans="1:11" x14ac:dyDescent="0.3">
      <c r="A72" s="5">
        <f t="shared" si="2"/>
        <v>42556</v>
      </c>
      <c r="B72" s="6">
        <v>2016</v>
      </c>
      <c r="C72" s="6">
        <v>187</v>
      </c>
      <c r="D72" s="7">
        <v>3</v>
      </c>
      <c r="E72" s="7">
        <v>1</v>
      </c>
      <c r="F72" s="7">
        <v>1</v>
      </c>
      <c r="G72" s="8">
        <v>152.4</v>
      </c>
      <c r="H72" s="26">
        <v>71.12</v>
      </c>
      <c r="I72" s="23" t="s">
        <v>49</v>
      </c>
      <c r="J72" s="24">
        <v>0</v>
      </c>
      <c r="K72" s="14"/>
    </row>
    <row r="73" spans="1:11" x14ac:dyDescent="0.3">
      <c r="A73" s="5">
        <f t="shared" si="2"/>
        <v>42556</v>
      </c>
      <c r="B73" s="6">
        <v>2016</v>
      </c>
      <c r="C73" s="6">
        <v>187</v>
      </c>
      <c r="D73" s="7">
        <v>3</v>
      </c>
      <c r="E73" s="7">
        <v>1</v>
      </c>
      <c r="F73" s="7">
        <v>2</v>
      </c>
      <c r="G73" s="8">
        <v>152.4</v>
      </c>
      <c r="H73" s="26">
        <v>78.739999999999995</v>
      </c>
      <c r="I73" s="23" t="s">
        <v>53</v>
      </c>
      <c r="J73" s="24">
        <v>0</v>
      </c>
      <c r="K73" s="14"/>
    </row>
    <row r="74" spans="1:11" x14ac:dyDescent="0.3">
      <c r="A74" s="5">
        <f t="shared" si="2"/>
        <v>42556</v>
      </c>
      <c r="B74" s="6">
        <v>2016</v>
      </c>
      <c r="C74" s="6">
        <v>187</v>
      </c>
      <c r="D74" s="7">
        <v>3</v>
      </c>
      <c r="E74" s="7">
        <v>1</v>
      </c>
      <c r="F74" s="7">
        <v>3</v>
      </c>
      <c r="G74" s="8">
        <v>149.86000000000001</v>
      </c>
      <c r="H74" s="26">
        <v>76.2</v>
      </c>
      <c r="I74" s="23" t="s">
        <v>49</v>
      </c>
      <c r="J74" s="24">
        <v>0</v>
      </c>
      <c r="K74" s="14"/>
    </row>
    <row r="75" spans="1:11" x14ac:dyDescent="0.3">
      <c r="A75" s="5">
        <f t="shared" si="2"/>
        <v>42556</v>
      </c>
      <c r="B75" s="6">
        <v>2016</v>
      </c>
      <c r="C75" s="6">
        <v>187</v>
      </c>
      <c r="D75" s="7">
        <v>3</v>
      </c>
      <c r="E75" s="7">
        <v>1</v>
      </c>
      <c r="F75" s="7">
        <v>4</v>
      </c>
      <c r="G75" s="8">
        <v>167.64000000000001</v>
      </c>
      <c r="H75" s="26">
        <v>83.820000000000007</v>
      </c>
      <c r="I75" s="23" t="s">
        <v>53</v>
      </c>
      <c r="J75" s="24">
        <v>0</v>
      </c>
      <c r="K75" s="14"/>
    </row>
    <row r="76" spans="1:11" x14ac:dyDescent="0.3">
      <c r="A76" s="5">
        <f t="shared" si="2"/>
        <v>42556</v>
      </c>
      <c r="B76" s="6">
        <v>2016</v>
      </c>
      <c r="C76" s="6">
        <v>187</v>
      </c>
      <c r="D76" s="7">
        <v>3</v>
      </c>
      <c r="E76" s="7">
        <v>1</v>
      </c>
      <c r="F76" s="7">
        <v>5</v>
      </c>
      <c r="G76" s="8">
        <v>147.32</v>
      </c>
      <c r="H76" s="26">
        <v>68.58</v>
      </c>
      <c r="I76" s="23" t="s">
        <v>49</v>
      </c>
      <c r="J76" s="24">
        <v>0</v>
      </c>
      <c r="K76" s="14"/>
    </row>
    <row r="77" spans="1:11" x14ac:dyDescent="0.3">
      <c r="A77" s="5">
        <f t="shared" si="2"/>
        <v>42556</v>
      </c>
      <c r="B77" s="6">
        <v>2016</v>
      </c>
      <c r="C77" s="6">
        <v>187</v>
      </c>
      <c r="D77" s="7">
        <v>3</v>
      </c>
      <c r="E77" s="7">
        <v>2</v>
      </c>
      <c r="F77" s="7">
        <v>1</v>
      </c>
      <c r="G77" s="8">
        <v>144.78</v>
      </c>
      <c r="H77" s="26">
        <v>63.5</v>
      </c>
      <c r="I77" s="23" t="s">
        <v>49</v>
      </c>
      <c r="J77" s="24">
        <v>0</v>
      </c>
      <c r="K77" s="14"/>
    </row>
    <row r="78" spans="1:11" x14ac:dyDescent="0.3">
      <c r="A78" s="5">
        <f t="shared" si="2"/>
        <v>42556</v>
      </c>
      <c r="B78" s="6">
        <v>2016</v>
      </c>
      <c r="C78" s="6">
        <v>187</v>
      </c>
      <c r="D78" s="7">
        <v>3</v>
      </c>
      <c r="E78" s="7">
        <v>2</v>
      </c>
      <c r="F78" s="7">
        <v>2</v>
      </c>
      <c r="G78" s="8">
        <v>147.32</v>
      </c>
      <c r="H78" s="26">
        <v>76.2</v>
      </c>
      <c r="I78" s="23" t="s">
        <v>49</v>
      </c>
      <c r="J78" s="24">
        <v>0</v>
      </c>
      <c r="K78" s="14"/>
    </row>
    <row r="79" spans="1:11" x14ac:dyDescent="0.3">
      <c r="A79" s="5">
        <f t="shared" si="2"/>
        <v>42556</v>
      </c>
      <c r="B79" s="6">
        <v>2016</v>
      </c>
      <c r="C79" s="6">
        <v>187</v>
      </c>
      <c r="D79" s="7">
        <v>3</v>
      </c>
      <c r="E79" s="7">
        <v>2</v>
      </c>
      <c r="F79" s="7">
        <v>3</v>
      </c>
      <c r="G79" s="8">
        <v>142.24</v>
      </c>
      <c r="H79" s="26">
        <v>66.040000000000006</v>
      </c>
      <c r="I79" s="23" t="s">
        <v>49</v>
      </c>
      <c r="J79" s="24">
        <v>0</v>
      </c>
      <c r="K79" s="14"/>
    </row>
    <row r="80" spans="1:11" x14ac:dyDescent="0.3">
      <c r="A80" s="5">
        <f t="shared" si="2"/>
        <v>42556</v>
      </c>
      <c r="B80" s="6">
        <v>2016</v>
      </c>
      <c r="C80" s="6">
        <v>187</v>
      </c>
      <c r="D80" s="7">
        <v>3</v>
      </c>
      <c r="E80" s="7">
        <v>2</v>
      </c>
      <c r="F80" s="7">
        <v>4</v>
      </c>
      <c r="G80" s="8">
        <v>139.69999999999999</v>
      </c>
      <c r="H80" s="26">
        <v>71.12</v>
      </c>
      <c r="I80" s="23" t="s">
        <v>49</v>
      </c>
      <c r="J80" s="24">
        <v>0</v>
      </c>
      <c r="K80" s="14"/>
    </row>
    <row r="81" spans="1:11" x14ac:dyDescent="0.3">
      <c r="A81" s="5">
        <f t="shared" si="2"/>
        <v>42556</v>
      </c>
      <c r="B81" s="6">
        <v>2016</v>
      </c>
      <c r="C81" s="6">
        <v>187</v>
      </c>
      <c r="D81" s="7">
        <v>3</v>
      </c>
      <c r="E81" s="7">
        <v>2</v>
      </c>
      <c r="F81" s="7">
        <v>5</v>
      </c>
      <c r="G81" s="8">
        <v>149.86000000000001</v>
      </c>
      <c r="H81" s="26">
        <v>73.66</v>
      </c>
      <c r="I81" s="23" t="s">
        <v>49</v>
      </c>
      <c r="J81" s="24">
        <v>0</v>
      </c>
      <c r="K81" s="14"/>
    </row>
    <row r="82" spans="1:11" x14ac:dyDescent="0.3">
      <c r="A82" s="5">
        <f t="shared" si="2"/>
        <v>42556</v>
      </c>
      <c r="B82" s="6">
        <v>2016</v>
      </c>
      <c r="C82" s="6">
        <v>187</v>
      </c>
      <c r="D82" s="7">
        <v>4</v>
      </c>
      <c r="E82" s="7">
        <v>1</v>
      </c>
      <c r="F82" s="7">
        <v>1</v>
      </c>
      <c r="G82" s="8">
        <v>137.16</v>
      </c>
      <c r="H82" s="26">
        <v>96.52</v>
      </c>
      <c r="I82" s="23" t="s">
        <v>113</v>
      </c>
      <c r="J82" s="24">
        <v>0</v>
      </c>
      <c r="K82" s="14"/>
    </row>
    <row r="83" spans="1:11" x14ac:dyDescent="0.3">
      <c r="A83" s="5">
        <f t="shared" si="2"/>
        <v>42556</v>
      </c>
      <c r="B83" s="6">
        <v>2016</v>
      </c>
      <c r="C83" s="6">
        <v>187</v>
      </c>
      <c r="D83" s="7">
        <v>4</v>
      </c>
      <c r="E83" s="7">
        <v>1</v>
      </c>
      <c r="F83" s="7">
        <v>2</v>
      </c>
      <c r="G83" s="8">
        <v>139.69999999999999</v>
      </c>
      <c r="H83" s="26">
        <v>106.68</v>
      </c>
      <c r="I83" s="23" t="s">
        <v>113</v>
      </c>
      <c r="J83" s="24">
        <v>0</v>
      </c>
      <c r="K83" s="14"/>
    </row>
    <row r="84" spans="1:11" x14ac:dyDescent="0.3">
      <c r="A84" s="5">
        <f t="shared" si="2"/>
        <v>42556</v>
      </c>
      <c r="B84" s="6">
        <v>2016</v>
      </c>
      <c r="C84" s="6">
        <v>187</v>
      </c>
      <c r="D84" s="7">
        <v>4</v>
      </c>
      <c r="E84" s="7">
        <v>1</v>
      </c>
      <c r="F84" s="7">
        <v>3</v>
      </c>
      <c r="G84" s="8">
        <v>144.78</v>
      </c>
      <c r="H84" s="26">
        <v>104.14</v>
      </c>
      <c r="I84" s="23" t="s">
        <v>113</v>
      </c>
      <c r="J84" s="24">
        <v>0</v>
      </c>
      <c r="K84" s="14"/>
    </row>
    <row r="85" spans="1:11" x14ac:dyDescent="0.3">
      <c r="A85" s="5">
        <f t="shared" si="2"/>
        <v>42556</v>
      </c>
      <c r="B85" s="6">
        <v>2016</v>
      </c>
      <c r="C85" s="6">
        <v>187</v>
      </c>
      <c r="D85" s="7">
        <v>4</v>
      </c>
      <c r="E85" s="7">
        <v>1</v>
      </c>
      <c r="F85" s="7">
        <v>4</v>
      </c>
      <c r="G85" s="8">
        <v>149.86000000000001</v>
      </c>
      <c r="H85" s="26">
        <v>91.44</v>
      </c>
      <c r="I85" s="23" t="s">
        <v>113</v>
      </c>
      <c r="J85" s="24">
        <v>0</v>
      </c>
      <c r="K85" s="14"/>
    </row>
    <row r="86" spans="1:11" x14ac:dyDescent="0.3">
      <c r="A86" s="5">
        <f t="shared" si="2"/>
        <v>42556</v>
      </c>
      <c r="B86" s="6">
        <v>2016</v>
      </c>
      <c r="C86" s="6">
        <v>187</v>
      </c>
      <c r="D86" s="7">
        <v>4</v>
      </c>
      <c r="E86" s="7">
        <v>1</v>
      </c>
      <c r="F86" s="7">
        <v>5</v>
      </c>
      <c r="G86" s="8">
        <v>149.86000000000001</v>
      </c>
      <c r="H86" s="26">
        <v>88.9</v>
      </c>
      <c r="I86" s="23" t="s">
        <v>113</v>
      </c>
      <c r="J86" s="24">
        <v>1</v>
      </c>
      <c r="K86" s="14"/>
    </row>
    <row r="87" spans="1:11" x14ac:dyDescent="0.3">
      <c r="A87" s="5">
        <f t="shared" si="2"/>
        <v>42556</v>
      </c>
      <c r="B87" s="6">
        <v>2016</v>
      </c>
      <c r="C87" s="6">
        <v>187</v>
      </c>
      <c r="D87" s="7">
        <v>4</v>
      </c>
      <c r="E87" s="7">
        <v>2</v>
      </c>
      <c r="F87" s="7">
        <v>1</v>
      </c>
      <c r="G87" s="8">
        <v>152.4</v>
      </c>
      <c r="H87" s="26">
        <v>83.820000000000007</v>
      </c>
      <c r="I87" s="23" t="s">
        <v>49</v>
      </c>
      <c r="J87" s="24">
        <v>0</v>
      </c>
      <c r="K87" s="14"/>
    </row>
    <row r="88" spans="1:11" x14ac:dyDescent="0.3">
      <c r="A88" s="5">
        <f t="shared" si="2"/>
        <v>42556</v>
      </c>
      <c r="B88" s="6">
        <v>2016</v>
      </c>
      <c r="C88" s="6">
        <v>187</v>
      </c>
      <c r="D88" s="7">
        <v>4</v>
      </c>
      <c r="E88" s="7">
        <v>2</v>
      </c>
      <c r="F88" s="7">
        <v>2</v>
      </c>
      <c r="G88" s="8">
        <v>149.86000000000001</v>
      </c>
      <c r="H88" s="26">
        <v>68.58</v>
      </c>
      <c r="I88" s="23" t="s">
        <v>49</v>
      </c>
      <c r="J88" s="24">
        <v>0</v>
      </c>
      <c r="K88" s="14"/>
    </row>
    <row r="89" spans="1:11" x14ac:dyDescent="0.3">
      <c r="A89" s="5">
        <f t="shared" si="2"/>
        <v>42556</v>
      </c>
      <c r="B89" s="6">
        <v>2016</v>
      </c>
      <c r="C89" s="6">
        <v>187</v>
      </c>
      <c r="D89" s="7">
        <v>4</v>
      </c>
      <c r="E89" s="7">
        <v>2</v>
      </c>
      <c r="F89" s="7">
        <v>3</v>
      </c>
      <c r="G89" s="8">
        <v>144.78</v>
      </c>
      <c r="H89" s="26">
        <v>78.739999999999995</v>
      </c>
      <c r="I89" s="23" t="s">
        <v>49</v>
      </c>
      <c r="J89" s="24">
        <v>0</v>
      </c>
      <c r="K89" s="14"/>
    </row>
    <row r="90" spans="1:11" x14ac:dyDescent="0.3">
      <c r="A90" s="5">
        <f t="shared" si="2"/>
        <v>42556</v>
      </c>
      <c r="B90" s="6">
        <v>2016</v>
      </c>
      <c r="C90" s="6">
        <v>187</v>
      </c>
      <c r="D90" s="7">
        <v>4</v>
      </c>
      <c r="E90" s="7">
        <v>2</v>
      </c>
      <c r="F90" s="7">
        <v>4</v>
      </c>
      <c r="G90" s="8">
        <v>139.69999999999999</v>
      </c>
      <c r="H90" s="26">
        <v>63.5</v>
      </c>
      <c r="I90" s="23" t="s">
        <v>49</v>
      </c>
      <c r="J90" s="24">
        <v>0</v>
      </c>
      <c r="K90" s="14"/>
    </row>
    <row r="91" spans="1:11" x14ac:dyDescent="0.3">
      <c r="A91" s="5">
        <f t="shared" si="2"/>
        <v>42556</v>
      </c>
      <c r="B91" s="6">
        <v>2016</v>
      </c>
      <c r="C91" s="6">
        <v>187</v>
      </c>
      <c r="D91" s="7">
        <v>4</v>
      </c>
      <c r="E91" s="7">
        <v>2</v>
      </c>
      <c r="F91" s="7">
        <v>5</v>
      </c>
      <c r="G91" s="8">
        <v>144.78</v>
      </c>
      <c r="H91" s="26">
        <v>88.9</v>
      </c>
      <c r="I91" s="23" t="s">
        <v>49</v>
      </c>
      <c r="J91" s="24">
        <v>0</v>
      </c>
      <c r="K91" s="14"/>
    </row>
    <row r="92" spans="1:11" x14ac:dyDescent="0.3">
      <c r="A92" s="5">
        <f t="shared" si="2"/>
        <v>42556</v>
      </c>
      <c r="B92" s="6">
        <v>2016</v>
      </c>
      <c r="C92" s="6">
        <v>187</v>
      </c>
      <c r="D92" s="7">
        <v>7</v>
      </c>
      <c r="E92" s="7">
        <v>1</v>
      </c>
      <c r="F92" s="7">
        <v>1</v>
      </c>
      <c r="G92" s="8">
        <v>172.72</v>
      </c>
      <c r="H92" s="26">
        <v>71.12</v>
      </c>
      <c r="I92" s="23" t="s">
        <v>49</v>
      </c>
      <c r="J92" s="24">
        <v>1</v>
      </c>
      <c r="K92" s="14"/>
    </row>
    <row r="93" spans="1:11" x14ac:dyDescent="0.3">
      <c r="A93" s="5">
        <f t="shared" si="2"/>
        <v>42556</v>
      </c>
      <c r="B93" s="6">
        <v>2016</v>
      </c>
      <c r="C93" s="6">
        <v>187</v>
      </c>
      <c r="D93" s="7">
        <v>7</v>
      </c>
      <c r="E93" s="7">
        <v>1</v>
      </c>
      <c r="F93" s="7">
        <v>2</v>
      </c>
      <c r="G93" s="8">
        <v>193.04</v>
      </c>
      <c r="H93" s="26">
        <v>96.52</v>
      </c>
      <c r="I93" s="23" t="s">
        <v>53</v>
      </c>
      <c r="J93" s="24">
        <v>1</v>
      </c>
      <c r="K93" s="14"/>
    </row>
    <row r="94" spans="1:11" x14ac:dyDescent="0.3">
      <c r="A94" s="5">
        <f t="shared" si="2"/>
        <v>42556</v>
      </c>
      <c r="B94" s="6">
        <v>2016</v>
      </c>
      <c r="C94" s="6">
        <v>187</v>
      </c>
      <c r="D94" s="7">
        <v>7</v>
      </c>
      <c r="E94" s="7">
        <v>1</v>
      </c>
      <c r="F94" s="7">
        <v>3</v>
      </c>
      <c r="G94" s="8">
        <v>195.58</v>
      </c>
      <c r="H94" s="26">
        <v>78.739999999999995</v>
      </c>
      <c r="I94" s="23" t="s">
        <v>54</v>
      </c>
      <c r="J94" s="24">
        <v>0</v>
      </c>
      <c r="K94" s="14"/>
    </row>
    <row r="95" spans="1:11" x14ac:dyDescent="0.3">
      <c r="A95" s="5">
        <f t="shared" si="2"/>
        <v>42556</v>
      </c>
      <c r="B95" s="6">
        <v>2016</v>
      </c>
      <c r="C95" s="6">
        <v>187</v>
      </c>
      <c r="D95" s="7">
        <v>7</v>
      </c>
      <c r="E95" s="7">
        <v>1</v>
      </c>
      <c r="F95" s="7">
        <v>4</v>
      </c>
      <c r="G95" s="8">
        <v>182.88</v>
      </c>
      <c r="H95" s="26">
        <v>68.58</v>
      </c>
      <c r="I95" s="23" t="s">
        <v>53</v>
      </c>
      <c r="J95" s="24">
        <v>1</v>
      </c>
      <c r="K95" s="14"/>
    </row>
    <row r="96" spans="1:11" x14ac:dyDescent="0.3">
      <c r="A96" s="5">
        <f t="shared" si="2"/>
        <v>42556</v>
      </c>
      <c r="B96" s="6">
        <v>2016</v>
      </c>
      <c r="C96" s="6">
        <v>187</v>
      </c>
      <c r="D96" s="7">
        <v>7</v>
      </c>
      <c r="E96" s="7">
        <v>1</v>
      </c>
      <c r="F96" s="7">
        <v>5</v>
      </c>
      <c r="G96" s="8">
        <v>180.34</v>
      </c>
      <c r="H96" s="26">
        <v>73.66</v>
      </c>
      <c r="I96" s="23" t="s">
        <v>49</v>
      </c>
      <c r="J96" s="24">
        <v>1</v>
      </c>
      <c r="K96" s="14"/>
    </row>
    <row r="97" spans="1:11" x14ac:dyDescent="0.3">
      <c r="A97" s="5">
        <f t="shared" si="2"/>
        <v>42556</v>
      </c>
      <c r="B97" s="6">
        <v>2016</v>
      </c>
      <c r="C97" s="6">
        <v>187</v>
      </c>
      <c r="D97" s="7">
        <v>7</v>
      </c>
      <c r="E97" s="7">
        <v>2</v>
      </c>
      <c r="F97" s="7">
        <v>1</v>
      </c>
      <c r="G97" s="8">
        <v>172.72</v>
      </c>
      <c r="H97" s="26">
        <v>66.040000000000006</v>
      </c>
      <c r="I97" s="23" t="s">
        <v>49</v>
      </c>
      <c r="J97" s="24">
        <v>0</v>
      </c>
      <c r="K97" s="14"/>
    </row>
    <row r="98" spans="1:11" x14ac:dyDescent="0.3">
      <c r="A98" s="5">
        <f t="shared" si="2"/>
        <v>42556</v>
      </c>
      <c r="B98" s="6">
        <v>2016</v>
      </c>
      <c r="C98" s="6">
        <v>187</v>
      </c>
      <c r="D98" s="7">
        <v>7</v>
      </c>
      <c r="E98" s="7">
        <v>2</v>
      </c>
      <c r="F98" s="7">
        <v>2</v>
      </c>
      <c r="G98" s="8">
        <v>180.34</v>
      </c>
      <c r="H98" s="26">
        <v>71.12</v>
      </c>
      <c r="I98" s="23" t="s">
        <v>49</v>
      </c>
      <c r="J98" s="24">
        <v>0</v>
      </c>
      <c r="K98" s="14"/>
    </row>
    <row r="99" spans="1:11" x14ac:dyDescent="0.3">
      <c r="A99" s="5">
        <f t="shared" si="2"/>
        <v>42556</v>
      </c>
      <c r="B99" s="6">
        <v>2016</v>
      </c>
      <c r="C99" s="6">
        <v>187</v>
      </c>
      <c r="D99" s="7">
        <v>7</v>
      </c>
      <c r="E99" s="7">
        <v>2</v>
      </c>
      <c r="F99" s="7">
        <v>3</v>
      </c>
      <c r="G99" s="8">
        <v>182.88</v>
      </c>
      <c r="H99" s="26">
        <v>88.9</v>
      </c>
      <c r="I99" s="23" t="s">
        <v>49</v>
      </c>
      <c r="J99" s="24">
        <v>1</v>
      </c>
      <c r="K99" s="14"/>
    </row>
    <row r="100" spans="1:11" x14ac:dyDescent="0.3">
      <c r="A100" s="5">
        <f t="shared" si="2"/>
        <v>42556</v>
      </c>
      <c r="B100" s="6">
        <v>2016</v>
      </c>
      <c r="C100" s="6">
        <v>187</v>
      </c>
      <c r="D100" s="7">
        <v>7</v>
      </c>
      <c r="E100" s="7">
        <v>2</v>
      </c>
      <c r="F100" s="7">
        <v>4</v>
      </c>
      <c r="G100" s="8">
        <v>172.72</v>
      </c>
      <c r="H100" s="26">
        <v>81.28</v>
      </c>
      <c r="I100" s="23" t="s">
        <v>49</v>
      </c>
      <c r="J100" s="24">
        <v>0</v>
      </c>
      <c r="K100" s="14"/>
    </row>
    <row r="101" spans="1:11" x14ac:dyDescent="0.3">
      <c r="A101" s="5">
        <f t="shared" si="2"/>
        <v>42556</v>
      </c>
      <c r="B101" s="6">
        <v>2016</v>
      </c>
      <c r="C101" s="6">
        <v>187</v>
      </c>
      <c r="D101" s="7">
        <v>7</v>
      </c>
      <c r="E101" s="7">
        <v>2</v>
      </c>
      <c r="F101" s="7">
        <v>5</v>
      </c>
      <c r="G101" s="8">
        <v>170.18</v>
      </c>
      <c r="H101" s="26">
        <v>78.739999999999995</v>
      </c>
      <c r="I101" s="23" t="s">
        <v>49</v>
      </c>
      <c r="J101" s="24">
        <v>0</v>
      </c>
      <c r="K101" s="14"/>
    </row>
    <row r="102" spans="1:11" x14ac:dyDescent="0.3">
      <c r="A102" s="5">
        <f t="shared" si="2"/>
        <v>42556</v>
      </c>
      <c r="B102" s="6">
        <v>2016</v>
      </c>
      <c r="C102" s="6">
        <v>187</v>
      </c>
      <c r="D102" s="7">
        <v>8</v>
      </c>
      <c r="E102" s="7">
        <v>1</v>
      </c>
      <c r="F102" s="7">
        <v>1</v>
      </c>
      <c r="G102" s="8">
        <v>165.1</v>
      </c>
      <c r="H102" s="26">
        <v>86.36</v>
      </c>
      <c r="I102" s="23" t="s">
        <v>49</v>
      </c>
      <c r="J102" s="24">
        <v>0</v>
      </c>
      <c r="K102" s="14"/>
    </row>
    <row r="103" spans="1:11" x14ac:dyDescent="0.3">
      <c r="A103" s="5">
        <f t="shared" si="2"/>
        <v>42556</v>
      </c>
      <c r="B103" s="6">
        <v>2016</v>
      </c>
      <c r="C103" s="6">
        <v>187</v>
      </c>
      <c r="D103" s="7">
        <v>8</v>
      </c>
      <c r="E103" s="7">
        <v>1</v>
      </c>
      <c r="F103" s="7">
        <v>2</v>
      </c>
      <c r="G103" s="8">
        <v>170.18</v>
      </c>
      <c r="H103" s="26">
        <v>68.58</v>
      </c>
      <c r="I103" s="23" t="s">
        <v>49</v>
      </c>
      <c r="J103" s="24">
        <v>0</v>
      </c>
      <c r="K103" s="14"/>
    </row>
    <row r="104" spans="1:11" x14ac:dyDescent="0.3">
      <c r="A104" s="5">
        <f t="shared" si="2"/>
        <v>42556</v>
      </c>
      <c r="B104" s="6">
        <v>2016</v>
      </c>
      <c r="C104" s="6">
        <v>187</v>
      </c>
      <c r="D104" s="7">
        <v>8</v>
      </c>
      <c r="E104" s="7">
        <v>1</v>
      </c>
      <c r="F104" s="7">
        <v>3</v>
      </c>
      <c r="G104" s="8">
        <v>172.72</v>
      </c>
      <c r="H104" s="26">
        <v>78.739999999999995</v>
      </c>
      <c r="I104" s="23" t="s">
        <v>49</v>
      </c>
      <c r="J104" s="24">
        <v>0</v>
      </c>
      <c r="K104" s="14"/>
    </row>
    <row r="105" spans="1:11" x14ac:dyDescent="0.3">
      <c r="A105" s="5">
        <f t="shared" si="2"/>
        <v>42556</v>
      </c>
      <c r="B105" s="6">
        <v>2016</v>
      </c>
      <c r="C105" s="6">
        <v>187</v>
      </c>
      <c r="D105" s="7">
        <v>8</v>
      </c>
      <c r="E105" s="7">
        <v>1</v>
      </c>
      <c r="F105" s="7">
        <v>4</v>
      </c>
      <c r="G105" s="8">
        <v>162.56</v>
      </c>
      <c r="H105" s="26">
        <v>96.52</v>
      </c>
      <c r="I105" s="23" t="s">
        <v>49</v>
      </c>
      <c r="J105" s="24">
        <v>0</v>
      </c>
      <c r="K105" s="14"/>
    </row>
    <row r="106" spans="1:11" x14ac:dyDescent="0.3">
      <c r="A106" s="5">
        <f t="shared" si="2"/>
        <v>42556</v>
      </c>
      <c r="B106" s="6">
        <v>2016</v>
      </c>
      <c r="C106" s="6">
        <v>187</v>
      </c>
      <c r="D106" s="7">
        <v>8</v>
      </c>
      <c r="E106" s="7">
        <v>1</v>
      </c>
      <c r="F106" s="7">
        <v>5</v>
      </c>
      <c r="G106" s="8">
        <v>165.1</v>
      </c>
      <c r="H106" s="26">
        <v>63.5</v>
      </c>
      <c r="I106" s="23" t="s">
        <v>49</v>
      </c>
      <c r="J106" s="24">
        <v>2</v>
      </c>
      <c r="K106" s="14"/>
    </row>
    <row r="107" spans="1:11" x14ac:dyDescent="0.3">
      <c r="A107" s="5">
        <f t="shared" si="2"/>
        <v>42556</v>
      </c>
      <c r="B107" s="6">
        <v>2016</v>
      </c>
      <c r="C107" s="6">
        <v>187</v>
      </c>
      <c r="D107" s="7">
        <v>8</v>
      </c>
      <c r="E107" s="7">
        <v>2</v>
      </c>
      <c r="F107" s="7">
        <v>1</v>
      </c>
      <c r="G107" s="8">
        <v>182.88</v>
      </c>
      <c r="H107" s="26">
        <v>91.44</v>
      </c>
      <c r="I107" s="23" t="s">
        <v>53</v>
      </c>
      <c r="J107" s="24">
        <v>0</v>
      </c>
      <c r="K107" s="14"/>
    </row>
    <row r="108" spans="1:11" x14ac:dyDescent="0.3">
      <c r="A108" s="5">
        <f t="shared" si="2"/>
        <v>42556</v>
      </c>
      <c r="B108" s="6">
        <v>2016</v>
      </c>
      <c r="C108" s="6">
        <v>187</v>
      </c>
      <c r="D108" s="7">
        <v>8</v>
      </c>
      <c r="E108" s="7">
        <v>2</v>
      </c>
      <c r="F108" s="7">
        <v>2</v>
      </c>
      <c r="G108" s="8">
        <v>187.96</v>
      </c>
      <c r="H108" s="26">
        <v>68.58</v>
      </c>
      <c r="I108" s="23" t="s">
        <v>53</v>
      </c>
      <c r="J108" s="24">
        <v>1</v>
      </c>
      <c r="K108" s="14"/>
    </row>
    <row r="109" spans="1:11" x14ac:dyDescent="0.3">
      <c r="A109" s="5">
        <f t="shared" si="2"/>
        <v>42556</v>
      </c>
      <c r="B109" s="6">
        <v>2016</v>
      </c>
      <c r="C109" s="6">
        <v>187</v>
      </c>
      <c r="D109" s="7">
        <v>8</v>
      </c>
      <c r="E109" s="7">
        <v>2</v>
      </c>
      <c r="F109" s="7">
        <v>3</v>
      </c>
      <c r="G109" s="8">
        <v>187.96</v>
      </c>
      <c r="H109" s="26">
        <v>99.06</v>
      </c>
      <c r="I109" s="23" t="s">
        <v>53</v>
      </c>
      <c r="J109" s="24">
        <v>0</v>
      </c>
      <c r="K109" s="14"/>
    </row>
    <row r="110" spans="1:11" x14ac:dyDescent="0.3">
      <c r="A110" s="5">
        <f t="shared" si="2"/>
        <v>42556</v>
      </c>
      <c r="B110" s="6">
        <v>2016</v>
      </c>
      <c r="C110" s="6">
        <v>187</v>
      </c>
      <c r="D110" s="7">
        <v>8</v>
      </c>
      <c r="E110" s="7">
        <v>2</v>
      </c>
      <c r="F110" s="7">
        <v>4</v>
      </c>
      <c r="G110" s="8">
        <v>190.5</v>
      </c>
      <c r="H110" s="26">
        <v>88.9</v>
      </c>
      <c r="I110" s="23" t="s">
        <v>53</v>
      </c>
      <c r="J110" s="24">
        <v>1</v>
      </c>
      <c r="K110" s="14"/>
    </row>
    <row r="111" spans="1:11" x14ac:dyDescent="0.3">
      <c r="A111" s="5">
        <f t="shared" si="2"/>
        <v>42556</v>
      </c>
      <c r="B111" s="6">
        <v>2016</v>
      </c>
      <c r="C111" s="6">
        <v>187</v>
      </c>
      <c r="D111" s="7">
        <v>8</v>
      </c>
      <c r="E111" s="7">
        <v>2</v>
      </c>
      <c r="F111" s="7">
        <v>5</v>
      </c>
      <c r="G111" s="8">
        <v>185.42000000000002</v>
      </c>
      <c r="H111" s="26">
        <v>73.66</v>
      </c>
      <c r="I111" s="23" t="s">
        <v>53</v>
      </c>
      <c r="J111" s="24">
        <v>1</v>
      </c>
      <c r="K111" s="14"/>
    </row>
    <row r="112" spans="1:11" x14ac:dyDescent="0.3">
      <c r="A112" s="5">
        <f t="shared" si="2"/>
        <v>42556</v>
      </c>
      <c r="B112" s="6">
        <v>2016</v>
      </c>
      <c r="C112" s="6">
        <v>187</v>
      </c>
      <c r="D112" s="7">
        <v>9</v>
      </c>
      <c r="E112" s="7">
        <v>1</v>
      </c>
      <c r="F112" s="7">
        <v>1</v>
      </c>
      <c r="G112" s="8">
        <v>193.04</v>
      </c>
      <c r="H112" s="26">
        <v>96.52</v>
      </c>
      <c r="I112" s="23" t="s">
        <v>53</v>
      </c>
      <c r="J112" s="24">
        <v>1</v>
      </c>
      <c r="K112" s="14"/>
    </row>
    <row r="113" spans="1:11" x14ac:dyDescent="0.3">
      <c r="A113" s="5">
        <f t="shared" si="2"/>
        <v>42556</v>
      </c>
      <c r="B113" s="6">
        <v>2016</v>
      </c>
      <c r="C113" s="6">
        <v>187</v>
      </c>
      <c r="D113" s="7">
        <v>9</v>
      </c>
      <c r="E113" s="7">
        <v>1</v>
      </c>
      <c r="F113" s="7">
        <v>2</v>
      </c>
      <c r="G113" s="8">
        <v>198.12</v>
      </c>
      <c r="H113" s="26">
        <v>68.58</v>
      </c>
      <c r="I113" s="23" t="s">
        <v>53</v>
      </c>
      <c r="J113" s="24">
        <v>0</v>
      </c>
      <c r="K113" s="14"/>
    </row>
    <row r="114" spans="1:11" x14ac:dyDescent="0.3">
      <c r="A114" s="5">
        <f t="shared" si="2"/>
        <v>42556</v>
      </c>
      <c r="B114" s="6">
        <v>2016</v>
      </c>
      <c r="C114" s="6">
        <v>187</v>
      </c>
      <c r="D114" s="7">
        <v>9</v>
      </c>
      <c r="E114" s="7">
        <v>1</v>
      </c>
      <c r="F114" s="7">
        <v>3</v>
      </c>
      <c r="G114" s="8">
        <v>190.5</v>
      </c>
      <c r="H114" s="26">
        <v>106.68</v>
      </c>
      <c r="I114" s="23" t="s">
        <v>53</v>
      </c>
      <c r="J114" s="24">
        <v>0</v>
      </c>
      <c r="K114" s="14"/>
    </row>
    <row r="115" spans="1:11" x14ac:dyDescent="0.3">
      <c r="A115" s="5">
        <f t="shared" si="2"/>
        <v>42556</v>
      </c>
      <c r="B115" s="6">
        <v>2016</v>
      </c>
      <c r="C115" s="6">
        <v>187</v>
      </c>
      <c r="D115" s="7">
        <v>9</v>
      </c>
      <c r="E115" s="7">
        <v>1</v>
      </c>
      <c r="F115" s="7">
        <v>4</v>
      </c>
      <c r="G115" s="8">
        <v>187.96</v>
      </c>
      <c r="H115" s="26">
        <v>73.66</v>
      </c>
      <c r="I115" s="23" t="s">
        <v>53</v>
      </c>
      <c r="J115" s="24">
        <v>1</v>
      </c>
      <c r="K115" s="14"/>
    </row>
    <row r="116" spans="1:11" x14ac:dyDescent="0.3">
      <c r="A116" s="5">
        <f t="shared" si="2"/>
        <v>42556</v>
      </c>
      <c r="B116" s="6">
        <v>2016</v>
      </c>
      <c r="C116" s="6">
        <v>187</v>
      </c>
      <c r="D116" s="7">
        <v>9</v>
      </c>
      <c r="E116" s="7">
        <v>1</v>
      </c>
      <c r="F116" s="7">
        <v>5</v>
      </c>
      <c r="G116" s="8">
        <v>182.88</v>
      </c>
      <c r="H116" s="26">
        <v>91.44</v>
      </c>
      <c r="I116" s="23" t="s">
        <v>49</v>
      </c>
      <c r="J116" s="24">
        <v>0</v>
      </c>
      <c r="K116" s="14"/>
    </row>
    <row r="117" spans="1:11" x14ac:dyDescent="0.3">
      <c r="A117" s="5">
        <f t="shared" si="2"/>
        <v>42556</v>
      </c>
      <c r="B117" s="6">
        <v>2016</v>
      </c>
      <c r="C117" s="6">
        <v>187</v>
      </c>
      <c r="D117" s="7">
        <v>9</v>
      </c>
      <c r="E117" s="7">
        <v>2</v>
      </c>
      <c r="F117" s="7">
        <v>1</v>
      </c>
      <c r="G117" s="8">
        <v>167.64000000000001</v>
      </c>
      <c r="H117" s="26">
        <v>88.9</v>
      </c>
      <c r="I117" s="23" t="s">
        <v>49</v>
      </c>
      <c r="J117" s="24">
        <v>0</v>
      </c>
      <c r="K117" s="14"/>
    </row>
    <row r="118" spans="1:11" x14ac:dyDescent="0.3">
      <c r="A118" s="5">
        <f t="shared" si="2"/>
        <v>42556</v>
      </c>
      <c r="B118" s="6">
        <v>2016</v>
      </c>
      <c r="C118" s="6">
        <v>187</v>
      </c>
      <c r="D118" s="7">
        <v>9</v>
      </c>
      <c r="E118" s="7">
        <v>2</v>
      </c>
      <c r="F118" s="7">
        <v>2</v>
      </c>
      <c r="G118" s="8">
        <v>172.72</v>
      </c>
      <c r="H118" s="26">
        <v>81.28</v>
      </c>
      <c r="I118" s="23" t="s">
        <v>49</v>
      </c>
      <c r="J118" s="24">
        <v>1</v>
      </c>
      <c r="K118" s="14"/>
    </row>
    <row r="119" spans="1:11" x14ac:dyDescent="0.3">
      <c r="A119" s="5">
        <f t="shared" si="2"/>
        <v>42556</v>
      </c>
      <c r="B119" s="6">
        <v>2016</v>
      </c>
      <c r="C119" s="6">
        <v>187</v>
      </c>
      <c r="D119" s="7">
        <v>9</v>
      </c>
      <c r="E119" s="7">
        <v>2</v>
      </c>
      <c r="F119" s="7">
        <v>3</v>
      </c>
      <c r="G119" s="8">
        <v>180.34</v>
      </c>
      <c r="H119" s="26">
        <v>83.820000000000007</v>
      </c>
      <c r="I119" s="23" t="s">
        <v>49</v>
      </c>
      <c r="J119" s="24">
        <v>1</v>
      </c>
      <c r="K119" s="14"/>
    </row>
    <row r="120" spans="1:11" x14ac:dyDescent="0.3">
      <c r="A120" s="5">
        <f t="shared" si="2"/>
        <v>42556</v>
      </c>
      <c r="B120" s="6">
        <v>2016</v>
      </c>
      <c r="C120" s="6">
        <v>187</v>
      </c>
      <c r="D120" s="7">
        <v>9</v>
      </c>
      <c r="E120" s="7">
        <v>2</v>
      </c>
      <c r="F120" s="7">
        <v>4</v>
      </c>
      <c r="G120" s="8">
        <v>182.88</v>
      </c>
      <c r="H120" s="26">
        <v>78.739999999999995</v>
      </c>
      <c r="I120" s="23" t="s">
        <v>49</v>
      </c>
      <c r="J120" s="24">
        <v>1</v>
      </c>
      <c r="K120" s="14"/>
    </row>
    <row r="121" spans="1:11" x14ac:dyDescent="0.3">
      <c r="A121" s="5">
        <f t="shared" si="2"/>
        <v>42556</v>
      </c>
      <c r="B121" s="6">
        <v>2016</v>
      </c>
      <c r="C121" s="6">
        <v>187</v>
      </c>
      <c r="D121" s="7">
        <v>9</v>
      </c>
      <c r="E121" s="7">
        <v>2</v>
      </c>
      <c r="F121" s="7">
        <v>5</v>
      </c>
      <c r="G121" s="8">
        <v>175.26</v>
      </c>
      <c r="H121" s="26">
        <v>73.66</v>
      </c>
      <c r="I121" s="23" t="s">
        <v>49</v>
      </c>
      <c r="J121" s="24">
        <v>0</v>
      </c>
      <c r="K121" s="14"/>
    </row>
    <row r="122" spans="1:11" x14ac:dyDescent="0.3">
      <c r="A122" s="5">
        <f t="shared" ref="A122" si="3">DATE(B122,1,C122)</f>
        <v>42569</v>
      </c>
      <c r="B122" s="6">
        <v>2016</v>
      </c>
      <c r="C122" s="6">
        <v>200</v>
      </c>
      <c r="D122" s="7">
        <v>2</v>
      </c>
      <c r="E122" s="7">
        <v>1</v>
      </c>
      <c r="F122" s="7">
        <v>1</v>
      </c>
      <c r="G122" s="8">
        <v>210.82</v>
      </c>
      <c r="H122" s="26">
        <v>88.9</v>
      </c>
      <c r="I122" s="23" t="s">
        <v>51</v>
      </c>
      <c r="J122" s="24">
        <v>0</v>
      </c>
      <c r="K122" s="14"/>
    </row>
    <row r="123" spans="1:11" x14ac:dyDescent="0.3">
      <c r="A123" s="5">
        <f t="shared" ref="A123:A180" si="4">DATE(B123,1,C123)</f>
        <v>42569</v>
      </c>
      <c r="B123" s="6">
        <v>2016</v>
      </c>
      <c r="C123" s="6">
        <v>200</v>
      </c>
      <c r="D123" s="7">
        <v>2</v>
      </c>
      <c r="E123" s="7">
        <v>1</v>
      </c>
      <c r="F123" s="7">
        <v>2</v>
      </c>
      <c r="G123" s="8">
        <v>215.9</v>
      </c>
      <c r="H123" s="26">
        <v>73.66</v>
      </c>
      <c r="I123" s="23" t="s">
        <v>51</v>
      </c>
      <c r="J123" s="24">
        <v>0</v>
      </c>
      <c r="K123" s="14"/>
    </row>
    <row r="124" spans="1:11" x14ac:dyDescent="0.3">
      <c r="A124" s="5">
        <f t="shared" si="4"/>
        <v>42569</v>
      </c>
      <c r="B124" s="6">
        <v>2016</v>
      </c>
      <c r="C124" s="6">
        <v>200</v>
      </c>
      <c r="D124" s="7">
        <v>2</v>
      </c>
      <c r="E124" s="7">
        <v>1</v>
      </c>
      <c r="F124" s="7">
        <v>3</v>
      </c>
      <c r="G124" s="8">
        <v>218.44</v>
      </c>
      <c r="H124" s="26">
        <v>78.739999999999995</v>
      </c>
      <c r="I124" s="23" t="s">
        <v>50</v>
      </c>
      <c r="J124" s="24">
        <v>0</v>
      </c>
      <c r="K124" s="14"/>
    </row>
    <row r="125" spans="1:11" x14ac:dyDescent="0.3">
      <c r="A125" s="5">
        <f t="shared" si="4"/>
        <v>42569</v>
      </c>
      <c r="B125" s="6">
        <v>2016</v>
      </c>
      <c r="C125" s="6">
        <v>200</v>
      </c>
      <c r="D125" s="7">
        <v>2</v>
      </c>
      <c r="E125" s="7">
        <v>1</v>
      </c>
      <c r="F125" s="7">
        <v>4</v>
      </c>
      <c r="G125" s="8">
        <v>220.98</v>
      </c>
      <c r="H125" s="26">
        <v>101.6</v>
      </c>
      <c r="I125" s="23" t="s">
        <v>52</v>
      </c>
      <c r="J125" s="24">
        <v>0</v>
      </c>
      <c r="K125" s="14"/>
    </row>
    <row r="126" spans="1:11" x14ac:dyDescent="0.3">
      <c r="A126" s="5">
        <f t="shared" si="4"/>
        <v>42569</v>
      </c>
      <c r="B126" s="6">
        <v>2016</v>
      </c>
      <c r="C126" s="6">
        <v>200</v>
      </c>
      <c r="D126" s="7">
        <v>2</v>
      </c>
      <c r="E126" s="7">
        <v>1</v>
      </c>
      <c r="F126" s="7">
        <v>5</v>
      </c>
      <c r="G126" s="8">
        <v>228.6</v>
      </c>
      <c r="H126" s="26">
        <v>96.52</v>
      </c>
      <c r="I126" s="23" t="s">
        <v>56</v>
      </c>
      <c r="J126" s="24">
        <v>0</v>
      </c>
      <c r="K126" s="14"/>
    </row>
    <row r="127" spans="1:11" x14ac:dyDescent="0.3">
      <c r="A127" s="5">
        <f t="shared" si="4"/>
        <v>42569</v>
      </c>
      <c r="B127" s="6">
        <v>2016</v>
      </c>
      <c r="C127" s="6">
        <v>200</v>
      </c>
      <c r="D127" s="7">
        <v>2</v>
      </c>
      <c r="E127" s="7">
        <v>2</v>
      </c>
      <c r="F127" s="7">
        <v>1</v>
      </c>
      <c r="G127" s="8">
        <v>203.2</v>
      </c>
      <c r="H127" s="26">
        <v>81.28</v>
      </c>
      <c r="I127" s="23" t="s">
        <v>58</v>
      </c>
      <c r="J127" s="24">
        <v>2</v>
      </c>
      <c r="K127" s="14"/>
    </row>
    <row r="128" spans="1:11" x14ac:dyDescent="0.3">
      <c r="A128" s="5">
        <f t="shared" si="4"/>
        <v>42569</v>
      </c>
      <c r="B128" s="6">
        <v>2016</v>
      </c>
      <c r="C128" s="6">
        <v>200</v>
      </c>
      <c r="D128" s="7">
        <v>2</v>
      </c>
      <c r="E128" s="7">
        <v>2</v>
      </c>
      <c r="F128" s="7">
        <v>2</v>
      </c>
      <c r="G128" s="8">
        <v>215.9</v>
      </c>
      <c r="H128" s="26">
        <v>76.2</v>
      </c>
      <c r="I128" s="23" t="s">
        <v>51</v>
      </c>
      <c r="J128" s="24">
        <v>0</v>
      </c>
      <c r="K128" s="14"/>
    </row>
    <row r="129" spans="1:11" x14ac:dyDescent="0.3">
      <c r="A129" s="5">
        <f t="shared" si="4"/>
        <v>42569</v>
      </c>
      <c r="B129" s="6">
        <v>2016</v>
      </c>
      <c r="C129" s="6">
        <v>200</v>
      </c>
      <c r="D129" s="7">
        <v>2</v>
      </c>
      <c r="E129" s="7">
        <v>2</v>
      </c>
      <c r="F129" s="7">
        <v>3</v>
      </c>
      <c r="G129" s="8">
        <v>233.68</v>
      </c>
      <c r="H129" s="26">
        <v>91.44</v>
      </c>
      <c r="I129" s="23" t="s">
        <v>50</v>
      </c>
      <c r="J129" s="24">
        <v>0</v>
      </c>
      <c r="K129" s="14"/>
    </row>
    <row r="130" spans="1:11" x14ac:dyDescent="0.3">
      <c r="A130" s="5">
        <f t="shared" si="4"/>
        <v>42569</v>
      </c>
      <c r="B130" s="6">
        <v>2016</v>
      </c>
      <c r="C130" s="6">
        <v>200</v>
      </c>
      <c r="D130" s="7">
        <v>2</v>
      </c>
      <c r="E130" s="7">
        <v>2</v>
      </c>
      <c r="F130" s="7">
        <v>4</v>
      </c>
      <c r="G130" s="8">
        <v>236.22</v>
      </c>
      <c r="H130" s="26">
        <v>114.3</v>
      </c>
      <c r="I130" s="23" t="s">
        <v>50</v>
      </c>
      <c r="J130" s="24">
        <v>0</v>
      </c>
      <c r="K130" s="14"/>
    </row>
    <row r="131" spans="1:11" x14ac:dyDescent="0.3">
      <c r="A131" s="5">
        <f t="shared" si="4"/>
        <v>42569</v>
      </c>
      <c r="B131" s="6">
        <v>2016</v>
      </c>
      <c r="C131" s="6">
        <v>200</v>
      </c>
      <c r="D131" s="7">
        <v>2</v>
      </c>
      <c r="E131" s="7">
        <v>2</v>
      </c>
      <c r="F131" s="7">
        <v>5</v>
      </c>
      <c r="G131" s="8">
        <v>218.44</v>
      </c>
      <c r="H131" s="26">
        <v>99.06</v>
      </c>
      <c r="I131" s="23" t="s">
        <v>50</v>
      </c>
      <c r="J131" s="24">
        <v>0</v>
      </c>
      <c r="K131" s="14"/>
    </row>
    <row r="132" spans="1:11" x14ac:dyDescent="0.3">
      <c r="A132" s="5">
        <f t="shared" si="4"/>
        <v>42569</v>
      </c>
      <c r="B132" s="6">
        <v>2016</v>
      </c>
      <c r="C132" s="6">
        <v>200</v>
      </c>
      <c r="D132" s="7">
        <v>3</v>
      </c>
      <c r="E132" s="7">
        <v>1</v>
      </c>
      <c r="F132" s="7">
        <v>1</v>
      </c>
      <c r="G132" s="8">
        <v>215.9</v>
      </c>
      <c r="H132" s="26">
        <v>106.68</v>
      </c>
      <c r="I132" s="23" t="s">
        <v>51</v>
      </c>
      <c r="J132" s="24">
        <v>1</v>
      </c>
      <c r="K132" s="14"/>
    </row>
    <row r="133" spans="1:11" x14ac:dyDescent="0.3">
      <c r="A133" s="5">
        <f t="shared" si="4"/>
        <v>42569</v>
      </c>
      <c r="B133" s="6">
        <v>2016</v>
      </c>
      <c r="C133" s="6">
        <v>200</v>
      </c>
      <c r="D133" s="7">
        <v>3</v>
      </c>
      <c r="E133" s="7">
        <v>1</v>
      </c>
      <c r="F133" s="7">
        <v>2</v>
      </c>
      <c r="G133" s="8">
        <v>241.3</v>
      </c>
      <c r="H133" s="26">
        <v>96.52</v>
      </c>
      <c r="I133" s="23" t="s">
        <v>50</v>
      </c>
      <c r="J133" s="24">
        <v>0</v>
      </c>
      <c r="K133" s="14"/>
    </row>
    <row r="134" spans="1:11" x14ac:dyDescent="0.3">
      <c r="A134" s="5">
        <f t="shared" si="4"/>
        <v>42569</v>
      </c>
      <c r="B134" s="6">
        <v>2016</v>
      </c>
      <c r="C134" s="6">
        <v>200</v>
      </c>
      <c r="D134" s="7">
        <v>3</v>
      </c>
      <c r="E134" s="7">
        <v>1</v>
      </c>
      <c r="F134" s="7">
        <v>3</v>
      </c>
      <c r="G134" s="8">
        <v>236.22</v>
      </c>
      <c r="H134" s="26">
        <v>91.44</v>
      </c>
      <c r="I134" s="23" t="s">
        <v>50</v>
      </c>
      <c r="J134" s="24">
        <v>0</v>
      </c>
      <c r="K134" s="14"/>
    </row>
    <row r="135" spans="1:11" x14ac:dyDescent="0.3">
      <c r="A135" s="5">
        <f t="shared" si="4"/>
        <v>42569</v>
      </c>
      <c r="B135" s="6">
        <v>2016</v>
      </c>
      <c r="C135" s="6">
        <v>200</v>
      </c>
      <c r="D135" s="7">
        <v>3</v>
      </c>
      <c r="E135" s="7">
        <v>1</v>
      </c>
      <c r="F135" s="7">
        <v>4</v>
      </c>
      <c r="G135" s="8">
        <v>238.76</v>
      </c>
      <c r="H135" s="26">
        <v>104.14</v>
      </c>
      <c r="I135" s="23" t="s">
        <v>50</v>
      </c>
      <c r="J135" s="24">
        <v>0</v>
      </c>
      <c r="K135" s="14"/>
    </row>
    <row r="136" spans="1:11" x14ac:dyDescent="0.3">
      <c r="A136" s="5">
        <f t="shared" si="4"/>
        <v>42569</v>
      </c>
      <c r="B136" s="6">
        <v>2016</v>
      </c>
      <c r="C136" s="6">
        <v>200</v>
      </c>
      <c r="D136" s="7">
        <v>3</v>
      </c>
      <c r="E136" s="7">
        <v>1</v>
      </c>
      <c r="F136" s="7">
        <v>5</v>
      </c>
      <c r="G136" s="8">
        <v>241.3</v>
      </c>
      <c r="H136" s="26">
        <v>88.9</v>
      </c>
      <c r="I136" s="23" t="s">
        <v>50</v>
      </c>
      <c r="J136" s="24">
        <v>0</v>
      </c>
      <c r="K136" s="14"/>
    </row>
    <row r="137" spans="1:11" x14ac:dyDescent="0.3">
      <c r="A137" s="5">
        <f t="shared" si="4"/>
        <v>42569</v>
      </c>
      <c r="B137" s="6">
        <v>2016</v>
      </c>
      <c r="C137" s="6">
        <v>200</v>
      </c>
      <c r="D137" s="7">
        <v>3</v>
      </c>
      <c r="E137" s="7">
        <v>2</v>
      </c>
      <c r="F137" s="7">
        <v>1</v>
      </c>
      <c r="G137" s="8">
        <v>215.9</v>
      </c>
      <c r="H137" s="26">
        <v>111.76</v>
      </c>
      <c r="I137" s="23" t="s">
        <v>51</v>
      </c>
      <c r="J137" s="24">
        <v>0</v>
      </c>
      <c r="K137" s="14"/>
    </row>
    <row r="138" spans="1:11" x14ac:dyDescent="0.3">
      <c r="A138" s="5">
        <f t="shared" si="4"/>
        <v>42569</v>
      </c>
      <c r="B138" s="6">
        <v>2016</v>
      </c>
      <c r="C138" s="6">
        <v>200</v>
      </c>
      <c r="D138" s="7">
        <v>3</v>
      </c>
      <c r="E138" s="7">
        <v>2</v>
      </c>
      <c r="F138" s="7">
        <v>2</v>
      </c>
      <c r="G138" s="8">
        <v>228.6</v>
      </c>
      <c r="H138" s="26">
        <v>96.52</v>
      </c>
      <c r="I138" s="23" t="s">
        <v>50</v>
      </c>
      <c r="J138" s="24">
        <v>1</v>
      </c>
      <c r="K138" s="14"/>
    </row>
    <row r="139" spans="1:11" x14ac:dyDescent="0.3">
      <c r="A139" s="5">
        <f t="shared" si="4"/>
        <v>42569</v>
      </c>
      <c r="B139" s="6">
        <v>2016</v>
      </c>
      <c r="C139" s="6">
        <v>200</v>
      </c>
      <c r="D139" s="7">
        <v>3</v>
      </c>
      <c r="E139" s="7">
        <v>2</v>
      </c>
      <c r="F139" s="7">
        <v>3</v>
      </c>
      <c r="G139" s="8">
        <v>218.44</v>
      </c>
      <c r="H139" s="26">
        <v>99.06</v>
      </c>
      <c r="I139" s="23" t="s">
        <v>50</v>
      </c>
      <c r="J139" s="24">
        <v>0</v>
      </c>
      <c r="K139" s="14"/>
    </row>
    <row r="140" spans="1:11" x14ac:dyDescent="0.3">
      <c r="A140" s="5">
        <f t="shared" si="4"/>
        <v>42569</v>
      </c>
      <c r="B140" s="6">
        <v>2016</v>
      </c>
      <c r="C140" s="6">
        <v>200</v>
      </c>
      <c r="D140" s="7">
        <v>3</v>
      </c>
      <c r="E140" s="7">
        <v>2</v>
      </c>
      <c r="F140" s="7">
        <v>4</v>
      </c>
      <c r="G140" s="8">
        <v>226.06</v>
      </c>
      <c r="H140" s="26">
        <v>104.14</v>
      </c>
      <c r="I140" s="23" t="s">
        <v>50</v>
      </c>
      <c r="J140" s="24">
        <v>0</v>
      </c>
      <c r="K140" s="14"/>
    </row>
    <row r="141" spans="1:11" x14ac:dyDescent="0.3">
      <c r="A141" s="5">
        <f t="shared" si="4"/>
        <v>42569</v>
      </c>
      <c r="B141" s="6">
        <v>2016</v>
      </c>
      <c r="C141" s="6">
        <v>200</v>
      </c>
      <c r="D141" s="7">
        <v>3</v>
      </c>
      <c r="E141" s="7">
        <v>2</v>
      </c>
      <c r="F141" s="7">
        <v>5</v>
      </c>
      <c r="G141" s="8">
        <v>218.44</v>
      </c>
      <c r="H141" s="26">
        <v>91.44</v>
      </c>
      <c r="I141" s="23" t="s">
        <v>50</v>
      </c>
      <c r="J141" s="24">
        <v>1</v>
      </c>
      <c r="K141" s="14"/>
    </row>
    <row r="142" spans="1:11" x14ac:dyDescent="0.3">
      <c r="A142" s="5">
        <f t="shared" si="4"/>
        <v>42569</v>
      </c>
      <c r="B142" s="6">
        <v>2016</v>
      </c>
      <c r="C142" s="6">
        <v>200</v>
      </c>
      <c r="D142" s="7">
        <v>4</v>
      </c>
      <c r="E142" s="7">
        <v>1</v>
      </c>
      <c r="F142" s="7">
        <v>1</v>
      </c>
      <c r="G142" s="8">
        <v>228.6</v>
      </c>
      <c r="H142" s="26">
        <v>96.52</v>
      </c>
      <c r="I142" s="23" t="s">
        <v>50</v>
      </c>
      <c r="J142" s="24">
        <v>0</v>
      </c>
      <c r="K142" s="14"/>
    </row>
    <row r="143" spans="1:11" x14ac:dyDescent="0.3">
      <c r="A143" s="5">
        <f t="shared" si="4"/>
        <v>42569</v>
      </c>
      <c r="B143" s="6">
        <v>2016</v>
      </c>
      <c r="C143" s="6">
        <v>200</v>
      </c>
      <c r="D143" s="7">
        <v>4</v>
      </c>
      <c r="E143" s="7">
        <v>1</v>
      </c>
      <c r="F143" s="7">
        <v>2</v>
      </c>
      <c r="G143" s="8">
        <v>233.68</v>
      </c>
      <c r="H143" s="26">
        <v>88.9</v>
      </c>
      <c r="I143" s="23" t="s">
        <v>50</v>
      </c>
      <c r="J143" s="24">
        <v>0</v>
      </c>
      <c r="K143" s="14"/>
    </row>
    <row r="144" spans="1:11" x14ac:dyDescent="0.3">
      <c r="A144" s="5">
        <f t="shared" si="4"/>
        <v>42569</v>
      </c>
      <c r="B144" s="6">
        <v>2016</v>
      </c>
      <c r="C144" s="6">
        <v>200</v>
      </c>
      <c r="D144" s="7">
        <v>4</v>
      </c>
      <c r="E144" s="7">
        <v>1</v>
      </c>
      <c r="F144" s="7">
        <v>3</v>
      </c>
      <c r="G144" s="8">
        <v>241.3</v>
      </c>
      <c r="H144" s="26">
        <v>83.820000000000007</v>
      </c>
      <c r="I144" s="23" t="s">
        <v>50</v>
      </c>
      <c r="J144" s="24">
        <v>0</v>
      </c>
      <c r="K144" s="14"/>
    </row>
    <row r="145" spans="1:11" x14ac:dyDescent="0.3">
      <c r="A145" s="5">
        <f t="shared" si="4"/>
        <v>42569</v>
      </c>
      <c r="B145" s="6">
        <v>2016</v>
      </c>
      <c r="C145" s="6">
        <v>200</v>
      </c>
      <c r="D145" s="7">
        <v>4</v>
      </c>
      <c r="E145" s="7">
        <v>1</v>
      </c>
      <c r="F145" s="7">
        <v>4</v>
      </c>
      <c r="G145" s="8">
        <v>228.6</v>
      </c>
      <c r="H145" s="26">
        <v>93.98</v>
      </c>
      <c r="I145" s="23" t="s">
        <v>50</v>
      </c>
      <c r="J145" s="24">
        <v>0</v>
      </c>
      <c r="K145" s="14"/>
    </row>
    <row r="146" spans="1:11" x14ac:dyDescent="0.3">
      <c r="A146" s="5">
        <f t="shared" si="4"/>
        <v>42569</v>
      </c>
      <c r="B146" s="6">
        <v>2016</v>
      </c>
      <c r="C146" s="6">
        <v>200</v>
      </c>
      <c r="D146" s="7">
        <v>4</v>
      </c>
      <c r="E146" s="7">
        <v>1</v>
      </c>
      <c r="F146" s="7">
        <v>5</v>
      </c>
      <c r="G146" s="8">
        <v>233.68</v>
      </c>
      <c r="H146" s="26">
        <v>111.76</v>
      </c>
      <c r="I146" s="23" t="s">
        <v>50</v>
      </c>
      <c r="J146" s="24">
        <v>0</v>
      </c>
      <c r="K146" s="14"/>
    </row>
    <row r="147" spans="1:11" x14ac:dyDescent="0.3">
      <c r="A147" s="5">
        <f t="shared" si="4"/>
        <v>42569</v>
      </c>
      <c r="B147" s="6">
        <v>2016</v>
      </c>
      <c r="C147" s="6">
        <v>200</v>
      </c>
      <c r="D147" s="7">
        <v>4</v>
      </c>
      <c r="E147" s="7">
        <v>2</v>
      </c>
      <c r="F147" s="7">
        <v>1</v>
      </c>
      <c r="G147" s="8">
        <v>246.38</v>
      </c>
      <c r="H147" s="26">
        <v>83.820000000000007</v>
      </c>
      <c r="I147" s="23" t="s">
        <v>50</v>
      </c>
      <c r="J147" s="24">
        <v>0</v>
      </c>
      <c r="K147" s="14"/>
    </row>
    <row r="148" spans="1:11" x14ac:dyDescent="0.3">
      <c r="A148" s="5">
        <f t="shared" si="4"/>
        <v>42569</v>
      </c>
      <c r="B148" s="6">
        <v>2016</v>
      </c>
      <c r="C148" s="6">
        <v>200</v>
      </c>
      <c r="D148" s="7">
        <v>4</v>
      </c>
      <c r="E148" s="7">
        <v>2</v>
      </c>
      <c r="F148" s="7">
        <v>2</v>
      </c>
      <c r="G148" s="8">
        <v>241.3</v>
      </c>
      <c r="H148" s="26">
        <v>78.739999999999995</v>
      </c>
      <c r="I148" s="23" t="s">
        <v>50</v>
      </c>
      <c r="J148" s="24">
        <v>0</v>
      </c>
      <c r="K148" s="14"/>
    </row>
    <row r="149" spans="1:11" x14ac:dyDescent="0.3">
      <c r="A149" s="5">
        <f t="shared" si="4"/>
        <v>42569</v>
      </c>
      <c r="B149" s="6">
        <v>2016</v>
      </c>
      <c r="C149" s="6">
        <v>200</v>
      </c>
      <c r="D149" s="7">
        <v>4</v>
      </c>
      <c r="E149" s="7">
        <v>2</v>
      </c>
      <c r="F149" s="7">
        <v>3</v>
      </c>
      <c r="G149" s="8">
        <v>228.6</v>
      </c>
      <c r="H149" s="26">
        <v>91.44</v>
      </c>
      <c r="I149" s="23" t="s">
        <v>50</v>
      </c>
      <c r="J149" s="24">
        <v>1</v>
      </c>
      <c r="K149" s="14"/>
    </row>
    <row r="150" spans="1:11" x14ac:dyDescent="0.3">
      <c r="A150" s="5">
        <f t="shared" si="4"/>
        <v>42569</v>
      </c>
      <c r="B150" s="6">
        <v>2016</v>
      </c>
      <c r="C150" s="6">
        <v>200</v>
      </c>
      <c r="D150" s="7">
        <v>4</v>
      </c>
      <c r="E150" s="7">
        <v>2</v>
      </c>
      <c r="F150" s="7">
        <v>4</v>
      </c>
      <c r="G150" s="8">
        <v>236.22</v>
      </c>
      <c r="H150" s="26">
        <v>81.28</v>
      </c>
      <c r="I150" s="23" t="s">
        <v>50</v>
      </c>
      <c r="J150" s="24">
        <v>1</v>
      </c>
      <c r="K150" s="14"/>
    </row>
    <row r="151" spans="1:11" x14ac:dyDescent="0.3">
      <c r="A151" s="5">
        <f t="shared" si="4"/>
        <v>42569</v>
      </c>
      <c r="B151" s="6">
        <v>2016</v>
      </c>
      <c r="C151" s="6">
        <v>200</v>
      </c>
      <c r="D151" s="7">
        <v>4</v>
      </c>
      <c r="E151" s="7">
        <v>2</v>
      </c>
      <c r="F151" s="7">
        <v>5</v>
      </c>
      <c r="G151" s="8">
        <v>238.76</v>
      </c>
      <c r="H151" s="26">
        <v>83.820000000000007</v>
      </c>
      <c r="I151" s="23" t="s">
        <v>50</v>
      </c>
      <c r="J151" s="24">
        <v>0</v>
      </c>
      <c r="K151" s="14"/>
    </row>
    <row r="152" spans="1:11" x14ac:dyDescent="0.3">
      <c r="A152" s="5">
        <f t="shared" si="4"/>
        <v>42569</v>
      </c>
      <c r="B152" s="6">
        <v>2016</v>
      </c>
      <c r="C152" s="6">
        <v>200</v>
      </c>
      <c r="D152" s="7">
        <v>7</v>
      </c>
      <c r="E152" s="7">
        <v>1</v>
      </c>
      <c r="F152" s="7">
        <v>1</v>
      </c>
      <c r="G152" s="8">
        <v>251.46</v>
      </c>
      <c r="H152" s="26">
        <v>114.3</v>
      </c>
      <c r="I152" s="23" t="s">
        <v>50</v>
      </c>
      <c r="J152" s="24">
        <v>1</v>
      </c>
      <c r="K152" s="14"/>
    </row>
    <row r="153" spans="1:11" x14ac:dyDescent="0.3">
      <c r="A153" s="5">
        <f t="shared" si="4"/>
        <v>42569</v>
      </c>
      <c r="B153" s="6">
        <v>2016</v>
      </c>
      <c r="C153" s="6">
        <v>200</v>
      </c>
      <c r="D153" s="7">
        <v>7</v>
      </c>
      <c r="E153" s="7">
        <v>1</v>
      </c>
      <c r="F153" s="7">
        <v>2</v>
      </c>
      <c r="G153" s="8">
        <v>246.38</v>
      </c>
      <c r="H153" s="26">
        <v>106.68</v>
      </c>
      <c r="I153" s="23" t="s">
        <v>50</v>
      </c>
      <c r="J153" s="24">
        <v>0</v>
      </c>
      <c r="K153" s="14"/>
    </row>
    <row r="154" spans="1:11" x14ac:dyDescent="0.3">
      <c r="A154" s="5">
        <f t="shared" si="4"/>
        <v>42569</v>
      </c>
      <c r="B154" s="6">
        <v>2016</v>
      </c>
      <c r="C154" s="6">
        <v>200</v>
      </c>
      <c r="D154" s="7">
        <v>7</v>
      </c>
      <c r="E154" s="7">
        <v>1</v>
      </c>
      <c r="F154" s="7">
        <v>3</v>
      </c>
      <c r="G154" s="8">
        <v>248.92000000000002</v>
      </c>
      <c r="H154" s="26">
        <v>111.76</v>
      </c>
      <c r="I154" s="23" t="s">
        <v>50</v>
      </c>
      <c r="J154" s="24">
        <v>1</v>
      </c>
      <c r="K154" s="14"/>
    </row>
    <row r="155" spans="1:11" x14ac:dyDescent="0.3">
      <c r="A155" s="5">
        <f t="shared" si="4"/>
        <v>42569</v>
      </c>
      <c r="B155" s="6">
        <v>2016</v>
      </c>
      <c r="C155" s="6">
        <v>200</v>
      </c>
      <c r="D155" s="7">
        <v>7</v>
      </c>
      <c r="E155" s="7">
        <v>1</v>
      </c>
      <c r="F155" s="7">
        <v>4</v>
      </c>
      <c r="G155" s="8">
        <v>243.84</v>
      </c>
      <c r="H155" s="26">
        <v>116.84</v>
      </c>
      <c r="I155" s="23" t="s">
        <v>50</v>
      </c>
      <c r="J155" s="24">
        <v>0</v>
      </c>
      <c r="K155" s="14"/>
    </row>
    <row r="156" spans="1:11" x14ac:dyDescent="0.3">
      <c r="A156" s="5">
        <f t="shared" si="4"/>
        <v>42569</v>
      </c>
      <c r="B156" s="6">
        <v>2016</v>
      </c>
      <c r="C156" s="6">
        <v>200</v>
      </c>
      <c r="D156" s="7">
        <v>7</v>
      </c>
      <c r="E156" s="7">
        <v>1</v>
      </c>
      <c r="F156" s="7">
        <v>5</v>
      </c>
      <c r="G156" s="8">
        <v>248.92000000000002</v>
      </c>
      <c r="H156" s="26">
        <v>104.14</v>
      </c>
      <c r="I156" s="23" t="s">
        <v>50</v>
      </c>
      <c r="J156" s="24">
        <v>1</v>
      </c>
      <c r="K156" s="14"/>
    </row>
    <row r="157" spans="1:11" x14ac:dyDescent="0.3">
      <c r="A157" s="5">
        <f t="shared" si="4"/>
        <v>42569</v>
      </c>
      <c r="B157" s="6">
        <v>2016</v>
      </c>
      <c r="C157" s="6">
        <v>200</v>
      </c>
      <c r="D157" s="7">
        <v>7</v>
      </c>
      <c r="E157" s="7">
        <v>2</v>
      </c>
      <c r="F157" s="7">
        <v>1</v>
      </c>
      <c r="G157" s="8">
        <v>246.38</v>
      </c>
      <c r="H157" s="26">
        <v>91.44</v>
      </c>
      <c r="I157" s="23" t="s">
        <v>50</v>
      </c>
      <c r="J157" s="24">
        <v>1</v>
      </c>
      <c r="K157" s="14"/>
    </row>
    <row r="158" spans="1:11" x14ac:dyDescent="0.3">
      <c r="A158" s="5">
        <f t="shared" si="4"/>
        <v>42569</v>
      </c>
      <c r="B158" s="6">
        <v>2016</v>
      </c>
      <c r="C158" s="6">
        <v>200</v>
      </c>
      <c r="D158" s="7">
        <v>7</v>
      </c>
      <c r="E158" s="7">
        <v>2</v>
      </c>
      <c r="F158" s="7">
        <v>2</v>
      </c>
      <c r="G158" s="8">
        <v>248.92000000000002</v>
      </c>
      <c r="H158" s="26">
        <v>106.68</v>
      </c>
      <c r="I158" s="23" t="s">
        <v>50</v>
      </c>
      <c r="J158" s="24">
        <v>1</v>
      </c>
      <c r="K158" s="14"/>
    </row>
    <row r="159" spans="1:11" x14ac:dyDescent="0.3">
      <c r="A159" s="5">
        <f t="shared" si="4"/>
        <v>42569</v>
      </c>
      <c r="B159" s="6">
        <v>2016</v>
      </c>
      <c r="C159" s="6">
        <v>200</v>
      </c>
      <c r="D159" s="7">
        <v>7</v>
      </c>
      <c r="E159" s="7">
        <v>2</v>
      </c>
      <c r="F159" s="7">
        <v>3</v>
      </c>
      <c r="G159" s="8">
        <v>256.54000000000002</v>
      </c>
      <c r="H159" s="26">
        <v>109.22</v>
      </c>
      <c r="I159" s="23" t="s">
        <v>50</v>
      </c>
      <c r="J159" s="24">
        <v>0</v>
      </c>
      <c r="K159" s="14"/>
    </row>
    <row r="160" spans="1:11" x14ac:dyDescent="0.3">
      <c r="A160" s="5">
        <f t="shared" si="4"/>
        <v>42569</v>
      </c>
      <c r="B160" s="6">
        <v>2016</v>
      </c>
      <c r="C160" s="6">
        <v>200</v>
      </c>
      <c r="D160" s="7">
        <v>7</v>
      </c>
      <c r="E160" s="7">
        <v>2</v>
      </c>
      <c r="F160" s="7">
        <v>4</v>
      </c>
      <c r="G160" s="8">
        <v>248.92000000000002</v>
      </c>
      <c r="H160" s="26">
        <v>104.14</v>
      </c>
      <c r="I160" s="23" t="s">
        <v>50</v>
      </c>
      <c r="J160" s="24">
        <v>0</v>
      </c>
      <c r="K160" s="14"/>
    </row>
    <row r="161" spans="1:11" x14ac:dyDescent="0.3">
      <c r="A161" s="5">
        <f t="shared" si="4"/>
        <v>42569</v>
      </c>
      <c r="B161" s="6">
        <v>2016</v>
      </c>
      <c r="C161" s="6">
        <v>200</v>
      </c>
      <c r="D161" s="7">
        <v>7</v>
      </c>
      <c r="E161" s="7">
        <v>2</v>
      </c>
      <c r="F161" s="7">
        <v>5</v>
      </c>
      <c r="G161" s="8">
        <v>254</v>
      </c>
      <c r="H161" s="26">
        <v>101.6</v>
      </c>
      <c r="I161" s="23" t="s">
        <v>50</v>
      </c>
      <c r="J161" s="24">
        <v>0</v>
      </c>
      <c r="K161" s="14"/>
    </row>
    <row r="162" spans="1:11" x14ac:dyDescent="0.3">
      <c r="A162" s="5">
        <f t="shared" si="4"/>
        <v>42569</v>
      </c>
      <c r="B162" s="6">
        <v>2016</v>
      </c>
      <c r="C162" s="6">
        <v>200</v>
      </c>
      <c r="D162" s="7">
        <v>8</v>
      </c>
      <c r="E162" s="7">
        <v>1</v>
      </c>
      <c r="F162" s="7">
        <v>1</v>
      </c>
      <c r="G162" s="8">
        <v>254</v>
      </c>
      <c r="H162" s="26">
        <v>101.6</v>
      </c>
      <c r="I162" s="23" t="s">
        <v>50</v>
      </c>
      <c r="J162" s="24">
        <v>0</v>
      </c>
      <c r="K162" s="14"/>
    </row>
    <row r="163" spans="1:11" x14ac:dyDescent="0.3">
      <c r="A163" s="5">
        <f t="shared" si="4"/>
        <v>42569</v>
      </c>
      <c r="B163" s="6">
        <v>2016</v>
      </c>
      <c r="C163" s="6">
        <v>200</v>
      </c>
      <c r="D163" s="7">
        <v>8</v>
      </c>
      <c r="E163" s="7">
        <v>1</v>
      </c>
      <c r="F163" s="7">
        <v>2</v>
      </c>
      <c r="G163" s="8">
        <v>259.08</v>
      </c>
      <c r="H163" s="26">
        <v>114.3</v>
      </c>
      <c r="I163" s="23" t="s">
        <v>50</v>
      </c>
      <c r="J163" s="24">
        <v>0</v>
      </c>
      <c r="K163" s="14"/>
    </row>
    <row r="164" spans="1:11" x14ac:dyDescent="0.3">
      <c r="A164" s="5">
        <f t="shared" si="4"/>
        <v>42569</v>
      </c>
      <c r="B164" s="6">
        <v>2016</v>
      </c>
      <c r="C164" s="6">
        <v>200</v>
      </c>
      <c r="D164" s="7">
        <v>8</v>
      </c>
      <c r="E164" s="7">
        <v>1</v>
      </c>
      <c r="F164" s="7">
        <v>3</v>
      </c>
      <c r="G164" s="8">
        <v>248.92000000000002</v>
      </c>
      <c r="H164" s="26">
        <v>96.52</v>
      </c>
      <c r="I164" s="23" t="s">
        <v>50</v>
      </c>
      <c r="J164" s="24">
        <v>1</v>
      </c>
      <c r="K164" s="14"/>
    </row>
    <row r="165" spans="1:11" x14ac:dyDescent="0.3">
      <c r="A165" s="5">
        <f t="shared" si="4"/>
        <v>42569</v>
      </c>
      <c r="B165" s="6">
        <v>2016</v>
      </c>
      <c r="C165" s="6">
        <v>200</v>
      </c>
      <c r="D165" s="7">
        <v>8</v>
      </c>
      <c r="E165" s="7">
        <v>1</v>
      </c>
      <c r="F165" s="7">
        <v>4</v>
      </c>
      <c r="G165" s="8">
        <v>241.3</v>
      </c>
      <c r="H165" s="26">
        <v>106.68</v>
      </c>
      <c r="I165" s="23" t="s">
        <v>51</v>
      </c>
      <c r="J165" s="24">
        <v>1</v>
      </c>
      <c r="K165" s="14"/>
    </row>
    <row r="166" spans="1:11" x14ac:dyDescent="0.3">
      <c r="A166" s="5">
        <f t="shared" si="4"/>
        <v>42569</v>
      </c>
      <c r="B166" s="6">
        <v>2016</v>
      </c>
      <c r="C166" s="6">
        <v>200</v>
      </c>
      <c r="D166" s="7">
        <v>8</v>
      </c>
      <c r="E166" s="7">
        <v>1</v>
      </c>
      <c r="F166" s="7">
        <v>5</v>
      </c>
      <c r="G166" s="8">
        <v>243.84</v>
      </c>
      <c r="H166" s="26">
        <v>109.22</v>
      </c>
      <c r="I166" s="23" t="s">
        <v>50</v>
      </c>
      <c r="J166" s="24">
        <v>0</v>
      </c>
      <c r="K166" s="14"/>
    </row>
    <row r="167" spans="1:11" x14ac:dyDescent="0.3">
      <c r="A167" s="5">
        <f t="shared" si="4"/>
        <v>42569</v>
      </c>
      <c r="B167" s="6">
        <v>2016</v>
      </c>
      <c r="C167" s="6">
        <v>200</v>
      </c>
      <c r="D167" s="7">
        <v>8</v>
      </c>
      <c r="E167" s="7">
        <v>2</v>
      </c>
      <c r="F167" s="7">
        <v>1</v>
      </c>
      <c r="G167" s="8">
        <v>251.46</v>
      </c>
      <c r="H167" s="26">
        <v>93.98</v>
      </c>
      <c r="I167" s="23" t="s">
        <v>50</v>
      </c>
      <c r="J167" s="24">
        <v>1</v>
      </c>
      <c r="K167" s="14"/>
    </row>
    <row r="168" spans="1:11" x14ac:dyDescent="0.3">
      <c r="A168" s="5">
        <f t="shared" si="4"/>
        <v>42569</v>
      </c>
      <c r="B168" s="6">
        <v>2016</v>
      </c>
      <c r="C168" s="6">
        <v>200</v>
      </c>
      <c r="D168" s="7">
        <v>8</v>
      </c>
      <c r="E168" s="7">
        <v>2</v>
      </c>
      <c r="F168" s="7">
        <v>2</v>
      </c>
      <c r="G168" s="8">
        <v>266.7</v>
      </c>
      <c r="H168" s="26">
        <v>91.44</v>
      </c>
      <c r="I168" s="23" t="s">
        <v>50</v>
      </c>
      <c r="J168" s="24">
        <v>0</v>
      </c>
      <c r="K168" s="14"/>
    </row>
    <row r="169" spans="1:11" x14ac:dyDescent="0.3">
      <c r="A169" s="5">
        <f t="shared" si="4"/>
        <v>42569</v>
      </c>
      <c r="B169" s="6">
        <v>2016</v>
      </c>
      <c r="C169" s="6">
        <v>200</v>
      </c>
      <c r="D169" s="7">
        <v>8</v>
      </c>
      <c r="E169" s="7">
        <v>2</v>
      </c>
      <c r="F169" s="7">
        <v>3</v>
      </c>
      <c r="G169" s="8">
        <v>259.08</v>
      </c>
      <c r="H169" s="26">
        <v>104.14</v>
      </c>
      <c r="I169" s="23" t="s">
        <v>50</v>
      </c>
      <c r="J169" s="24">
        <v>1</v>
      </c>
      <c r="K169" s="14"/>
    </row>
    <row r="170" spans="1:11" x14ac:dyDescent="0.3">
      <c r="A170" s="5">
        <f t="shared" si="4"/>
        <v>42569</v>
      </c>
      <c r="B170" s="6">
        <v>2016</v>
      </c>
      <c r="C170" s="6">
        <v>200</v>
      </c>
      <c r="D170" s="7">
        <v>8</v>
      </c>
      <c r="E170" s="7">
        <v>2</v>
      </c>
      <c r="F170" s="7">
        <v>4</v>
      </c>
      <c r="G170" s="8">
        <v>254</v>
      </c>
      <c r="H170" s="26">
        <v>106.68</v>
      </c>
      <c r="I170" s="23" t="s">
        <v>50</v>
      </c>
      <c r="J170" s="24">
        <v>0</v>
      </c>
      <c r="K170" s="14"/>
    </row>
    <row r="171" spans="1:11" x14ac:dyDescent="0.3">
      <c r="A171" s="5">
        <f t="shared" si="4"/>
        <v>42569</v>
      </c>
      <c r="B171" s="6">
        <v>2016</v>
      </c>
      <c r="C171" s="6">
        <v>200</v>
      </c>
      <c r="D171" s="7">
        <v>8</v>
      </c>
      <c r="E171" s="7">
        <v>2</v>
      </c>
      <c r="F171" s="7">
        <v>5</v>
      </c>
      <c r="G171" s="8">
        <v>256.54000000000002</v>
      </c>
      <c r="H171" s="26">
        <v>96.52</v>
      </c>
      <c r="I171" s="23" t="s">
        <v>50</v>
      </c>
      <c r="J171" s="24">
        <v>0</v>
      </c>
      <c r="K171" s="14"/>
    </row>
    <row r="172" spans="1:11" x14ac:dyDescent="0.3">
      <c r="A172" s="5">
        <f t="shared" si="4"/>
        <v>42569</v>
      </c>
      <c r="B172" s="6">
        <v>2016</v>
      </c>
      <c r="C172" s="6">
        <v>200</v>
      </c>
      <c r="D172" s="7">
        <v>9</v>
      </c>
      <c r="E172" s="7">
        <v>1</v>
      </c>
      <c r="F172" s="7">
        <v>1</v>
      </c>
      <c r="G172" s="8">
        <v>233.68</v>
      </c>
      <c r="H172" s="26">
        <v>93.98</v>
      </c>
      <c r="I172" s="23" t="s">
        <v>51</v>
      </c>
      <c r="J172" s="24">
        <v>1</v>
      </c>
      <c r="K172" s="14"/>
    </row>
    <row r="173" spans="1:11" x14ac:dyDescent="0.3">
      <c r="A173" s="5">
        <f t="shared" si="4"/>
        <v>42569</v>
      </c>
      <c r="B173" s="6">
        <v>2016</v>
      </c>
      <c r="C173" s="6">
        <v>200</v>
      </c>
      <c r="D173" s="7">
        <v>9</v>
      </c>
      <c r="E173" s="7">
        <v>1</v>
      </c>
      <c r="F173" s="7">
        <v>2</v>
      </c>
      <c r="G173" s="8">
        <v>248.92000000000002</v>
      </c>
      <c r="H173" s="26">
        <v>91.44</v>
      </c>
      <c r="I173" s="23" t="s">
        <v>50</v>
      </c>
      <c r="J173" s="24">
        <v>0</v>
      </c>
      <c r="K173" s="14"/>
    </row>
    <row r="174" spans="1:11" x14ac:dyDescent="0.3">
      <c r="A174" s="5">
        <f t="shared" si="4"/>
        <v>42569</v>
      </c>
      <c r="B174" s="6">
        <v>2016</v>
      </c>
      <c r="C174" s="6">
        <v>200</v>
      </c>
      <c r="D174" s="7">
        <v>9</v>
      </c>
      <c r="E174" s="7">
        <v>1</v>
      </c>
      <c r="F174" s="7">
        <v>3</v>
      </c>
      <c r="G174" s="8">
        <v>254</v>
      </c>
      <c r="H174" s="26">
        <v>96.52</v>
      </c>
      <c r="I174" s="23" t="s">
        <v>50</v>
      </c>
      <c r="J174" s="24">
        <v>0</v>
      </c>
      <c r="K174" s="14"/>
    </row>
    <row r="175" spans="1:11" x14ac:dyDescent="0.3">
      <c r="A175" s="5">
        <f t="shared" si="4"/>
        <v>42569</v>
      </c>
      <c r="B175" s="6">
        <v>2016</v>
      </c>
      <c r="C175" s="6">
        <v>200</v>
      </c>
      <c r="D175" s="7">
        <v>9</v>
      </c>
      <c r="E175" s="7">
        <v>1</v>
      </c>
      <c r="F175" s="7">
        <v>4</v>
      </c>
      <c r="G175" s="8">
        <v>246.38</v>
      </c>
      <c r="H175" s="26">
        <v>101.6</v>
      </c>
      <c r="I175" s="23" t="s">
        <v>50</v>
      </c>
      <c r="J175" s="24">
        <v>0</v>
      </c>
      <c r="K175" s="14"/>
    </row>
    <row r="176" spans="1:11" x14ac:dyDescent="0.3">
      <c r="A176" s="5">
        <f t="shared" si="4"/>
        <v>42569</v>
      </c>
      <c r="B176" s="6">
        <v>2016</v>
      </c>
      <c r="C176" s="6">
        <v>200</v>
      </c>
      <c r="D176" s="7">
        <v>9</v>
      </c>
      <c r="E176" s="7">
        <v>1</v>
      </c>
      <c r="F176" s="7">
        <v>5</v>
      </c>
      <c r="G176" s="8">
        <v>248.92000000000002</v>
      </c>
      <c r="H176" s="26">
        <v>101.6</v>
      </c>
      <c r="I176" s="23" t="s">
        <v>50</v>
      </c>
      <c r="J176" s="24">
        <v>1</v>
      </c>
      <c r="K176" s="14"/>
    </row>
    <row r="177" spans="1:11" x14ac:dyDescent="0.3">
      <c r="A177" s="5">
        <f t="shared" si="4"/>
        <v>42569</v>
      </c>
      <c r="B177" s="6">
        <v>2016</v>
      </c>
      <c r="C177" s="6">
        <v>200</v>
      </c>
      <c r="D177" s="7">
        <v>9</v>
      </c>
      <c r="E177" s="7">
        <v>2</v>
      </c>
      <c r="F177" s="7">
        <v>1</v>
      </c>
      <c r="G177" s="8">
        <v>241.3</v>
      </c>
      <c r="H177" s="26">
        <v>91.44</v>
      </c>
      <c r="I177" s="23" t="s">
        <v>50</v>
      </c>
      <c r="J177" s="24">
        <v>2</v>
      </c>
      <c r="K177" s="14"/>
    </row>
    <row r="178" spans="1:11" x14ac:dyDescent="0.3">
      <c r="A178" s="5">
        <f t="shared" si="4"/>
        <v>42569</v>
      </c>
      <c r="B178" s="6">
        <v>2016</v>
      </c>
      <c r="C178" s="6">
        <v>200</v>
      </c>
      <c r="D178" s="7">
        <v>9</v>
      </c>
      <c r="E178" s="7">
        <v>2</v>
      </c>
      <c r="F178" s="7">
        <v>2</v>
      </c>
      <c r="G178" s="8">
        <v>246.38</v>
      </c>
      <c r="H178" s="26">
        <v>96.52</v>
      </c>
      <c r="I178" s="23" t="s">
        <v>50</v>
      </c>
      <c r="J178" s="24">
        <v>1</v>
      </c>
      <c r="K178" s="14"/>
    </row>
    <row r="179" spans="1:11" x14ac:dyDescent="0.3">
      <c r="A179" s="5">
        <f t="shared" si="4"/>
        <v>42569</v>
      </c>
      <c r="B179" s="6">
        <v>2016</v>
      </c>
      <c r="C179" s="6">
        <v>200</v>
      </c>
      <c r="D179" s="7">
        <v>9</v>
      </c>
      <c r="E179" s="7">
        <v>2</v>
      </c>
      <c r="F179" s="7">
        <v>3</v>
      </c>
      <c r="G179" s="8">
        <v>256.54000000000002</v>
      </c>
      <c r="H179" s="26">
        <v>104.14</v>
      </c>
      <c r="I179" s="23" t="s">
        <v>50</v>
      </c>
      <c r="J179" s="24">
        <v>0</v>
      </c>
      <c r="K179" s="14"/>
    </row>
    <row r="180" spans="1:11" x14ac:dyDescent="0.3">
      <c r="A180" s="5">
        <f t="shared" si="4"/>
        <v>42569</v>
      </c>
      <c r="B180" s="6">
        <v>2016</v>
      </c>
      <c r="C180" s="6">
        <v>200</v>
      </c>
      <c r="D180" s="7">
        <v>9</v>
      </c>
      <c r="E180" s="7">
        <v>2</v>
      </c>
      <c r="F180" s="7">
        <v>4</v>
      </c>
      <c r="G180" s="8">
        <v>248.92000000000002</v>
      </c>
      <c r="H180" s="26">
        <v>101.6</v>
      </c>
      <c r="I180" s="23" t="s">
        <v>50</v>
      </c>
      <c r="J180" s="24">
        <v>1</v>
      </c>
      <c r="K180" s="14"/>
    </row>
    <row r="181" spans="1:11" x14ac:dyDescent="0.3">
      <c r="A181" s="5">
        <f t="shared" ref="A181" si="5">DATE(B181,1,C181)</f>
        <v>42569</v>
      </c>
      <c r="B181" s="6">
        <v>2016</v>
      </c>
      <c r="C181" s="6">
        <v>200</v>
      </c>
      <c r="D181" s="7">
        <v>9</v>
      </c>
      <c r="E181" s="7">
        <v>2</v>
      </c>
      <c r="F181" s="7">
        <v>5</v>
      </c>
      <c r="G181" s="8">
        <v>251.46</v>
      </c>
      <c r="H181" s="26">
        <v>91.44</v>
      </c>
      <c r="I181" s="23" t="s">
        <v>50</v>
      </c>
      <c r="J181" s="24">
        <v>2</v>
      </c>
      <c r="K181" s="14"/>
    </row>
    <row r="182" spans="1:11" x14ac:dyDescent="0.3">
      <c r="A182" s="5">
        <f t="shared" ref="A182" si="6">DATE(B182,1,C182)</f>
        <v>42583</v>
      </c>
      <c r="B182" s="6">
        <v>2016</v>
      </c>
      <c r="C182" s="6">
        <v>214</v>
      </c>
      <c r="D182" s="7">
        <v>2</v>
      </c>
      <c r="E182" s="7">
        <v>1</v>
      </c>
      <c r="F182" s="7">
        <v>1</v>
      </c>
      <c r="G182" s="8">
        <v>246.38</v>
      </c>
      <c r="H182" s="26">
        <v>96.52</v>
      </c>
      <c r="I182" s="23" t="s">
        <v>56</v>
      </c>
      <c r="J182" s="24">
        <v>0</v>
      </c>
      <c r="K182" s="14"/>
    </row>
    <row r="183" spans="1:11" x14ac:dyDescent="0.3">
      <c r="A183" s="5">
        <f t="shared" ref="A183:A241" si="7">DATE(B183,1,C183)</f>
        <v>42583</v>
      </c>
      <c r="B183" s="6">
        <v>2016</v>
      </c>
      <c r="C183" s="6">
        <v>214</v>
      </c>
      <c r="D183" s="7">
        <v>2</v>
      </c>
      <c r="E183" s="7">
        <v>1</v>
      </c>
      <c r="F183" s="7">
        <v>2</v>
      </c>
      <c r="G183" s="8">
        <v>241.3</v>
      </c>
      <c r="H183" s="26">
        <v>104.14</v>
      </c>
      <c r="I183" s="23" t="s">
        <v>56</v>
      </c>
      <c r="J183" s="24">
        <v>0</v>
      </c>
      <c r="K183" s="14"/>
    </row>
    <row r="184" spans="1:11" x14ac:dyDescent="0.3">
      <c r="A184" s="5">
        <f t="shared" si="7"/>
        <v>42583</v>
      </c>
      <c r="B184" s="6">
        <v>2016</v>
      </c>
      <c r="C184" s="6">
        <v>214</v>
      </c>
      <c r="D184" s="7">
        <v>2</v>
      </c>
      <c r="E184" s="7">
        <v>1</v>
      </c>
      <c r="F184" s="7">
        <v>3</v>
      </c>
      <c r="G184" s="8">
        <v>236.22</v>
      </c>
      <c r="H184" s="26">
        <v>99.06</v>
      </c>
      <c r="I184" s="23" t="s">
        <v>56</v>
      </c>
      <c r="J184" s="24">
        <v>0</v>
      </c>
      <c r="K184" s="14"/>
    </row>
    <row r="185" spans="1:11" x14ac:dyDescent="0.3">
      <c r="A185" s="5">
        <f t="shared" si="7"/>
        <v>42583</v>
      </c>
      <c r="B185" s="6">
        <v>2016</v>
      </c>
      <c r="C185" s="6">
        <v>214</v>
      </c>
      <c r="D185" s="7">
        <v>2</v>
      </c>
      <c r="E185" s="7">
        <v>1</v>
      </c>
      <c r="F185" s="7">
        <v>4</v>
      </c>
      <c r="G185" s="8">
        <v>233.68</v>
      </c>
      <c r="H185" s="26">
        <v>91.44</v>
      </c>
      <c r="I185" s="23" t="s">
        <v>52</v>
      </c>
      <c r="J185" s="24">
        <v>0</v>
      </c>
      <c r="K185" s="14"/>
    </row>
    <row r="186" spans="1:11" x14ac:dyDescent="0.3">
      <c r="A186" s="5">
        <f t="shared" si="7"/>
        <v>42583</v>
      </c>
      <c r="B186" s="6">
        <v>2016</v>
      </c>
      <c r="C186" s="6">
        <v>214</v>
      </c>
      <c r="D186" s="7">
        <v>2</v>
      </c>
      <c r="E186" s="7">
        <v>1</v>
      </c>
      <c r="F186" s="7">
        <v>5</v>
      </c>
      <c r="G186" s="8">
        <v>236.22</v>
      </c>
      <c r="H186" s="26">
        <v>106.68</v>
      </c>
      <c r="I186" s="23" t="s">
        <v>56</v>
      </c>
      <c r="J186" s="24">
        <v>0</v>
      </c>
      <c r="K186" s="14"/>
    </row>
    <row r="187" spans="1:11" x14ac:dyDescent="0.3">
      <c r="A187" s="5">
        <f t="shared" si="7"/>
        <v>42583</v>
      </c>
      <c r="B187" s="6">
        <v>2016</v>
      </c>
      <c r="C187" s="6">
        <v>214</v>
      </c>
      <c r="D187" s="7">
        <v>2</v>
      </c>
      <c r="E187" s="7">
        <v>2</v>
      </c>
      <c r="F187" s="7">
        <v>1</v>
      </c>
      <c r="G187" s="8">
        <v>228.6</v>
      </c>
      <c r="H187" s="26">
        <v>109.22</v>
      </c>
      <c r="I187" s="23" t="s">
        <v>56</v>
      </c>
      <c r="J187" s="24">
        <v>1</v>
      </c>
      <c r="K187" s="14"/>
    </row>
    <row r="188" spans="1:11" x14ac:dyDescent="0.3">
      <c r="A188" s="5">
        <f t="shared" si="7"/>
        <v>42583</v>
      </c>
      <c r="B188" s="6">
        <v>2016</v>
      </c>
      <c r="C188" s="6">
        <v>214</v>
      </c>
      <c r="D188" s="7">
        <v>2</v>
      </c>
      <c r="E188" s="7">
        <v>2</v>
      </c>
      <c r="F188" s="7">
        <v>2</v>
      </c>
      <c r="G188" s="8">
        <v>238.76</v>
      </c>
      <c r="H188" s="26">
        <v>114.3</v>
      </c>
      <c r="I188" s="23" t="s">
        <v>56</v>
      </c>
      <c r="J188" s="24">
        <v>0</v>
      </c>
      <c r="K188" s="14"/>
    </row>
    <row r="189" spans="1:11" x14ac:dyDescent="0.3">
      <c r="A189" s="5">
        <f t="shared" si="7"/>
        <v>42583</v>
      </c>
      <c r="B189" s="6">
        <v>2016</v>
      </c>
      <c r="C189" s="6">
        <v>214</v>
      </c>
      <c r="D189" s="7">
        <v>2</v>
      </c>
      <c r="E189" s="7">
        <v>2</v>
      </c>
      <c r="F189" s="7">
        <v>3</v>
      </c>
      <c r="G189" s="8">
        <v>241.3</v>
      </c>
      <c r="H189" s="26">
        <v>99.06</v>
      </c>
      <c r="I189" s="23" t="s">
        <v>56</v>
      </c>
      <c r="J189" s="24">
        <v>0</v>
      </c>
      <c r="K189" s="14"/>
    </row>
    <row r="190" spans="1:11" x14ac:dyDescent="0.3">
      <c r="A190" s="5">
        <f t="shared" si="7"/>
        <v>42583</v>
      </c>
      <c r="B190" s="6">
        <v>2016</v>
      </c>
      <c r="C190" s="6">
        <v>214</v>
      </c>
      <c r="D190" s="7">
        <v>2</v>
      </c>
      <c r="E190" s="7">
        <v>2</v>
      </c>
      <c r="F190" s="7">
        <v>4</v>
      </c>
      <c r="G190" s="8">
        <v>228.6</v>
      </c>
      <c r="H190" s="26">
        <v>104.14</v>
      </c>
      <c r="I190" s="23" t="s">
        <v>56</v>
      </c>
      <c r="J190" s="24">
        <v>1</v>
      </c>
      <c r="K190" s="14"/>
    </row>
    <row r="191" spans="1:11" x14ac:dyDescent="0.3">
      <c r="A191" s="5">
        <f t="shared" si="7"/>
        <v>42583</v>
      </c>
      <c r="B191" s="6">
        <v>2016</v>
      </c>
      <c r="C191" s="6">
        <v>214</v>
      </c>
      <c r="D191" s="7">
        <v>2</v>
      </c>
      <c r="E191" s="7">
        <v>2</v>
      </c>
      <c r="F191" s="7">
        <v>5</v>
      </c>
      <c r="G191" s="8">
        <v>233.68</v>
      </c>
      <c r="H191" s="26">
        <v>104.14</v>
      </c>
      <c r="I191" s="23" t="s">
        <v>56</v>
      </c>
      <c r="J191" s="24">
        <v>0</v>
      </c>
      <c r="K191" s="14"/>
    </row>
    <row r="192" spans="1:11" x14ac:dyDescent="0.3">
      <c r="A192" s="5">
        <f t="shared" si="7"/>
        <v>42583</v>
      </c>
      <c r="B192" s="6">
        <v>2016</v>
      </c>
      <c r="C192" s="6">
        <v>214</v>
      </c>
      <c r="D192" s="7">
        <v>3</v>
      </c>
      <c r="E192" s="7">
        <v>1</v>
      </c>
      <c r="F192" s="7">
        <v>1</v>
      </c>
      <c r="G192" s="8">
        <v>246.38</v>
      </c>
      <c r="H192" s="26">
        <v>93.98</v>
      </c>
      <c r="I192" s="23" t="s">
        <v>56</v>
      </c>
      <c r="J192" s="24">
        <v>0</v>
      </c>
      <c r="K192" s="14"/>
    </row>
    <row r="193" spans="1:11" x14ac:dyDescent="0.3">
      <c r="A193" s="5">
        <f t="shared" si="7"/>
        <v>42583</v>
      </c>
      <c r="B193" s="6">
        <v>2016</v>
      </c>
      <c r="C193" s="6">
        <v>214</v>
      </c>
      <c r="D193" s="7">
        <v>3</v>
      </c>
      <c r="E193" s="7">
        <v>1</v>
      </c>
      <c r="F193" s="7">
        <v>2</v>
      </c>
      <c r="G193" s="8">
        <v>236.22</v>
      </c>
      <c r="H193" s="26">
        <v>99.06</v>
      </c>
      <c r="I193" s="23" t="s">
        <v>56</v>
      </c>
      <c r="J193" s="24">
        <v>0</v>
      </c>
      <c r="K193" s="14"/>
    </row>
    <row r="194" spans="1:11" x14ac:dyDescent="0.3">
      <c r="A194" s="5">
        <f t="shared" si="7"/>
        <v>42583</v>
      </c>
      <c r="B194" s="6">
        <v>2016</v>
      </c>
      <c r="C194" s="6">
        <v>214</v>
      </c>
      <c r="D194" s="7">
        <v>3</v>
      </c>
      <c r="E194" s="7">
        <v>1</v>
      </c>
      <c r="F194" s="7">
        <v>3</v>
      </c>
      <c r="G194" s="8">
        <v>238.76</v>
      </c>
      <c r="H194" s="26">
        <v>101.6</v>
      </c>
      <c r="I194" s="23" t="s">
        <v>56</v>
      </c>
      <c r="J194" s="24">
        <v>0</v>
      </c>
      <c r="K194" s="14"/>
    </row>
    <row r="195" spans="1:11" x14ac:dyDescent="0.3">
      <c r="A195" s="5">
        <f t="shared" si="7"/>
        <v>42583</v>
      </c>
      <c r="B195" s="6">
        <v>2016</v>
      </c>
      <c r="C195" s="6">
        <v>214</v>
      </c>
      <c r="D195" s="7">
        <v>3</v>
      </c>
      <c r="E195" s="7">
        <v>1</v>
      </c>
      <c r="F195" s="7">
        <v>4</v>
      </c>
      <c r="G195" s="8">
        <v>231.14000000000001</v>
      </c>
      <c r="H195" s="26">
        <v>106.68</v>
      </c>
      <c r="I195" s="23" t="s">
        <v>56</v>
      </c>
      <c r="J195" s="24">
        <v>0</v>
      </c>
      <c r="K195" s="14"/>
    </row>
    <row r="196" spans="1:11" x14ac:dyDescent="0.3">
      <c r="A196" s="5">
        <f t="shared" si="7"/>
        <v>42583</v>
      </c>
      <c r="B196" s="6">
        <v>2016</v>
      </c>
      <c r="C196" s="6">
        <v>214</v>
      </c>
      <c r="D196" s="7">
        <v>3</v>
      </c>
      <c r="E196" s="7">
        <v>1</v>
      </c>
      <c r="F196" s="7">
        <v>5</v>
      </c>
      <c r="G196" s="8">
        <v>243.84</v>
      </c>
      <c r="H196" s="26">
        <v>96.52</v>
      </c>
      <c r="I196" s="23" t="s">
        <v>56</v>
      </c>
      <c r="J196" s="24">
        <v>2</v>
      </c>
      <c r="K196" s="14"/>
    </row>
    <row r="197" spans="1:11" x14ac:dyDescent="0.3">
      <c r="A197" s="5">
        <f t="shared" si="7"/>
        <v>42583</v>
      </c>
      <c r="B197" s="6">
        <v>2016</v>
      </c>
      <c r="C197" s="6">
        <v>214</v>
      </c>
      <c r="D197" s="7">
        <v>3</v>
      </c>
      <c r="E197" s="7">
        <v>2</v>
      </c>
      <c r="F197" s="7">
        <v>1</v>
      </c>
      <c r="G197" s="8">
        <v>228.6</v>
      </c>
      <c r="H197" s="26">
        <v>99.06</v>
      </c>
      <c r="I197" s="23" t="s">
        <v>56</v>
      </c>
      <c r="J197" s="24">
        <v>0</v>
      </c>
      <c r="K197" s="14"/>
    </row>
    <row r="198" spans="1:11" x14ac:dyDescent="0.3">
      <c r="A198" s="5">
        <f t="shared" si="7"/>
        <v>42583</v>
      </c>
      <c r="B198" s="6">
        <v>2016</v>
      </c>
      <c r="C198" s="6">
        <v>214</v>
      </c>
      <c r="D198" s="7">
        <v>3</v>
      </c>
      <c r="E198" s="7">
        <v>2</v>
      </c>
      <c r="F198" s="7">
        <v>2</v>
      </c>
      <c r="G198" s="8">
        <v>228.6</v>
      </c>
      <c r="H198" s="26">
        <v>114.3</v>
      </c>
      <c r="I198" s="23" t="s">
        <v>56</v>
      </c>
      <c r="J198" s="24">
        <v>0</v>
      </c>
      <c r="K198" s="14"/>
    </row>
    <row r="199" spans="1:11" x14ac:dyDescent="0.3">
      <c r="A199" s="5">
        <f t="shared" si="7"/>
        <v>42583</v>
      </c>
      <c r="B199" s="6">
        <v>2016</v>
      </c>
      <c r="C199" s="6">
        <v>214</v>
      </c>
      <c r="D199" s="7">
        <v>3</v>
      </c>
      <c r="E199" s="7">
        <v>2</v>
      </c>
      <c r="F199" s="7">
        <v>3</v>
      </c>
      <c r="G199" s="8">
        <v>231.14000000000001</v>
      </c>
      <c r="H199" s="26">
        <v>106.68</v>
      </c>
      <c r="I199" s="23" t="s">
        <v>56</v>
      </c>
      <c r="J199" s="24">
        <v>1</v>
      </c>
      <c r="K199" s="14"/>
    </row>
    <row r="200" spans="1:11" x14ac:dyDescent="0.3">
      <c r="A200" s="5">
        <f t="shared" si="7"/>
        <v>42583</v>
      </c>
      <c r="B200" s="6">
        <v>2016</v>
      </c>
      <c r="C200" s="6">
        <v>214</v>
      </c>
      <c r="D200" s="7">
        <v>3</v>
      </c>
      <c r="E200" s="7">
        <v>2</v>
      </c>
      <c r="F200" s="7">
        <v>4</v>
      </c>
      <c r="G200" s="8">
        <v>226.06</v>
      </c>
      <c r="H200" s="26">
        <v>109.22</v>
      </c>
      <c r="I200" s="23" t="s">
        <v>52</v>
      </c>
      <c r="J200" s="24">
        <v>0</v>
      </c>
      <c r="K200" s="14"/>
    </row>
    <row r="201" spans="1:11" x14ac:dyDescent="0.3">
      <c r="A201" s="5">
        <f t="shared" si="7"/>
        <v>42583</v>
      </c>
      <c r="B201" s="6">
        <v>2016</v>
      </c>
      <c r="C201" s="6">
        <v>214</v>
      </c>
      <c r="D201" s="7">
        <v>3</v>
      </c>
      <c r="E201" s="7">
        <v>2</v>
      </c>
      <c r="F201" s="7">
        <v>5</v>
      </c>
      <c r="G201" s="8">
        <v>228.6</v>
      </c>
      <c r="H201" s="26">
        <v>96.52</v>
      </c>
      <c r="I201" s="23" t="s">
        <v>56</v>
      </c>
      <c r="J201" s="24">
        <v>0</v>
      </c>
      <c r="K201" s="14"/>
    </row>
    <row r="202" spans="1:11" x14ac:dyDescent="0.3">
      <c r="A202" s="5">
        <f t="shared" si="7"/>
        <v>42583</v>
      </c>
      <c r="B202" s="6">
        <v>2016</v>
      </c>
      <c r="C202" s="6">
        <v>214</v>
      </c>
      <c r="D202" s="7">
        <v>4</v>
      </c>
      <c r="E202" s="7">
        <v>1</v>
      </c>
      <c r="F202" s="7">
        <v>1</v>
      </c>
      <c r="G202" s="8">
        <v>233.68</v>
      </c>
      <c r="H202" s="26">
        <v>101.6</v>
      </c>
      <c r="I202" s="23" t="s">
        <v>56</v>
      </c>
      <c r="J202" s="24">
        <v>1</v>
      </c>
      <c r="K202" s="14"/>
    </row>
    <row r="203" spans="1:11" x14ac:dyDescent="0.3">
      <c r="A203" s="5">
        <f t="shared" si="7"/>
        <v>42583</v>
      </c>
      <c r="B203" s="6">
        <v>2016</v>
      </c>
      <c r="C203" s="6">
        <v>214</v>
      </c>
      <c r="D203" s="7">
        <v>4</v>
      </c>
      <c r="E203" s="7">
        <v>1</v>
      </c>
      <c r="F203" s="7">
        <v>2</v>
      </c>
      <c r="G203" s="8">
        <v>218.44</v>
      </c>
      <c r="H203" s="26">
        <v>91.44</v>
      </c>
      <c r="I203" s="23" t="s">
        <v>56</v>
      </c>
      <c r="J203" s="24">
        <v>0</v>
      </c>
      <c r="K203" s="14"/>
    </row>
    <row r="204" spans="1:11" x14ac:dyDescent="0.3">
      <c r="A204" s="5">
        <f t="shared" si="7"/>
        <v>42583</v>
      </c>
      <c r="B204" s="6">
        <v>2016</v>
      </c>
      <c r="C204" s="6">
        <v>214</v>
      </c>
      <c r="D204" s="7">
        <v>4</v>
      </c>
      <c r="E204" s="7">
        <v>1</v>
      </c>
      <c r="F204" s="7">
        <v>3</v>
      </c>
      <c r="G204" s="8">
        <v>220.98</v>
      </c>
      <c r="H204" s="26">
        <v>93.98</v>
      </c>
      <c r="I204" s="23" t="s">
        <v>56</v>
      </c>
      <c r="J204" s="24">
        <v>1</v>
      </c>
      <c r="K204" s="14"/>
    </row>
    <row r="205" spans="1:11" x14ac:dyDescent="0.3">
      <c r="A205" s="5">
        <f t="shared" si="7"/>
        <v>42583</v>
      </c>
      <c r="B205" s="6">
        <v>2016</v>
      </c>
      <c r="C205" s="6">
        <v>214</v>
      </c>
      <c r="D205" s="7">
        <v>4</v>
      </c>
      <c r="E205" s="7">
        <v>1</v>
      </c>
      <c r="F205" s="7">
        <v>4</v>
      </c>
      <c r="G205" s="8">
        <v>215.9</v>
      </c>
      <c r="H205" s="26">
        <v>83.820000000000007</v>
      </c>
      <c r="I205" s="23" t="s">
        <v>56</v>
      </c>
      <c r="J205" s="24">
        <v>0</v>
      </c>
      <c r="K205" s="14"/>
    </row>
    <row r="206" spans="1:11" x14ac:dyDescent="0.3">
      <c r="A206" s="5">
        <f t="shared" si="7"/>
        <v>42583</v>
      </c>
      <c r="B206" s="6">
        <v>2016</v>
      </c>
      <c r="C206" s="6">
        <v>214</v>
      </c>
      <c r="D206" s="7">
        <v>4</v>
      </c>
      <c r="E206" s="7">
        <v>1</v>
      </c>
      <c r="F206" s="7">
        <v>5</v>
      </c>
      <c r="G206" s="8">
        <v>238.76</v>
      </c>
      <c r="H206" s="26">
        <v>88.9</v>
      </c>
      <c r="I206" s="23" t="s">
        <v>56</v>
      </c>
      <c r="J206" s="24">
        <v>0</v>
      </c>
      <c r="K206" s="14"/>
    </row>
    <row r="207" spans="1:11" x14ac:dyDescent="0.3">
      <c r="A207" s="5">
        <f t="shared" si="7"/>
        <v>42583</v>
      </c>
      <c r="B207" s="6">
        <v>2016</v>
      </c>
      <c r="C207" s="6">
        <v>214</v>
      </c>
      <c r="D207" s="7">
        <v>4</v>
      </c>
      <c r="E207" s="7">
        <v>2</v>
      </c>
      <c r="F207" s="7">
        <v>1</v>
      </c>
      <c r="G207" s="8">
        <v>223.52</v>
      </c>
      <c r="H207" s="26">
        <v>91.44</v>
      </c>
      <c r="I207" s="23" t="s">
        <v>56</v>
      </c>
      <c r="J207" s="24">
        <v>0</v>
      </c>
      <c r="K207" s="14"/>
    </row>
    <row r="208" spans="1:11" x14ac:dyDescent="0.3">
      <c r="A208" s="5">
        <f t="shared" si="7"/>
        <v>42583</v>
      </c>
      <c r="B208" s="6">
        <v>2016</v>
      </c>
      <c r="C208" s="6">
        <v>214</v>
      </c>
      <c r="D208" s="7">
        <v>4</v>
      </c>
      <c r="E208" s="7">
        <v>2</v>
      </c>
      <c r="F208" s="7">
        <v>2</v>
      </c>
      <c r="G208" s="8">
        <v>208.28</v>
      </c>
      <c r="H208" s="26">
        <v>96.52</v>
      </c>
      <c r="I208" s="23" t="s">
        <v>52</v>
      </c>
      <c r="J208" s="24">
        <v>0</v>
      </c>
      <c r="K208" s="14"/>
    </row>
    <row r="209" spans="1:11" x14ac:dyDescent="0.3">
      <c r="A209" s="5">
        <f t="shared" si="7"/>
        <v>42583</v>
      </c>
      <c r="B209" s="6">
        <v>2016</v>
      </c>
      <c r="C209" s="6">
        <v>214</v>
      </c>
      <c r="D209" s="7">
        <v>4</v>
      </c>
      <c r="E209" s="7">
        <v>2</v>
      </c>
      <c r="F209" s="7">
        <v>3</v>
      </c>
      <c r="G209" s="8">
        <v>218.44</v>
      </c>
      <c r="H209" s="26">
        <v>78.739999999999995</v>
      </c>
      <c r="I209" s="23" t="s">
        <v>56</v>
      </c>
      <c r="J209" s="24">
        <v>1</v>
      </c>
      <c r="K209" s="14"/>
    </row>
    <row r="210" spans="1:11" x14ac:dyDescent="0.3">
      <c r="A210" s="5">
        <f t="shared" si="7"/>
        <v>42583</v>
      </c>
      <c r="B210" s="6">
        <v>2016</v>
      </c>
      <c r="C210" s="6">
        <v>214</v>
      </c>
      <c r="D210" s="7">
        <v>4</v>
      </c>
      <c r="E210" s="7">
        <v>2</v>
      </c>
      <c r="F210" s="7">
        <v>4</v>
      </c>
      <c r="G210" s="8">
        <v>210.82</v>
      </c>
      <c r="H210" s="26">
        <v>88.9</v>
      </c>
      <c r="I210" s="23" t="s">
        <v>52</v>
      </c>
      <c r="J210" s="24">
        <v>0</v>
      </c>
      <c r="K210" s="14"/>
    </row>
    <row r="211" spans="1:11" x14ac:dyDescent="0.3">
      <c r="A211" s="5">
        <f t="shared" si="7"/>
        <v>42583</v>
      </c>
      <c r="B211" s="6">
        <v>2016</v>
      </c>
      <c r="C211" s="6">
        <v>214</v>
      </c>
      <c r="D211" s="7">
        <v>4</v>
      </c>
      <c r="E211" s="7">
        <v>2</v>
      </c>
      <c r="F211" s="7">
        <v>5</v>
      </c>
      <c r="G211" s="8">
        <v>215.9</v>
      </c>
      <c r="H211" s="26">
        <v>101.6</v>
      </c>
      <c r="I211" s="23" t="s">
        <v>56</v>
      </c>
      <c r="J211" s="24">
        <v>0</v>
      </c>
      <c r="K211" s="14"/>
    </row>
    <row r="212" spans="1:11" x14ac:dyDescent="0.3">
      <c r="A212" s="5">
        <f t="shared" si="7"/>
        <v>42583</v>
      </c>
      <c r="B212" s="6">
        <v>2016</v>
      </c>
      <c r="C212" s="6">
        <v>214</v>
      </c>
      <c r="D212" s="7">
        <v>7</v>
      </c>
      <c r="E212" s="7">
        <v>1</v>
      </c>
      <c r="F212" s="7">
        <v>1</v>
      </c>
      <c r="G212" s="8">
        <v>246.38</v>
      </c>
      <c r="H212" s="26">
        <v>91.44</v>
      </c>
      <c r="I212" s="23" t="s">
        <v>56</v>
      </c>
      <c r="J212" s="24">
        <v>1</v>
      </c>
      <c r="K212" s="14"/>
    </row>
    <row r="213" spans="1:11" x14ac:dyDescent="0.3">
      <c r="A213" s="5">
        <f t="shared" si="7"/>
        <v>42583</v>
      </c>
      <c r="B213" s="6">
        <v>2016</v>
      </c>
      <c r="C213" s="6">
        <v>214</v>
      </c>
      <c r="D213" s="7">
        <v>7</v>
      </c>
      <c r="E213" s="7">
        <v>1</v>
      </c>
      <c r="F213" s="7">
        <v>2</v>
      </c>
      <c r="G213" s="8">
        <v>248.92000000000002</v>
      </c>
      <c r="H213" s="26">
        <v>93.98</v>
      </c>
      <c r="I213" s="23" t="s">
        <v>56</v>
      </c>
      <c r="J213" s="24">
        <v>1</v>
      </c>
      <c r="K213" s="14"/>
    </row>
    <row r="214" spans="1:11" x14ac:dyDescent="0.3">
      <c r="A214" s="5">
        <f t="shared" si="7"/>
        <v>42583</v>
      </c>
      <c r="B214" s="6">
        <v>2016</v>
      </c>
      <c r="C214" s="6">
        <v>214</v>
      </c>
      <c r="D214" s="7">
        <v>7</v>
      </c>
      <c r="E214" s="7">
        <v>1</v>
      </c>
      <c r="F214" s="7">
        <v>3</v>
      </c>
      <c r="G214" s="8">
        <v>236.22</v>
      </c>
      <c r="H214" s="26">
        <v>104.14</v>
      </c>
      <c r="I214" s="23" t="s">
        <v>52</v>
      </c>
      <c r="J214" s="24">
        <v>0</v>
      </c>
      <c r="K214" s="14"/>
    </row>
    <row r="215" spans="1:11" x14ac:dyDescent="0.3">
      <c r="A215" s="5">
        <f t="shared" si="7"/>
        <v>42583</v>
      </c>
      <c r="B215" s="6">
        <v>2016</v>
      </c>
      <c r="C215" s="6">
        <v>214</v>
      </c>
      <c r="D215" s="7">
        <v>7</v>
      </c>
      <c r="E215" s="7">
        <v>1</v>
      </c>
      <c r="F215" s="7">
        <v>4</v>
      </c>
      <c r="G215" s="8">
        <v>251.46</v>
      </c>
      <c r="H215" s="26">
        <v>101.6</v>
      </c>
      <c r="I215" s="23" t="s">
        <v>56</v>
      </c>
      <c r="J215" s="24">
        <v>0</v>
      </c>
      <c r="K215" s="14"/>
    </row>
    <row r="216" spans="1:11" x14ac:dyDescent="0.3">
      <c r="A216" s="5">
        <f t="shared" si="7"/>
        <v>42583</v>
      </c>
      <c r="B216" s="6">
        <v>2016</v>
      </c>
      <c r="C216" s="6">
        <v>214</v>
      </c>
      <c r="D216" s="7">
        <v>7</v>
      </c>
      <c r="E216" s="7">
        <v>1</v>
      </c>
      <c r="F216" s="7">
        <v>5</v>
      </c>
      <c r="G216" s="8">
        <v>256.54000000000002</v>
      </c>
      <c r="H216" s="26">
        <v>104.14</v>
      </c>
      <c r="I216" s="23" t="s">
        <v>56</v>
      </c>
      <c r="J216" s="24">
        <v>0</v>
      </c>
      <c r="K216" s="14"/>
    </row>
    <row r="217" spans="1:11" x14ac:dyDescent="0.3">
      <c r="A217" s="5">
        <f t="shared" si="7"/>
        <v>42583</v>
      </c>
      <c r="B217" s="6">
        <v>2016</v>
      </c>
      <c r="C217" s="6">
        <v>214</v>
      </c>
      <c r="D217" s="7">
        <v>7</v>
      </c>
      <c r="E217" s="7">
        <v>2</v>
      </c>
      <c r="F217" s="7">
        <v>1</v>
      </c>
      <c r="G217" s="8">
        <v>241.3</v>
      </c>
      <c r="H217" s="26">
        <v>101.6</v>
      </c>
      <c r="I217" s="23" t="s">
        <v>56</v>
      </c>
      <c r="J217" s="24">
        <v>2</v>
      </c>
      <c r="K217" s="14"/>
    </row>
    <row r="218" spans="1:11" x14ac:dyDescent="0.3">
      <c r="A218" s="5">
        <f t="shared" si="7"/>
        <v>42583</v>
      </c>
      <c r="B218" s="6">
        <v>2016</v>
      </c>
      <c r="C218" s="6">
        <v>214</v>
      </c>
      <c r="D218" s="7">
        <v>7</v>
      </c>
      <c r="E218" s="7">
        <v>2</v>
      </c>
      <c r="F218" s="7">
        <v>2</v>
      </c>
      <c r="G218" s="8">
        <v>246.38</v>
      </c>
      <c r="H218" s="26">
        <v>114.3</v>
      </c>
      <c r="I218" s="23" t="s">
        <v>56</v>
      </c>
      <c r="J218" s="24">
        <v>2</v>
      </c>
      <c r="K218" s="14"/>
    </row>
    <row r="219" spans="1:11" x14ac:dyDescent="0.3">
      <c r="A219" s="5">
        <f t="shared" si="7"/>
        <v>42583</v>
      </c>
      <c r="B219" s="6">
        <v>2016</v>
      </c>
      <c r="C219" s="6">
        <v>214</v>
      </c>
      <c r="D219" s="7">
        <v>7</v>
      </c>
      <c r="E219" s="7">
        <v>2</v>
      </c>
      <c r="F219" s="7">
        <v>3</v>
      </c>
      <c r="G219" s="8">
        <v>254</v>
      </c>
      <c r="H219" s="26">
        <v>93.98</v>
      </c>
      <c r="I219" s="23" t="s">
        <v>56</v>
      </c>
      <c r="J219" s="24">
        <v>0</v>
      </c>
      <c r="K219" s="14"/>
    </row>
    <row r="220" spans="1:11" x14ac:dyDescent="0.3">
      <c r="A220" s="5">
        <f t="shared" si="7"/>
        <v>42583</v>
      </c>
      <c r="B220" s="6">
        <v>2016</v>
      </c>
      <c r="C220" s="6">
        <v>214</v>
      </c>
      <c r="D220" s="7">
        <v>7</v>
      </c>
      <c r="E220" s="7">
        <v>2</v>
      </c>
      <c r="F220" s="7">
        <v>4</v>
      </c>
      <c r="G220" s="8">
        <v>256.54000000000002</v>
      </c>
      <c r="H220" s="26">
        <v>99.06</v>
      </c>
      <c r="I220" s="23" t="s">
        <v>56</v>
      </c>
      <c r="J220" s="24">
        <v>2</v>
      </c>
      <c r="K220" s="14"/>
    </row>
    <row r="221" spans="1:11" x14ac:dyDescent="0.3">
      <c r="A221" s="5">
        <f t="shared" si="7"/>
        <v>42583</v>
      </c>
      <c r="B221" s="6">
        <v>2016</v>
      </c>
      <c r="C221" s="6">
        <v>214</v>
      </c>
      <c r="D221" s="7">
        <v>7</v>
      </c>
      <c r="E221" s="7">
        <v>2</v>
      </c>
      <c r="F221" s="7">
        <v>5</v>
      </c>
      <c r="G221" s="8">
        <v>248.92000000000002</v>
      </c>
      <c r="H221" s="26">
        <v>104.14</v>
      </c>
      <c r="I221" s="23" t="s">
        <v>56</v>
      </c>
      <c r="J221" s="24">
        <v>1</v>
      </c>
      <c r="K221" s="14"/>
    </row>
    <row r="222" spans="1:11" x14ac:dyDescent="0.3">
      <c r="A222" s="5">
        <f t="shared" si="7"/>
        <v>42583</v>
      </c>
      <c r="B222" s="6">
        <v>2016</v>
      </c>
      <c r="C222" s="6">
        <v>214</v>
      </c>
      <c r="D222" s="7">
        <v>8</v>
      </c>
      <c r="E222" s="7">
        <v>1</v>
      </c>
      <c r="F222" s="7">
        <v>1</v>
      </c>
      <c r="G222" s="8">
        <v>251.46</v>
      </c>
      <c r="H222" s="26">
        <v>109.22</v>
      </c>
      <c r="I222" s="23" t="s">
        <v>56</v>
      </c>
      <c r="J222" s="24">
        <v>0</v>
      </c>
      <c r="K222" s="14"/>
    </row>
    <row r="223" spans="1:11" x14ac:dyDescent="0.3">
      <c r="A223" s="5">
        <f t="shared" si="7"/>
        <v>42583</v>
      </c>
      <c r="B223" s="6">
        <v>2016</v>
      </c>
      <c r="C223" s="6">
        <v>214</v>
      </c>
      <c r="D223" s="7">
        <v>8</v>
      </c>
      <c r="E223" s="7">
        <v>1</v>
      </c>
      <c r="F223" s="7">
        <v>2</v>
      </c>
      <c r="G223" s="8">
        <v>248.92000000000002</v>
      </c>
      <c r="H223" s="26">
        <v>114.3</v>
      </c>
      <c r="I223" s="23" t="s">
        <v>56</v>
      </c>
      <c r="J223" s="24">
        <v>0</v>
      </c>
      <c r="K223" s="14"/>
    </row>
    <row r="224" spans="1:11" x14ac:dyDescent="0.3">
      <c r="A224" s="5">
        <f t="shared" si="7"/>
        <v>42583</v>
      </c>
      <c r="B224" s="6">
        <v>2016</v>
      </c>
      <c r="C224" s="6">
        <v>214</v>
      </c>
      <c r="D224" s="7">
        <v>8</v>
      </c>
      <c r="E224" s="7">
        <v>1</v>
      </c>
      <c r="F224" s="7">
        <v>3</v>
      </c>
      <c r="G224" s="8">
        <v>254</v>
      </c>
      <c r="H224" s="26">
        <v>111.76</v>
      </c>
      <c r="I224" s="23" t="s">
        <v>56</v>
      </c>
      <c r="J224" s="24">
        <v>1</v>
      </c>
      <c r="K224" s="14"/>
    </row>
    <row r="225" spans="1:11" x14ac:dyDescent="0.3">
      <c r="A225" s="5">
        <f t="shared" si="7"/>
        <v>42583</v>
      </c>
      <c r="B225" s="6">
        <v>2016</v>
      </c>
      <c r="C225" s="6">
        <v>214</v>
      </c>
      <c r="D225" s="7">
        <v>8</v>
      </c>
      <c r="E225" s="7">
        <v>1</v>
      </c>
      <c r="F225" s="7">
        <v>4</v>
      </c>
      <c r="G225" s="8">
        <v>246.38</v>
      </c>
      <c r="H225" s="26">
        <v>104.14</v>
      </c>
      <c r="I225" s="23" t="s">
        <v>56</v>
      </c>
      <c r="J225" s="24">
        <v>0</v>
      </c>
      <c r="K225" s="14"/>
    </row>
    <row r="226" spans="1:11" x14ac:dyDescent="0.3">
      <c r="A226" s="5">
        <f t="shared" si="7"/>
        <v>42583</v>
      </c>
      <c r="B226" s="6">
        <v>2016</v>
      </c>
      <c r="C226" s="6">
        <v>214</v>
      </c>
      <c r="D226" s="7">
        <v>8</v>
      </c>
      <c r="E226" s="7">
        <v>1</v>
      </c>
      <c r="F226" s="7">
        <v>5</v>
      </c>
      <c r="G226" s="8">
        <v>248.92000000000002</v>
      </c>
      <c r="H226" s="26">
        <v>99.06</v>
      </c>
      <c r="I226" s="23" t="s">
        <v>56</v>
      </c>
      <c r="J226" s="24">
        <v>0</v>
      </c>
      <c r="K226" s="14"/>
    </row>
    <row r="227" spans="1:11" x14ac:dyDescent="0.3">
      <c r="A227" s="5">
        <f t="shared" si="7"/>
        <v>42583</v>
      </c>
      <c r="B227" s="6">
        <v>2016</v>
      </c>
      <c r="C227" s="6">
        <v>214</v>
      </c>
      <c r="D227" s="7">
        <v>8</v>
      </c>
      <c r="E227" s="7">
        <v>2</v>
      </c>
      <c r="F227" s="7">
        <v>1</v>
      </c>
      <c r="G227" s="8">
        <v>266.7</v>
      </c>
      <c r="H227" s="26">
        <v>91.44</v>
      </c>
      <c r="I227" s="23" t="s">
        <v>56</v>
      </c>
      <c r="J227" s="24">
        <v>1</v>
      </c>
      <c r="K227" s="14"/>
    </row>
    <row r="228" spans="1:11" x14ac:dyDescent="0.3">
      <c r="A228" s="5">
        <f t="shared" si="7"/>
        <v>42583</v>
      </c>
      <c r="B228" s="6">
        <v>2016</v>
      </c>
      <c r="C228" s="6">
        <v>214</v>
      </c>
      <c r="D228" s="7">
        <v>8</v>
      </c>
      <c r="E228" s="7">
        <v>2</v>
      </c>
      <c r="F228" s="7">
        <v>2</v>
      </c>
      <c r="G228" s="8">
        <v>261.62</v>
      </c>
      <c r="H228" s="26">
        <v>83.820000000000007</v>
      </c>
      <c r="I228" s="23" t="s">
        <v>56</v>
      </c>
      <c r="J228" s="24">
        <v>0</v>
      </c>
      <c r="K228" s="14"/>
    </row>
    <row r="229" spans="1:11" x14ac:dyDescent="0.3">
      <c r="A229" s="5">
        <f t="shared" si="7"/>
        <v>42583</v>
      </c>
      <c r="B229" s="6">
        <v>2016</v>
      </c>
      <c r="C229" s="6">
        <v>214</v>
      </c>
      <c r="D229" s="7">
        <v>8</v>
      </c>
      <c r="E229" s="7">
        <v>2</v>
      </c>
      <c r="F229" s="7">
        <v>3</v>
      </c>
      <c r="G229" s="8">
        <v>256.54000000000002</v>
      </c>
      <c r="H229" s="26">
        <v>78.739999999999995</v>
      </c>
      <c r="I229" s="23" t="s">
        <v>56</v>
      </c>
      <c r="J229" s="24">
        <v>1</v>
      </c>
      <c r="K229" s="14"/>
    </row>
    <row r="230" spans="1:11" x14ac:dyDescent="0.3">
      <c r="A230" s="5">
        <f t="shared" si="7"/>
        <v>42583</v>
      </c>
      <c r="B230" s="6">
        <v>2016</v>
      </c>
      <c r="C230" s="6">
        <v>214</v>
      </c>
      <c r="D230" s="7">
        <v>8</v>
      </c>
      <c r="E230" s="7">
        <v>2</v>
      </c>
      <c r="F230" s="7">
        <v>4</v>
      </c>
      <c r="G230" s="8">
        <v>254</v>
      </c>
      <c r="H230" s="26">
        <v>91.44</v>
      </c>
      <c r="I230" s="23" t="s">
        <v>56</v>
      </c>
      <c r="J230" s="24">
        <v>0</v>
      </c>
      <c r="K230" s="14"/>
    </row>
    <row r="231" spans="1:11" x14ac:dyDescent="0.3">
      <c r="A231" s="5">
        <f t="shared" si="7"/>
        <v>42583</v>
      </c>
      <c r="B231" s="6">
        <v>2016</v>
      </c>
      <c r="C231" s="6">
        <v>214</v>
      </c>
      <c r="D231" s="7">
        <v>8</v>
      </c>
      <c r="E231" s="7">
        <v>2</v>
      </c>
      <c r="F231" s="7">
        <v>5</v>
      </c>
      <c r="G231" s="8">
        <v>256.54000000000002</v>
      </c>
      <c r="H231" s="26">
        <v>101.6</v>
      </c>
      <c r="I231" s="23" t="s">
        <v>56</v>
      </c>
      <c r="J231" s="24">
        <v>1</v>
      </c>
      <c r="K231" s="14"/>
    </row>
    <row r="232" spans="1:11" x14ac:dyDescent="0.3">
      <c r="A232" s="5">
        <f t="shared" si="7"/>
        <v>42583</v>
      </c>
      <c r="B232" s="6">
        <v>2016</v>
      </c>
      <c r="C232" s="6">
        <v>214</v>
      </c>
      <c r="D232" s="7">
        <v>9</v>
      </c>
      <c r="E232" s="7">
        <v>1</v>
      </c>
      <c r="F232" s="7">
        <v>1</v>
      </c>
      <c r="G232" s="8">
        <v>266.7</v>
      </c>
      <c r="H232" s="26">
        <v>96.52</v>
      </c>
      <c r="I232" s="23" t="s">
        <v>56</v>
      </c>
      <c r="J232" s="24">
        <v>0</v>
      </c>
      <c r="K232" s="14"/>
    </row>
    <row r="233" spans="1:11" x14ac:dyDescent="0.3">
      <c r="A233" s="5">
        <f t="shared" si="7"/>
        <v>42583</v>
      </c>
      <c r="B233" s="6">
        <v>2016</v>
      </c>
      <c r="C233" s="6">
        <v>214</v>
      </c>
      <c r="D233" s="7">
        <v>9</v>
      </c>
      <c r="E233" s="7">
        <v>1</v>
      </c>
      <c r="F233" s="7">
        <v>2</v>
      </c>
      <c r="G233" s="8">
        <v>269.24</v>
      </c>
      <c r="H233" s="26">
        <v>109.22</v>
      </c>
      <c r="I233" s="23" t="s">
        <v>56</v>
      </c>
      <c r="J233" s="24">
        <v>1</v>
      </c>
      <c r="K233" s="14"/>
    </row>
    <row r="234" spans="1:11" x14ac:dyDescent="0.3">
      <c r="A234" s="5">
        <f t="shared" si="7"/>
        <v>42583</v>
      </c>
      <c r="B234" s="6">
        <v>2016</v>
      </c>
      <c r="C234" s="6">
        <v>214</v>
      </c>
      <c r="D234" s="7">
        <v>9</v>
      </c>
      <c r="E234" s="7">
        <v>1</v>
      </c>
      <c r="F234" s="7">
        <v>3</v>
      </c>
      <c r="G234" s="8">
        <v>256.54000000000002</v>
      </c>
      <c r="H234" s="26">
        <v>104.14</v>
      </c>
      <c r="I234" s="23" t="s">
        <v>56</v>
      </c>
      <c r="J234" s="24">
        <v>0</v>
      </c>
      <c r="K234" s="14"/>
    </row>
    <row r="235" spans="1:11" x14ac:dyDescent="0.3">
      <c r="A235" s="5">
        <f t="shared" si="7"/>
        <v>42583</v>
      </c>
      <c r="B235" s="6">
        <v>2016</v>
      </c>
      <c r="C235" s="6">
        <v>214</v>
      </c>
      <c r="D235" s="7">
        <v>9</v>
      </c>
      <c r="E235" s="7">
        <v>1</v>
      </c>
      <c r="F235" s="7">
        <v>4</v>
      </c>
      <c r="G235" s="8">
        <v>259.08</v>
      </c>
      <c r="H235" s="26">
        <v>91.44</v>
      </c>
      <c r="I235" s="23" t="s">
        <v>56</v>
      </c>
      <c r="J235" s="24">
        <v>0</v>
      </c>
      <c r="K235" s="14"/>
    </row>
    <row r="236" spans="1:11" x14ac:dyDescent="0.3">
      <c r="A236" s="5">
        <f t="shared" si="7"/>
        <v>42583</v>
      </c>
      <c r="B236" s="6">
        <v>2016</v>
      </c>
      <c r="C236" s="6">
        <v>214</v>
      </c>
      <c r="D236" s="7">
        <v>9</v>
      </c>
      <c r="E236" s="7">
        <v>1</v>
      </c>
      <c r="F236" s="7">
        <v>5</v>
      </c>
      <c r="G236" s="8">
        <v>254</v>
      </c>
      <c r="H236" s="26">
        <v>93.98</v>
      </c>
      <c r="I236" s="23" t="s">
        <v>56</v>
      </c>
      <c r="J236" s="24">
        <v>2</v>
      </c>
      <c r="K236" s="14"/>
    </row>
    <row r="237" spans="1:11" x14ac:dyDescent="0.3">
      <c r="A237" s="5">
        <f t="shared" si="7"/>
        <v>42583</v>
      </c>
      <c r="B237" s="6">
        <v>2016</v>
      </c>
      <c r="C237" s="6">
        <v>214</v>
      </c>
      <c r="D237" s="7">
        <v>9</v>
      </c>
      <c r="E237" s="7">
        <v>2</v>
      </c>
      <c r="F237" s="7">
        <v>1</v>
      </c>
      <c r="G237" s="8">
        <v>241.3</v>
      </c>
      <c r="H237" s="26">
        <v>83.820000000000007</v>
      </c>
      <c r="I237" s="23" t="s">
        <v>56</v>
      </c>
      <c r="J237" s="24">
        <v>0</v>
      </c>
      <c r="K237" s="14"/>
    </row>
    <row r="238" spans="1:11" x14ac:dyDescent="0.3">
      <c r="A238" s="5">
        <f t="shared" si="7"/>
        <v>42583</v>
      </c>
      <c r="B238" s="6">
        <v>2016</v>
      </c>
      <c r="C238" s="6">
        <v>214</v>
      </c>
      <c r="D238" s="7">
        <v>9</v>
      </c>
      <c r="E238" s="7">
        <v>2</v>
      </c>
      <c r="F238" s="7">
        <v>2</v>
      </c>
      <c r="G238" s="8">
        <v>248.92000000000002</v>
      </c>
      <c r="H238" s="26">
        <v>86.36</v>
      </c>
      <c r="I238" s="23" t="s">
        <v>56</v>
      </c>
      <c r="J238" s="24">
        <v>0</v>
      </c>
      <c r="K238" s="14"/>
    </row>
    <row r="239" spans="1:11" x14ac:dyDescent="0.3">
      <c r="A239" s="5">
        <f t="shared" si="7"/>
        <v>42583</v>
      </c>
      <c r="B239" s="6">
        <v>2016</v>
      </c>
      <c r="C239" s="6">
        <v>214</v>
      </c>
      <c r="D239" s="7">
        <v>9</v>
      </c>
      <c r="E239" s="7">
        <v>2</v>
      </c>
      <c r="F239" s="7">
        <v>3</v>
      </c>
      <c r="G239" s="8">
        <v>246.38</v>
      </c>
      <c r="H239" s="26">
        <v>96.52</v>
      </c>
      <c r="I239" s="23" t="s">
        <v>56</v>
      </c>
      <c r="J239" s="24">
        <v>1</v>
      </c>
      <c r="K239" s="14"/>
    </row>
    <row r="240" spans="1:11" x14ac:dyDescent="0.3">
      <c r="A240" s="5">
        <f t="shared" si="7"/>
        <v>42583</v>
      </c>
      <c r="B240" s="6">
        <v>2016</v>
      </c>
      <c r="C240" s="6">
        <v>214</v>
      </c>
      <c r="D240" s="7">
        <v>9</v>
      </c>
      <c r="E240" s="7">
        <v>2</v>
      </c>
      <c r="F240" s="7">
        <v>4</v>
      </c>
      <c r="G240" s="8">
        <v>251.46</v>
      </c>
      <c r="H240" s="26">
        <v>91.44</v>
      </c>
      <c r="I240" s="23" t="s">
        <v>56</v>
      </c>
      <c r="J240" s="24">
        <v>2</v>
      </c>
      <c r="K240" s="14"/>
    </row>
    <row r="241" spans="1:11" x14ac:dyDescent="0.3">
      <c r="A241" s="5">
        <f t="shared" si="7"/>
        <v>42583</v>
      </c>
      <c r="B241" s="6">
        <v>2016</v>
      </c>
      <c r="C241" s="6">
        <v>214</v>
      </c>
      <c r="D241" s="7">
        <v>9</v>
      </c>
      <c r="E241" s="7">
        <v>2</v>
      </c>
      <c r="F241" s="7">
        <v>5</v>
      </c>
      <c r="G241" s="8">
        <v>254</v>
      </c>
      <c r="H241" s="26">
        <v>81.28</v>
      </c>
      <c r="I241" s="23" t="s">
        <v>56</v>
      </c>
      <c r="J241" s="24">
        <v>1</v>
      </c>
      <c r="K241" s="14"/>
    </row>
    <row r="242" spans="1:11" x14ac:dyDescent="0.3">
      <c r="A242" s="5">
        <f t="shared" ref="A242" si="8">DATE(B242,1,C242)</f>
        <v>42605</v>
      </c>
      <c r="B242" s="6">
        <v>2016</v>
      </c>
      <c r="C242" s="6">
        <v>236</v>
      </c>
      <c r="D242" s="7">
        <v>2</v>
      </c>
      <c r="E242" s="7">
        <v>1</v>
      </c>
      <c r="F242" s="7">
        <v>1</v>
      </c>
      <c r="G242" s="8">
        <v>215.9</v>
      </c>
      <c r="H242" s="26">
        <v>109.22</v>
      </c>
      <c r="I242" s="23" t="s">
        <v>55</v>
      </c>
      <c r="J242" s="24">
        <v>0</v>
      </c>
      <c r="K242" s="14"/>
    </row>
    <row r="243" spans="1:11" x14ac:dyDescent="0.3">
      <c r="A243" s="5">
        <f t="shared" ref="A243:A301" si="9">DATE(B243,1,C243)</f>
        <v>42605</v>
      </c>
      <c r="B243" s="6">
        <v>2016</v>
      </c>
      <c r="C243" s="6">
        <v>236</v>
      </c>
      <c r="D243" s="7">
        <v>2</v>
      </c>
      <c r="E243" s="7">
        <v>1</v>
      </c>
      <c r="F243" s="7">
        <v>2</v>
      </c>
      <c r="G243" s="8">
        <v>218.44</v>
      </c>
      <c r="H243" s="26">
        <v>114.3</v>
      </c>
      <c r="I243" s="23" t="s">
        <v>60</v>
      </c>
      <c r="J243" s="24">
        <v>0</v>
      </c>
      <c r="K243" s="14"/>
    </row>
    <row r="244" spans="1:11" x14ac:dyDescent="0.3">
      <c r="A244" s="5">
        <f t="shared" si="9"/>
        <v>42605</v>
      </c>
      <c r="B244" s="6">
        <v>2016</v>
      </c>
      <c r="C244" s="6">
        <v>236</v>
      </c>
      <c r="D244" s="7">
        <v>2</v>
      </c>
      <c r="E244" s="7">
        <v>1</v>
      </c>
      <c r="F244" s="7">
        <v>3</v>
      </c>
      <c r="G244" s="8">
        <v>208.28</v>
      </c>
      <c r="H244" s="26">
        <v>99.06</v>
      </c>
      <c r="I244" s="23" t="s">
        <v>60</v>
      </c>
      <c r="J244" s="24">
        <v>1</v>
      </c>
      <c r="K244" s="14"/>
    </row>
    <row r="245" spans="1:11" x14ac:dyDescent="0.3">
      <c r="A245" s="5">
        <f t="shared" si="9"/>
        <v>42605</v>
      </c>
      <c r="B245" s="6">
        <v>2016</v>
      </c>
      <c r="C245" s="6">
        <v>236</v>
      </c>
      <c r="D245" s="7">
        <v>2</v>
      </c>
      <c r="E245" s="7">
        <v>1</v>
      </c>
      <c r="F245" s="7">
        <v>4</v>
      </c>
      <c r="G245" s="8">
        <v>228.6</v>
      </c>
      <c r="H245" s="26">
        <v>104.14</v>
      </c>
      <c r="I245" s="23" t="s">
        <v>55</v>
      </c>
      <c r="J245" s="24">
        <v>0</v>
      </c>
      <c r="K245" s="14"/>
    </row>
    <row r="246" spans="1:11" x14ac:dyDescent="0.3">
      <c r="A246" s="5">
        <f t="shared" si="9"/>
        <v>42605</v>
      </c>
      <c r="B246" s="6">
        <v>2016</v>
      </c>
      <c r="C246" s="6">
        <v>236</v>
      </c>
      <c r="D246" s="7">
        <v>2</v>
      </c>
      <c r="E246" s="7">
        <v>1</v>
      </c>
      <c r="F246" s="7">
        <v>5</v>
      </c>
      <c r="G246" s="8">
        <v>236.22</v>
      </c>
      <c r="H246" s="26">
        <v>111.76</v>
      </c>
      <c r="I246" s="23" t="s">
        <v>55</v>
      </c>
      <c r="J246" s="24">
        <v>0</v>
      </c>
      <c r="K246" s="14"/>
    </row>
    <row r="247" spans="1:11" x14ac:dyDescent="0.3">
      <c r="A247" s="5">
        <f t="shared" si="9"/>
        <v>42605</v>
      </c>
      <c r="B247" s="6">
        <v>2016</v>
      </c>
      <c r="C247" s="6">
        <v>236</v>
      </c>
      <c r="D247" s="7">
        <v>2</v>
      </c>
      <c r="E247" s="7">
        <v>2</v>
      </c>
      <c r="F247" s="7">
        <v>1</v>
      </c>
      <c r="G247" s="8">
        <v>243.84</v>
      </c>
      <c r="H247" s="26">
        <v>109.22</v>
      </c>
      <c r="I247" s="23" t="s">
        <v>60</v>
      </c>
      <c r="J247" s="24">
        <v>0</v>
      </c>
      <c r="K247" s="14"/>
    </row>
    <row r="248" spans="1:11" x14ac:dyDescent="0.3">
      <c r="A248" s="5">
        <f t="shared" si="9"/>
        <v>42605</v>
      </c>
      <c r="B248" s="6">
        <v>2016</v>
      </c>
      <c r="C248" s="6">
        <v>236</v>
      </c>
      <c r="D248" s="7">
        <v>2</v>
      </c>
      <c r="E248" s="7">
        <v>2</v>
      </c>
      <c r="F248" s="7">
        <v>2</v>
      </c>
      <c r="G248" s="8">
        <v>248.92000000000002</v>
      </c>
      <c r="H248" s="26">
        <v>114.3</v>
      </c>
      <c r="I248" s="23" t="s">
        <v>55</v>
      </c>
      <c r="J248" s="24">
        <v>0</v>
      </c>
      <c r="K248" s="14"/>
    </row>
    <row r="249" spans="1:11" x14ac:dyDescent="0.3">
      <c r="A249" s="5">
        <f t="shared" si="9"/>
        <v>42605</v>
      </c>
      <c r="B249" s="6">
        <v>2016</v>
      </c>
      <c r="C249" s="6">
        <v>236</v>
      </c>
      <c r="D249" s="7">
        <v>2</v>
      </c>
      <c r="E249" s="7">
        <v>2</v>
      </c>
      <c r="F249" s="7">
        <v>3</v>
      </c>
      <c r="G249" s="8">
        <v>246.38</v>
      </c>
      <c r="H249" s="26">
        <v>96.52</v>
      </c>
      <c r="I249" s="23" t="s">
        <v>60</v>
      </c>
      <c r="J249" s="24">
        <v>0</v>
      </c>
      <c r="K249" s="14"/>
    </row>
    <row r="250" spans="1:11" x14ac:dyDescent="0.3">
      <c r="A250" s="5">
        <f t="shared" si="9"/>
        <v>42605</v>
      </c>
      <c r="B250" s="6">
        <v>2016</v>
      </c>
      <c r="C250" s="6">
        <v>236</v>
      </c>
      <c r="D250" s="7">
        <v>2</v>
      </c>
      <c r="E250" s="7">
        <v>2</v>
      </c>
      <c r="F250" s="7">
        <v>4</v>
      </c>
      <c r="G250" s="8">
        <v>251.46</v>
      </c>
      <c r="H250" s="26">
        <v>91.44</v>
      </c>
      <c r="I250" s="23" t="s">
        <v>55</v>
      </c>
      <c r="J250" s="24">
        <v>1</v>
      </c>
      <c r="K250" s="14"/>
    </row>
    <row r="251" spans="1:11" x14ac:dyDescent="0.3">
      <c r="A251" s="5">
        <f t="shared" si="9"/>
        <v>42605</v>
      </c>
      <c r="B251" s="6">
        <v>2016</v>
      </c>
      <c r="C251" s="6">
        <v>236</v>
      </c>
      <c r="D251" s="7">
        <v>2</v>
      </c>
      <c r="E251" s="7">
        <v>2</v>
      </c>
      <c r="F251" s="7">
        <v>5</v>
      </c>
      <c r="G251" s="8">
        <v>243.84</v>
      </c>
      <c r="H251" s="26">
        <v>106.68</v>
      </c>
      <c r="I251" s="23" t="s">
        <v>60</v>
      </c>
      <c r="J251" s="24">
        <v>0</v>
      </c>
      <c r="K251" s="14"/>
    </row>
    <row r="252" spans="1:11" x14ac:dyDescent="0.3">
      <c r="A252" s="5">
        <f t="shared" si="9"/>
        <v>42605</v>
      </c>
      <c r="B252" s="6">
        <v>2016</v>
      </c>
      <c r="C252" s="6">
        <v>236</v>
      </c>
      <c r="D252" s="7">
        <v>3</v>
      </c>
      <c r="E252" s="7">
        <v>1</v>
      </c>
      <c r="F252" s="7">
        <v>1</v>
      </c>
      <c r="G252" s="8">
        <v>208.28</v>
      </c>
      <c r="H252" s="26">
        <v>93.98</v>
      </c>
      <c r="I252" s="23" t="s">
        <v>60</v>
      </c>
      <c r="J252" s="24">
        <v>0</v>
      </c>
      <c r="K252" s="14"/>
    </row>
    <row r="253" spans="1:11" x14ac:dyDescent="0.3">
      <c r="A253" s="5">
        <f t="shared" si="9"/>
        <v>42605</v>
      </c>
      <c r="B253" s="6">
        <v>2016</v>
      </c>
      <c r="C253" s="6">
        <v>236</v>
      </c>
      <c r="D253" s="7">
        <v>3</v>
      </c>
      <c r="E253" s="7">
        <v>1</v>
      </c>
      <c r="F253" s="7">
        <v>2</v>
      </c>
      <c r="G253" s="8">
        <v>213.36</v>
      </c>
      <c r="H253" s="26">
        <v>104.14</v>
      </c>
      <c r="I253" s="23" t="s">
        <v>60</v>
      </c>
      <c r="J253" s="24">
        <v>0</v>
      </c>
      <c r="K253" s="14"/>
    </row>
    <row r="254" spans="1:11" x14ac:dyDescent="0.3">
      <c r="A254" s="5">
        <f t="shared" si="9"/>
        <v>42605</v>
      </c>
      <c r="B254" s="6">
        <v>2016</v>
      </c>
      <c r="C254" s="6">
        <v>236</v>
      </c>
      <c r="D254" s="7">
        <v>3</v>
      </c>
      <c r="E254" s="7">
        <v>1</v>
      </c>
      <c r="F254" s="7">
        <v>3</v>
      </c>
      <c r="G254" s="8">
        <v>215.9</v>
      </c>
      <c r="H254" s="26">
        <v>96.52</v>
      </c>
      <c r="I254" s="23" t="s">
        <v>60</v>
      </c>
      <c r="J254" s="24">
        <v>1</v>
      </c>
      <c r="K254" s="14"/>
    </row>
    <row r="255" spans="1:11" x14ac:dyDescent="0.3">
      <c r="A255" s="5">
        <f t="shared" si="9"/>
        <v>42605</v>
      </c>
      <c r="B255" s="6">
        <v>2016</v>
      </c>
      <c r="C255" s="6">
        <v>236</v>
      </c>
      <c r="D255" s="7">
        <v>3</v>
      </c>
      <c r="E255" s="7">
        <v>1</v>
      </c>
      <c r="F255" s="7">
        <v>4</v>
      </c>
      <c r="G255" s="8">
        <v>231.14000000000001</v>
      </c>
      <c r="H255" s="26">
        <v>111.76</v>
      </c>
      <c r="I255" s="23" t="s">
        <v>55</v>
      </c>
      <c r="J255" s="24">
        <v>0</v>
      </c>
      <c r="K255" s="14"/>
    </row>
    <row r="256" spans="1:11" x14ac:dyDescent="0.3">
      <c r="A256" s="5">
        <f t="shared" si="9"/>
        <v>42605</v>
      </c>
      <c r="B256" s="6">
        <v>2016</v>
      </c>
      <c r="C256" s="6">
        <v>236</v>
      </c>
      <c r="D256" s="7">
        <v>3</v>
      </c>
      <c r="E256" s="7">
        <v>1</v>
      </c>
      <c r="F256" s="7">
        <v>5</v>
      </c>
      <c r="G256" s="8">
        <v>236.22</v>
      </c>
      <c r="H256" s="26">
        <v>91.44</v>
      </c>
      <c r="I256" s="23" t="s">
        <v>55</v>
      </c>
      <c r="J256" s="24">
        <v>0</v>
      </c>
      <c r="K256" s="14"/>
    </row>
    <row r="257" spans="1:11" x14ac:dyDescent="0.3">
      <c r="A257" s="5">
        <f t="shared" si="9"/>
        <v>42605</v>
      </c>
      <c r="B257" s="6">
        <v>2016</v>
      </c>
      <c r="C257" s="6">
        <v>236</v>
      </c>
      <c r="D257" s="7">
        <v>3</v>
      </c>
      <c r="E257" s="7">
        <v>2</v>
      </c>
      <c r="F257" s="7">
        <v>1</v>
      </c>
      <c r="G257" s="8">
        <v>236.22</v>
      </c>
      <c r="H257" s="26">
        <v>88.9</v>
      </c>
      <c r="I257" s="23" t="s">
        <v>60</v>
      </c>
      <c r="J257" s="24">
        <v>0</v>
      </c>
      <c r="K257" s="14"/>
    </row>
    <row r="258" spans="1:11" x14ac:dyDescent="0.3">
      <c r="A258" s="5">
        <f t="shared" si="9"/>
        <v>42605</v>
      </c>
      <c r="B258" s="6">
        <v>2016</v>
      </c>
      <c r="C258" s="6">
        <v>236</v>
      </c>
      <c r="D258" s="7">
        <v>3</v>
      </c>
      <c r="E258" s="7">
        <v>2</v>
      </c>
      <c r="F258" s="7">
        <v>2</v>
      </c>
      <c r="G258" s="8">
        <v>241.3</v>
      </c>
      <c r="H258" s="26">
        <v>99.06</v>
      </c>
      <c r="I258" s="23" t="s">
        <v>60</v>
      </c>
      <c r="J258" s="24">
        <v>0</v>
      </c>
      <c r="K258" s="14"/>
    </row>
    <row r="259" spans="1:11" x14ac:dyDescent="0.3">
      <c r="A259" s="5">
        <f t="shared" si="9"/>
        <v>42605</v>
      </c>
      <c r="B259" s="6">
        <v>2016</v>
      </c>
      <c r="C259" s="6">
        <v>236</v>
      </c>
      <c r="D259" s="7">
        <v>3</v>
      </c>
      <c r="E259" s="7">
        <v>2</v>
      </c>
      <c r="F259" s="7">
        <v>3</v>
      </c>
      <c r="G259" s="8">
        <v>238.76</v>
      </c>
      <c r="H259" s="26">
        <v>91.44</v>
      </c>
      <c r="I259" s="23" t="s">
        <v>55</v>
      </c>
      <c r="J259" s="24">
        <v>0</v>
      </c>
      <c r="K259" s="14"/>
    </row>
    <row r="260" spans="1:11" x14ac:dyDescent="0.3">
      <c r="A260" s="5">
        <f t="shared" si="9"/>
        <v>42605</v>
      </c>
      <c r="B260" s="6">
        <v>2016</v>
      </c>
      <c r="C260" s="6">
        <v>236</v>
      </c>
      <c r="D260" s="7">
        <v>3</v>
      </c>
      <c r="E260" s="7">
        <v>2</v>
      </c>
      <c r="F260" s="7">
        <v>4</v>
      </c>
      <c r="G260" s="8">
        <v>233.68</v>
      </c>
      <c r="H260" s="26">
        <v>91.44</v>
      </c>
      <c r="I260" s="23" t="s">
        <v>55</v>
      </c>
      <c r="J260" s="24">
        <v>0</v>
      </c>
      <c r="K260" s="14"/>
    </row>
    <row r="261" spans="1:11" x14ac:dyDescent="0.3">
      <c r="A261" s="5">
        <f t="shared" si="9"/>
        <v>42605</v>
      </c>
      <c r="B261" s="6">
        <v>2016</v>
      </c>
      <c r="C261" s="6">
        <v>236</v>
      </c>
      <c r="D261" s="7">
        <v>3</v>
      </c>
      <c r="E261" s="7">
        <v>2</v>
      </c>
      <c r="F261" s="7">
        <v>5</v>
      </c>
      <c r="G261" s="8">
        <v>220.98</v>
      </c>
      <c r="H261" s="26">
        <v>101.6</v>
      </c>
      <c r="I261" s="23" t="s">
        <v>55</v>
      </c>
      <c r="J261" s="24">
        <v>0</v>
      </c>
      <c r="K261" s="14"/>
    </row>
    <row r="262" spans="1:11" x14ac:dyDescent="0.3">
      <c r="A262" s="5">
        <f t="shared" si="9"/>
        <v>42605</v>
      </c>
      <c r="B262" s="6">
        <v>2016</v>
      </c>
      <c r="C262" s="6">
        <v>236</v>
      </c>
      <c r="D262" s="7">
        <v>4</v>
      </c>
      <c r="E262" s="7">
        <v>1</v>
      </c>
      <c r="F262" s="7">
        <v>1</v>
      </c>
      <c r="G262" s="8">
        <v>215.9</v>
      </c>
      <c r="H262" s="26">
        <v>101.6</v>
      </c>
      <c r="I262" s="23" t="s">
        <v>60</v>
      </c>
      <c r="J262" s="24">
        <v>0</v>
      </c>
      <c r="K262" s="14"/>
    </row>
    <row r="263" spans="1:11" x14ac:dyDescent="0.3">
      <c r="A263" s="5">
        <f t="shared" si="9"/>
        <v>42605</v>
      </c>
      <c r="B263" s="6">
        <v>2016</v>
      </c>
      <c r="C263" s="6">
        <v>236</v>
      </c>
      <c r="D263" s="7">
        <v>4</v>
      </c>
      <c r="E263" s="7">
        <v>1</v>
      </c>
      <c r="F263" s="7">
        <v>2</v>
      </c>
      <c r="G263" s="8">
        <v>228.6</v>
      </c>
      <c r="H263" s="26">
        <v>91.44</v>
      </c>
      <c r="I263" s="23" t="s">
        <v>55</v>
      </c>
      <c r="J263" s="24">
        <v>0</v>
      </c>
      <c r="K263" s="14"/>
    </row>
    <row r="264" spans="1:11" x14ac:dyDescent="0.3">
      <c r="A264" s="5">
        <f t="shared" si="9"/>
        <v>42605</v>
      </c>
      <c r="B264" s="6">
        <v>2016</v>
      </c>
      <c r="C264" s="6">
        <v>236</v>
      </c>
      <c r="D264" s="7">
        <v>4</v>
      </c>
      <c r="E264" s="7">
        <v>1</v>
      </c>
      <c r="F264" s="7">
        <v>3</v>
      </c>
      <c r="G264" s="8">
        <v>231.14000000000001</v>
      </c>
      <c r="H264" s="26">
        <v>96.52</v>
      </c>
      <c r="I264" s="23" t="s">
        <v>60</v>
      </c>
      <c r="J264" s="24">
        <v>0</v>
      </c>
      <c r="K264" s="14"/>
    </row>
    <row r="265" spans="1:11" x14ac:dyDescent="0.3">
      <c r="A265" s="5">
        <f t="shared" si="9"/>
        <v>42605</v>
      </c>
      <c r="B265" s="6">
        <v>2016</v>
      </c>
      <c r="C265" s="6">
        <v>236</v>
      </c>
      <c r="D265" s="7">
        <v>4</v>
      </c>
      <c r="E265" s="7">
        <v>1</v>
      </c>
      <c r="F265" s="7">
        <v>4</v>
      </c>
      <c r="G265" s="8">
        <v>233.68</v>
      </c>
      <c r="H265" s="26">
        <v>114.3</v>
      </c>
      <c r="I265" s="23" t="s">
        <v>60</v>
      </c>
      <c r="J265" s="24">
        <v>0</v>
      </c>
      <c r="K265" s="14"/>
    </row>
    <row r="266" spans="1:11" x14ac:dyDescent="0.3">
      <c r="A266" s="5">
        <f t="shared" si="9"/>
        <v>42605</v>
      </c>
      <c r="B266" s="6">
        <v>2016</v>
      </c>
      <c r="C266" s="6">
        <v>236</v>
      </c>
      <c r="D266" s="7">
        <v>4</v>
      </c>
      <c r="E266" s="7">
        <v>1</v>
      </c>
      <c r="F266" s="7">
        <v>5</v>
      </c>
      <c r="G266" s="8">
        <v>220.98</v>
      </c>
      <c r="H266" s="26">
        <v>109.22</v>
      </c>
      <c r="I266" s="23" t="s">
        <v>60</v>
      </c>
      <c r="J266" s="24">
        <v>0</v>
      </c>
      <c r="K266" s="14"/>
    </row>
    <row r="267" spans="1:11" x14ac:dyDescent="0.3">
      <c r="A267" s="5">
        <f t="shared" si="9"/>
        <v>42605</v>
      </c>
      <c r="B267" s="6">
        <v>2016</v>
      </c>
      <c r="C267" s="6">
        <v>236</v>
      </c>
      <c r="D267" s="7">
        <v>4</v>
      </c>
      <c r="E267" s="7">
        <v>2</v>
      </c>
      <c r="F267" s="7">
        <v>1</v>
      </c>
      <c r="G267" s="8">
        <v>233.68</v>
      </c>
      <c r="H267" s="26">
        <v>99.06</v>
      </c>
      <c r="I267" s="23" t="s">
        <v>60</v>
      </c>
      <c r="J267" s="24">
        <v>0</v>
      </c>
      <c r="K267" s="14"/>
    </row>
    <row r="268" spans="1:11" x14ac:dyDescent="0.3">
      <c r="A268" s="5">
        <f t="shared" si="9"/>
        <v>42605</v>
      </c>
      <c r="B268" s="6">
        <v>2016</v>
      </c>
      <c r="C268" s="6">
        <v>236</v>
      </c>
      <c r="D268" s="7">
        <v>4</v>
      </c>
      <c r="E268" s="7">
        <v>2</v>
      </c>
      <c r="F268" s="7">
        <v>2</v>
      </c>
      <c r="G268" s="8">
        <v>236.22</v>
      </c>
      <c r="H268" s="26">
        <v>104.14</v>
      </c>
      <c r="I268" s="23" t="s">
        <v>60</v>
      </c>
      <c r="J268" s="24">
        <v>1</v>
      </c>
      <c r="K268" s="14"/>
    </row>
    <row r="269" spans="1:11" x14ac:dyDescent="0.3">
      <c r="A269" s="5">
        <f t="shared" si="9"/>
        <v>42605</v>
      </c>
      <c r="B269" s="6">
        <v>2016</v>
      </c>
      <c r="C269" s="6">
        <v>236</v>
      </c>
      <c r="D269" s="7">
        <v>4</v>
      </c>
      <c r="E269" s="7">
        <v>2</v>
      </c>
      <c r="F269" s="7">
        <v>3</v>
      </c>
      <c r="G269" s="8">
        <v>241.3</v>
      </c>
      <c r="H269" s="26">
        <v>101.6</v>
      </c>
      <c r="I269" s="23" t="s">
        <v>60</v>
      </c>
      <c r="J269" s="24">
        <v>1</v>
      </c>
      <c r="K269" s="14"/>
    </row>
    <row r="270" spans="1:11" x14ac:dyDescent="0.3">
      <c r="A270" s="5">
        <f t="shared" si="9"/>
        <v>42605</v>
      </c>
      <c r="B270" s="6">
        <v>2016</v>
      </c>
      <c r="C270" s="6">
        <v>236</v>
      </c>
      <c r="D270" s="7">
        <v>4</v>
      </c>
      <c r="E270" s="7">
        <v>2</v>
      </c>
      <c r="F270" s="7">
        <v>4</v>
      </c>
      <c r="G270" s="8">
        <v>228.6</v>
      </c>
      <c r="H270" s="26">
        <v>96.52</v>
      </c>
      <c r="I270" s="23" t="s">
        <v>55</v>
      </c>
      <c r="J270" s="24">
        <v>0</v>
      </c>
      <c r="K270" s="14"/>
    </row>
    <row r="271" spans="1:11" x14ac:dyDescent="0.3">
      <c r="A271" s="5">
        <f t="shared" si="9"/>
        <v>42605</v>
      </c>
      <c r="B271" s="6">
        <v>2016</v>
      </c>
      <c r="C271" s="6">
        <v>236</v>
      </c>
      <c r="D271" s="7">
        <v>4</v>
      </c>
      <c r="E271" s="7">
        <v>2</v>
      </c>
      <c r="F271" s="7">
        <v>5</v>
      </c>
      <c r="G271" s="8">
        <v>226.06</v>
      </c>
      <c r="H271" s="26">
        <v>91.44</v>
      </c>
      <c r="I271" s="23" t="s">
        <v>60</v>
      </c>
      <c r="J271" s="24">
        <v>1</v>
      </c>
      <c r="K271" s="14"/>
    </row>
    <row r="272" spans="1:11" x14ac:dyDescent="0.3">
      <c r="A272" s="5">
        <f t="shared" si="9"/>
        <v>42605</v>
      </c>
      <c r="B272" s="6">
        <v>2016</v>
      </c>
      <c r="C272" s="6">
        <v>236</v>
      </c>
      <c r="D272" s="7">
        <v>7</v>
      </c>
      <c r="E272" s="7">
        <v>1</v>
      </c>
      <c r="F272" s="7">
        <v>1</v>
      </c>
      <c r="G272" s="8">
        <v>269.24</v>
      </c>
      <c r="H272" s="26">
        <v>99.06</v>
      </c>
      <c r="I272" s="23" t="s">
        <v>55</v>
      </c>
      <c r="J272" s="24">
        <v>1</v>
      </c>
      <c r="K272" s="14"/>
    </row>
    <row r="273" spans="1:11" x14ac:dyDescent="0.3">
      <c r="A273" s="5">
        <f t="shared" si="9"/>
        <v>42605</v>
      </c>
      <c r="B273" s="6">
        <v>2016</v>
      </c>
      <c r="C273" s="6">
        <v>236</v>
      </c>
      <c r="D273" s="7">
        <v>7</v>
      </c>
      <c r="E273" s="7">
        <v>1</v>
      </c>
      <c r="F273" s="7">
        <v>2</v>
      </c>
      <c r="G273" s="8">
        <v>261.62</v>
      </c>
      <c r="H273" s="26">
        <v>91.44</v>
      </c>
      <c r="I273" s="23" t="s">
        <v>60</v>
      </c>
      <c r="J273" s="24">
        <v>1</v>
      </c>
      <c r="K273" s="14"/>
    </row>
    <row r="274" spans="1:11" x14ac:dyDescent="0.3">
      <c r="A274" s="5">
        <f t="shared" si="9"/>
        <v>42605</v>
      </c>
      <c r="B274" s="6">
        <v>2016</v>
      </c>
      <c r="C274" s="6">
        <v>236</v>
      </c>
      <c r="D274" s="7">
        <v>7</v>
      </c>
      <c r="E274" s="7">
        <v>1</v>
      </c>
      <c r="F274" s="7">
        <v>3</v>
      </c>
      <c r="G274" s="8">
        <v>271.78000000000003</v>
      </c>
      <c r="H274" s="26">
        <v>104.14</v>
      </c>
      <c r="I274" s="23" t="s">
        <v>60</v>
      </c>
      <c r="J274" s="24">
        <v>1</v>
      </c>
      <c r="K274" s="14"/>
    </row>
    <row r="275" spans="1:11" x14ac:dyDescent="0.3">
      <c r="A275" s="5">
        <f t="shared" si="9"/>
        <v>42605</v>
      </c>
      <c r="B275" s="6">
        <v>2016</v>
      </c>
      <c r="C275" s="6">
        <v>236</v>
      </c>
      <c r="D275" s="7">
        <v>7</v>
      </c>
      <c r="E275" s="7">
        <v>1</v>
      </c>
      <c r="F275" s="7">
        <v>4</v>
      </c>
      <c r="G275" s="8">
        <v>264.16000000000003</v>
      </c>
      <c r="H275" s="26">
        <v>114.3</v>
      </c>
      <c r="I275" s="23" t="s">
        <v>60</v>
      </c>
      <c r="J275" s="24">
        <v>0</v>
      </c>
      <c r="K275" s="14"/>
    </row>
    <row r="276" spans="1:11" x14ac:dyDescent="0.3">
      <c r="A276" s="5">
        <f t="shared" si="9"/>
        <v>42605</v>
      </c>
      <c r="B276" s="6">
        <v>2016</v>
      </c>
      <c r="C276" s="6">
        <v>236</v>
      </c>
      <c r="D276" s="7">
        <v>7</v>
      </c>
      <c r="E276" s="7">
        <v>1</v>
      </c>
      <c r="F276" s="7">
        <v>5</v>
      </c>
      <c r="G276" s="8">
        <v>264.16000000000003</v>
      </c>
      <c r="H276" s="26">
        <v>99.06</v>
      </c>
      <c r="I276" s="23" t="s">
        <v>60</v>
      </c>
      <c r="J276" s="24">
        <v>0</v>
      </c>
      <c r="K276" s="14"/>
    </row>
    <row r="277" spans="1:11" x14ac:dyDescent="0.3">
      <c r="A277" s="5">
        <f t="shared" si="9"/>
        <v>42605</v>
      </c>
      <c r="B277" s="6">
        <v>2016</v>
      </c>
      <c r="C277" s="6">
        <v>236</v>
      </c>
      <c r="D277" s="7">
        <v>7</v>
      </c>
      <c r="E277" s="7">
        <v>2</v>
      </c>
      <c r="F277" s="7">
        <v>1</v>
      </c>
      <c r="G277" s="8">
        <v>264.16000000000003</v>
      </c>
      <c r="H277" s="26">
        <v>109.22</v>
      </c>
      <c r="I277" s="23" t="s">
        <v>60</v>
      </c>
      <c r="J277" s="24">
        <v>1</v>
      </c>
      <c r="K277" s="14"/>
    </row>
    <row r="278" spans="1:11" x14ac:dyDescent="0.3">
      <c r="A278" s="5">
        <f t="shared" si="9"/>
        <v>42605</v>
      </c>
      <c r="B278" s="6">
        <v>2016</v>
      </c>
      <c r="C278" s="6">
        <v>236</v>
      </c>
      <c r="D278" s="7">
        <v>7</v>
      </c>
      <c r="E278" s="7">
        <v>2</v>
      </c>
      <c r="F278" s="7">
        <v>2</v>
      </c>
      <c r="G278" s="8">
        <v>248.92000000000002</v>
      </c>
      <c r="H278" s="26">
        <v>121.92</v>
      </c>
      <c r="I278" s="23" t="s">
        <v>60</v>
      </c>
      <c r="J278" s="24">
        <v>0</v>
      </c>
      <c r="K278" s="14"/>
    </row>
    <row r="279" spans="1:11" x14ac:dyDescent="0.3">
      <c r="A279" s="5">
        <f t="shared" si="9"/>
        <v>42605</v>
      </c>
      <c r="B279" s="6">
        <v>2016</v>
      </c>
      <c r="C279" s="6">
        <v>236</v>
      </c>
      <c r="D279" s="7">
        <v>7</v>
      </c>
      <c r="E279" s="7">
        <v>2</v>
      </c>
      <c r="F279" s="7">
        <v>3</v>
      </c>
      <c r="G279" s="8">
        <v>256.54000000000002</v>
      </c>
      <c r="H279" s="26">
        <v>114.3</v>
      </c>
      <c r="I279" s="23" t="s">
        <v>55</v>
      </c>
      <c r="J279" s="24">
        <v>1</v>
      </c>
      <c r="K279" s="14"/>
    </row>
    <row r="280" spans="1:11" x14ac:dyDescent="0.3">
      <c r="A280" s="5">
        <f t="shared" si="9"/>
        <v>42605</v>
      </c>
      <c r="B280" s="6">
        <v>2016</v>
      </c>
      <c r="C280" s="6">
        <v>236</v>
      </c>
      <c r="D280" s="7">
        <v>7</v>
      </c>
      <c r="E280" s="7">
        <v>2</v>
      </c>
      <c r="F280" s="7">
        <v>4</v>
      </c>
      <c r="G280" s="8">
        <v>251.46</v>
      </c>
      <c r="H280" s="26">
        <v>99.06</v>
      </c>
      <c r="I280" s="23" t="s">
        <v>60</v>
      </c>
      <c r="J280" s="24">
        <v>0</v>
      </c>
      <c r="K280" s="14"/>
    </row>
    <row r="281" spans="1:11" x14ac:dyDescent="0.3">
      <c r="A281" s="5">
        <f t="shared" si="9"/>
        <v>42605</v>
      </c>
      <c r="B281" s="6">
        <v>2016</v>
      </c>
      <c r="C281" s="6">
        <v>236</v>
      </c>
      <c r="D281" s="7">
        <v>7</v>
      </c>
      <c r="E281" s="7">
        <v>2</v>
      </c>
      <c r="F281" s="7">
        <v>5</v>
      </c>
      <c r="G281" s="8">
        <v>266.7</v>
      </c>
      <c r="H281" s="26">
        <v>106.68</v>
      </c>
      <c r="I281" s="23" t="s">
        <v>60</v>
      </c>
      <c r="J281" s="24">
        <v>0</v>
      </c>
      <c r="K281" s="14"/>
    </row>
    <row r="282" spans="1:11" x14ac:dyDescent="0.3">
      <c r="A282" s="5">
        <f t="shared" si="9"/>
        <v>42605</v>
      </c>
      <c r="B282" s="6">
        <v>2016</v>
      </c>
      <c r="C282" s="6">
        <v>236</v>
      </c>
      <c r="D282" s="7">
        <v>8</v>
      </c>
      <c r="E282" s="7">
        <v>1</v>
      </c>
      <c r="F282" s="7">
        <v>1</v>
      </c>
      <c r="G282" s="8">
        <v>248.92000000000002</v>
      </c>
      <c r="H282" s="26">
        <v>101.6</v>
      </c>
      <c r="I282" s="23" t="s">
        <v>114</v>
      </c>
      <c r="J282" s="24">
        <v>0</v>
      </c>
      <c r="K282" s="14"/>
    </row>
    <row r="283" spans="1:11" x14ac:dyDescent="0.3">
      <c r="A283" s="5">
        <f t="shared" si="9"/>
        <v>42605</v>
      </c>
      <c r="B283" s="6">
        <v>2016</v>
      </c>
      <c r="C283" s="6">
        <v>236</v>
      </c>
      <c r="D283" s="7">
        <v>8</v>
      </c>
      <c r="E283" s="7">
        <v>1</v>
      </c>
      <c r="F283" s="7">
        <v>2</v>
      </c>
      <c r="G283" s="8">
        <v>243.84</v>
      </c>
      <c r="H283" s="26">
        <v>111.76</v>
      </c>
      <c r="I283" s="23" t="s">
        <v>60</v>
      </c>
      <c r="J283" s="24">
        <v>1</v>
      </c>
      <c r="K283" s="14"/>
    </row>
    <row r="284" spans="1:11" x14ac:dyDescent="0.3">
      <c r="A284" s="5">
        <f t="shared" si="9"/>
        <v>42605</v>
      </c>
      <c r="B284" s="6">
        <v>2016</v>
      </c>
      <c r="C284" s="6">
        <v>236</v>
      </c>
      <c r="D284" s="7">
        <v>8</v>
      </c>
      <c r="E284" s="7">
        <v>1</v>
      </c>
      <c r="F284" s="7">
        <v>3</v>
      </c>
      <c r="G284" s="8">
        <v>251.46</v>
      </c>
      <c r="H284" s="26">
        <v>96.52</v>
      </c>
      <c r="I284" s="23" t="s">
        <v>60</v>
      </c>
      <c r="J284" s="24">
        <v>0</v>
      </c>
      <c r="K284" s="14"/>
    </row>
    <row r="285" spans="1:11" x14ac:dyDescent="0.3">
      <c r="A285" s="5">
        <f t="shared" si="9"/>
        <v>42605</v>
      </c>
      <c r="B285" s="6">
        <v>2016</v>
      </c>
      <c r="C285" s="6">
        <v>236</v>
      </c>
      <c r="D285" s="7">
        <v>8</v>
      </c>
      <c r="E285" s="7">
        <v>1</v>
      </c>
      <c r="F285" s="7">
        <v>4</v>
      </c>
      <c r="G285" s="8">
        <v>256.54000000000002</v>
      </c>
      <c r="H285" s="26">
        <v>99.06</v>
      </c>
      <c r="I285" s="23" t="s">
        <v>60</v>
      </c>
      <c r="J285" s="24">
        <v>0</v>
      </c>
      <c r="K285" s="14"/>
    </row>
    <row r="286" spans="1:11" x14ac:dyDescent="0.3">
      <c r="A286" s="5">
        <f t="shared" si="9"/>
        <v>42605</v>
      </c>
      <c r="B286" s="6">
        <v>2016</v>
      </c>
      <c r="C286" s="6">
        <v>236</v>
      </c>
      <c r="D286" s="7">
        <v>8</v>
      </c>
      <c r="E286" s="7">
        <v>1</v>
      </c>
      <c r="F286" s="7">
        <v>5</v>
      </c>
      <c r="G286" s="8">
        <v>246.38</v>
      </c>
      <c r="H286" s="26">
        <v>109.22</v>
      </c>
      <c r="I286" s="23" t="s">
        <v>60</v>
      </c>
      <c r="J286" s="24">
        <v>1</v>
      </c>
      <c r="K286" s="14"/>
    </row>
    <row r="287" spans="1:11" x14ac:dyDescent="0.3">
      <c r="A287" s="5">
        <f t="shared" si="9"/>
        <v>42605</v>
      </c>
      <c r="B287" s="6">
        <v>2016</v>
      </c>
      <c r="C287" s="6">
        <v>236</v>
      </c>
      <c r="D287" s="7">
        <v>8</v>
      </c>
      <c r="E287" s="7">
        <v>2</v>
      </c>
      <c r="F287" s="7">
        <v>1</v>
      </c>
      <c r="G287" s="8">
        <v>246.38</v>
      </c>
      <c r="H287" s="26">
        <v>99.06</v>
      </c>
      <c r="I287" s="23" t="s">
        <v>114</v>
      </c>
      <c r="J287" s="24">
        <v>1</v>
      </c>
      <c r="K287" s="14"/>
    </row>
    <row r="288" spans="1:11" x14ac:dyDescent="0.3">
      <c r="A288" s="5">
        <f t="shared" si="9"/>
        <v>42605</v>
      </c>
      <c r="B288" s="6">
        <v>2016</v>
      </c>
      <c r="C288" s="6">
        <v>236</v>
      </c>
      <c r="D288" s="7">
        <v>8</v>
      </c>
      <c r="E288" s="7">
        <v>2</v>
      </c>
      <c r="F288" s="7">
        <v>2</v>
      </c>
      <c r="G288" s="8">
        <v>254</v>
      </c>
      <c r="H288" s="26">
        <v>111.76</v>
      </c>
      <c r="I288" s="23" t="s">
        <v>114</v>
      </c>
      <c r="J288" s="24">
        <v>0</v>
      </c>
      <c r="K288" s="14"/>
    </row>
    <row r="289" spans="1:11" x14ac:dyDescent="0.3">
      <c r="A289" s="5">
        <f t="shared" si="9"/>
        <v>42605</v>
      </c>
      <c r="B289" s="6">
        <v>2016</v>
      </c>
      <c r="C289" s="6">
        <v>236</v>
      </c>
      <c r="D289" s="7">
        <v>8</v>
      </c>
      <c r="E289" s="7">
        <v>2</v>
      </c>
      <c r="F289" s="7">
        <v>3</v>
      </c>
      <c r="G289" s="8">
        <v>251.46</v>
      </c>
      <c r="H289" s="26">
        <v>96.52</v>
      </c>
      <c r="I289" s="23" t="s">
        <v>60</v>
      </c>
      <c r="J289" s="24">
        <v>0</v>
      </c>
      <c r="K289" s="14"/>
    </row>
    <row r="290" spans="1:11" x14ac:dyDescent="0.3">
      <c r="A290" s="5">
        <f t="shared" si="9"/>
        <v>42605</v>
      </c>
      <c r="B290" s="6">
        <v>2016</v>
      </c>
      <c r="C290" s="6">
        <v>236</v>
      </c>
      <c r="D290" s="7">
        <v>8</v>
      </c>
      <c r="E290" s="7">
        <v>2</v>
      </c>
      <c r="F290" s="7">
        <v>4</v>
      </c>
      <c r="G290" s="8">
        <v>261.62</v>
      </c>
      <c r="H290" s="26">
        <v>91.44</v>
      </c>
      <c r="I290" s="23" t="s">
        <v>60</v>
      </c>
      <c r="J290" s="24">
        <v>0</v>
      </c>
      <c r="K290" s="14"/>
    </row>
    <row r="291" spans="1:11" x14ac:dyDescent="0.3">
      <c r="A291" s="5">
        <f t="shared" si="9"/>
        <v>42605</v>
      </c>
      <c r="B291" s="6">
        <v>2016</v>
      </c>
      <c r="C291" s="6">
        <v>236</v>
      </c>
      <c r="D291" s="7">
        <v>8</v>
      </c>
      <c r="E291" s="7">
        <v>2</v>
      </c>
      <c r="F291" s="7">
        <v>5</v>
      </c>
      <c r="G291" s="8">
        <v>251.46</v>
      </c>
      <c r="H291" s="26">
        <v>93.98</v>
      </c>
      <c r="I291" s="23" t="s">
        <v>114</v>
      </c>
      <c r="J291" s="24">
        <v>0</v>
      </c>
      <c r="K291" s="14"/>
    </row>
    <row r="292" spans="1:11" x14ac:dyDescent="0.3">
      <c r="A292" s="5">
        <f t="shared" si="9"/>
        <v>42605</v>
      </c>
      <c r="B292" s="6">
        <v>2016</v>
      </c>
      <c r="C292" s="6">
        <v>236</v>
      </c>
      <c r="D292" s="7">
        <v>9</v>
      </c>
      <c r="E292" s="7">
        <v>1</v>
      </c>
      <c r="F292" s="7">
        <v>1</v>
      </c>
      <c r="G292" s="8">
        <v>251.46</v>
      </c>
      <c r="H292" s="26">
        <v>96.52</v>
      </c>
      <c r="I292" s="23" t="s">
        <v>60</v>
      </c>
      <c r="J292" s="24">
        <v>1</v>
      </c>
      <c r="K292" s="14"/>
    </row>
    <row r="293" spans="1:11" x14ac:dyDescent="0.3">
      <c r="A293" s="5">
        <f t="shared" si="9"/>
        <v>42605</v>
      </c>
      <c r="B293" s="6">
        <v>2016</v>
      </c>
      <c r="C293" s="6">
        <v>236</v>
      </c>
      <c r="D293" s="7">
        <v>9</v>
      </c>
      <c r="E293" s="7">
        <v>1</v>
      </c>
      <c r="F293" s="7">
        <v>2</v>
      </c>
      <c r="G293" s="8">
        <v>254</v>
      </c>
      <c r="H293" s="26">
        <v>106.68</v>
      </c>
      <c r="I293" s="23" t="s">
        <v>60</v>
      </c>
      <c r="J293" s="24">
        <v>0</v>
      </c>
      <c r="K293" s="14"/>
    </row>
    <row r="294" spans="1:11" x14ac:dyDescent="0.3">
      <c r="A294" s="5">
        <f t="shared" si="9"/>
        <v>42605</v>
      </c>
      <c r="B294" s="6">
        <v>2016</v>
      </c>
      <c r="C294" s="6">
        <v>236</v>
      </c>
      <c r="D294" s="7">
        <v>9</v>
      </c>
      <c r="E294" s="7">
        <v>1</v>
      </c>
      <c r="F294" s="7">
        <v>3</v>
      </c>
      <c r="G294" s="8">
        <v>241.3</v>
      </c>
      <c r="H294" s="26">
        <v>104.14</v>
      </c>
      <c r="I294" s="23" t="s">
        <v>60</v>
      </c>
      <c r="J294" s="24">
        <v>0</v>
      </c>
      <c r="K294" s="14"/>
    </row>
    <row r="295" spans="1:11" x14ac:dyDescent="0.3">
      <c r="A295" s="5">
        <f t="shared" si="9"/>
        <v>42605</v>
      </c>
      <c r="B295" s="6">
        <v>2016</v>
      </c>
      <c r="C295" s="6">
        <v>236</v>
      </c>
      <c r="D295" s="7">
        <v>9</v>
      </c>
      <c r="E295" s="7">
        <v>1</v>
      </c>
      <c r="F295" s="7">
        <v>4</v>
      </c>
      <c r="G295" s="8">
        <v>246.38</v>
      </c>
      <c r="H295" s="26">
        <v>101.6</v>
      </c>
      <c r="I295" s="23" t="s">
        <v>60</v>
      </c>
      <c r="J295" s="24">
        <v>0</v>
      </c>
      <c r="K295" s="14"/>
    </row>
    <row r="296" spans="1:11" x14ac:dyDescent="0.3">
      <c r="A296" s="5">
        <f t="shared" si="9"/>
        <v>42605</v>
      </c>
      <c r="B296" s="6">
        <v>2016</v>
      </c>
      <c r="C296" s="6">
        <v>236</v>
      </c>
      <c r="D296" s="7">
        <v>9</v>
      </c>
      <c r="E296" s="7">
        <v>1</v>
      </c>
      <c r="F296" s="7">
        <v>5</v>
      </c>
      <c r="G296" s="8">
        <v>243.84</v>
      </c>
      <c r="H296" s="26">
        <v>109.22</v>
      </c>
      <c r="I296" s="23" t="s">
        <v>60</v>
      </c>
      <c r="J296" s="24">
        <v>0</v>
      </c>
      <c r="K296" s="14"/>
    </row>
    <row r="297" spans="1:11" x14ac:dyDescent="0.3">
      <c r="A297" s="5">
        <f t="shared" si="9"/>
        <v>42605</v>
      </c>
      <c r="B297" s="6">
        <v>2016</v>
      </c>
      <c r="C297" s="6">
        <v>236</v>
      </c>
      <c r="D297" s="7">
        <v>9</v>
      </c>
      <c r="E297" s="7">
        <v>2</v>
      </c>
      <c r="F297" s="7">
        <v>1</v>
      </c>
      <c r="G297" s="8">
        <v>261.62</v>
      </c>
      <c r="H297" s="26">
        <v>99.06</v>
      </c>
      <c r="I297" s="23" t="s">
        <v>60</v>
      </c>
      <c r="J297" s="24">
        <v>0</v>
      </c>
      <c r="K297" s="14"/>
    </row>
    <row r="298" spans="1:11" x14ac:dyDescent="0.3">
      <c r="A298" s="5">
        <f t="shared" si="9"/>
        <v>42605</v>
      </c>
      <c r="B298" s="6">
        <v>2016</v>
      </c>
      <c r="C298" s="6">
        <v>236</v>
      </c>
      <c r="D298" s="7">
        <v>9</v>
      </c>
      <c r="E298" s="7">
        <v>2</v>
      </c>
      <c r="F298" s="7">
        <v>2</v>
      </c>
      <c r="G298" s="8">
        <v>254</v>
      </c>
      <c r="H298" s="26">
        <v>91.44</v>
      </c>
      <c r="I298" s="23" t="s">
        <v>55</v>
      </c>
      <c r="J298" s="24">
        <v>0</v>
      </c>
      <c r="K298" s="14"/>
    </row>
    <row r="299" spans="1:11" x14ac:dyDescent="0.3">
      <c r="A299" s="5">
        <f t="shared" si="9"/>
        <v>42605</v>
      </c>
      <c r="B299" s="6">
        <v>2016</v>
      </c>
      <c r="C299" s="6">
        <v>236</v>
      </c>
      <c r="D299" s="7">
        <v>9</v>
      </c>
      <c r="E299" s="7">
        <v>2</v>
      </c>
      <c r="F299" s="7">
        <v>3</v>
      </c>
      <c r="G299" s="8">
        <v>248.92000000000002</v>
      </c>
      <c r="H299" s="26">
        <v>101.6</v>
      </c>
      <c r="I299" s="23" t="s">
        <v>60</v>
      </c>
      <c r="J299" s="24">
        <v>0</v>
      </c>
      <c r="K299" s="14"/>
    </row>
    <row r="300" spans="1:11" x14ac:dyDescent="0.3">
      <c r="A300" s="5">
        <f t="shared" si="9"/>
        <v>42605</v>
      </c>
      <c r="B300" s="6">
        <v>2016</v>
      </c>
      <c r="C300" s="6">
        <v>236</v>
      </c>
      <c r="D300" s="7">
        <v>9</v>
      </c>
      <c r="E300" s="7">
        <v>2</v>
      </c>
      <c r="F300" s="7">
        <v>4</v>
      </c>
      <c r="G300" s="8">
        <v>246.38</v>
      </c>
      <c r="H300" s="26">
        <v>96.52</v>
      </c>
      <c r="I300" s="23" t="s">
        <v>60</v>
      </c>
      <c r="J300" s="24">
        <v>0</v>
      </c>
      <c r="K300" s="14"/>
    </row>
    <row r="301" spans="1:11" x14ac:dyDescent="0.3">
      <c r="A301" s="5">
        <f t="shared" si="9"/>
        <v>42605</v>
      </c>
      <c r="B301" s="6">
        <v>2016</v>
      </c>
      <c r="C301" s="6">
        <v>236</v>
      </c>
      <c r="D301" s="7">
        <v>9</v>
      </c>
      <c r="E301" s="7">
        <v>2</v>
      </c>
      <c r="F301" s="7">
        <v>5</v>
      </c>
      <c r="G301" s="8">
        <v>256.54000000000002</v>
      </c>
      <c r="H301" s="26">
        <v>99.06</v>
      </c>
      <c r="I301" s="23" t="s">
        <v>55</v>
      </c>
      <c r="J301" s="24">
        <v>0</v>
      </c>
      <c r="K301" s="14"/>
    </row>
    <row r="302" spans="1:11" x14ac:dyDescent="0.3">
      <c r="A302" s="5">
        <f t="shared" ref="A302" si="10">DATE(B302,1,C302)</f>
        <v>42619</v>
      </c>
      <c r="B302" s="6">
        <v>2016</v>
      </c>
      <c r="C302" s="6">
        <v>250</v>
      </c>
      <c r="D302" s="7">
        <v>2</v>
      </c>
      <c r="E302" s="7">
        <v>1</v>
      </c>
      <c r="F302" s="7">
        <v>1</v>
      </c>
      <c r="G302" s="8">
        <v>228.6</v>
      </c>
      <c r="H302" s="26">
        <v>91.44</v>
      </c>
      <c r="I302" s="23" t="s">
        <v>55</v>
      </c>
      <c r="J302" s="24">
        <v>1</v>
      </c>
      <c r="K302" s="14"/>
    </row>
    <row r="303" spans="1:11" x14ac:dyDescent="0.3">
      <c r="A303" s="5">
        <f t="shared" ref="A303:A361" si="11">DATE(B303,1,C303)</f>
        <v>42619</v>
      </c>
      <c r="B303" s="6">
        <v>2016</v>
      </c>
      <c r="C303" s="6">
        <v>250</v>
      </c>
      <c r="D303" s="7">
        <v>2</v>
      </c>
      <c r="E303" s="7">
        <v>1</v>
      </c>
      <c r="F303" s="7">
        <v>2</v>
      </c>
      <c r="G303" s="8">
        <v>226.06</v>
      </c>
      <c r="H303" s="26">
        <v>96.52</v>
      </c>
      <c r="I303" s="23" t="s">
        <v>55</v>
      </c>
      <c r="J303" s="24">
        <v>0</v>
      </c>
      <c r="K303" s="14"/>
    </row>
    <row r="304" spans="1:11" x14ac:dyDescent="0.3">
      <c r="A304" s="5">
        <f t="shared" si="11"/>
        <v>42619</v>
      </c>
      <c r="B304" s="6">
        <v>2016</v>
      </c>
      <c r="C304" s="6">
        <v>250</v>
      </c>
      <c r="D304" s="7">
        <v>2</v>
      </c>
      <c r="E304" s="7">
        <v>1</v>
      </c>
      <c r="F304" s="7">
        <v>3</v>
      </c>
      <c r="G304" s="8">
        <v>215.9</v>
      </c>
      <c r="H304" s="26">
        <v>78.739999999999995</v>
      </c>
      <c r="I304" s="23" t="s">
        <v>55</v>
      </c>
      <c r="J304" s="24">
        <v>0</v>
      </c>
      <c r="K304" s="14"/>
    </row>
    <row r="305" spans="1:11" x14ac:dyDescent="0.3">
      <c r="A305" s="5">
        <f t="shared" si="11"/>
        <v>42619</v>
      </c>
      <c r="B305" s="6">
        <v>2016</v>
      </c>
      <c r="C305" s="6">
        <v>250</v>
      </c>
      <c r="D305" s="7">
        <v>2</v>
      </c>
      <c r="E305" s="7">
        <v>1</v>
      </c>
      <c r="F305" s="7">
        <v>4</v>
      </c>
      <c r="G305" s="8">
        <v>210.82</v>
      </c>
      <c r="H305" s="26">
        <v>73.66</v>
      </c>
      <c r="I305" s="23" t="s">
        <v>55</v>
      </c>
      <c r="J305" s="24">
        <v>0</v>
      </c>
      <c r="K305" s="14"/>
    </row>
    <row r="306" spans="1:11" x14ac:dyDescent="0.3">
      <c r="A306" s="5">
        <f t="shared" si="11"/>
        <v>42619</v>
      </c>
      <c r="B306" s="6">
        <v>2016</v>
      </c>
      <c r="C306" s="6">
        <v>250</v>
      </c>
      <c r="D306" s="7">
        <v>2</v>
      </c>
      <c r="E306" s="7">
        <v>1</v>
      </c>
      <c r="F306" s="7">
        <v>5</v>
      </c>
      <c r="G306" s="8">
        <v>228.6</v>
      </c>
      <c r="H306" s="26">
        <v>63.5</v>
      </c>
      <c r="I306" s="23" t="s">
        <v>55</v>
      </c>
      <c r="J306" s="24">
        <v>0</v>
      </c>
      <c r="K306" s="14"/>
    </row>
    <row r="307" spans="1:11" x14ac:dyDescent="0.3">
      <c r="A307" s="5">
        <f t="shared" si="11"/>
        <v>42619</v>
      </c>
      <c r="B307" s="6">
        <v>2016</v>
      </c>
      <c r="C307" s="6">
        <v>250</v>
      </c>
      <c r="D307" s="7">
        <v>2</v>
      </c>
      <c r="E307" s="7">
        <v>2</v>
      </c>
      <c r="F307" s="7">
        <v>1</v>
      </c>
      <c r="G307" s="8">
        <v>241.3</v>
      </c>
      <c r="H307" s="26">
        <v>91.44</v>
      </c>
      <c r="I307" s="23" t="s">
        <v>55</v>
      </c>
      <c r="J307" s="24">
        <v>0</v>
      </c>
      <c r="K307" s="14"/>
    </row>
    <row r="308" spans="1:11" x14ac:dyDescent="0.3">
      <c r="A308" s="5">
        <f t="shared" si="11"/>
        <v>42619</v>
      </c>
      <c r="B308" s="6">
        <v>2016</v>
      </c>
      <c r="C308" s="6">
        <v>250</v>
      </c>
      <c r="D308" s="7">
        <v>2</v>
      </c>
      <c r="E308" s="7">
        <v>2</v>
      </c>
      <c r="F308" s="7">
        <v>2</v>
      </c>
      <c r="G308" s="8">
        <v>238.76</v>
      </c>
      <c r="H308" s="26">
        <v>96.52</v>
      </c>
      <c r="I308" s="23" t="s">
        <v>55</v>
      </c>
      <c r="J308" s="24">
        <v>0</v>
      </c>
      <c r="K308" s="14"/>
    </row>
    <row r="309" spans="1:11" x14ac:dyDescent="0.3">
      <c r="A309" s="5">
        <f t="shared" si="11"/>
        <v>42619</v>
      </c>
      <c r="B309" s="6">
        <v>2016</v>
      </c>
      <c r="C309" s="6">
        <v>250</v>
      </c>
      <c r="D309" s="7">
        <v>2</v>
      </c>
      <c r="E309" s="7">
        <v>2</v>
      </c>
      <c r="F309" s="7">
        <v>3</v>
      </c>
      <c r="G309" s="8">
        <v>231.14000000000001</v>
      </c>
      <c r="H309" s="26">
        <v>99.06</v>
      </c>
      <c r="I309" s="23" t="s">
        <v>55</v>
      </c>
      <c r="J309" s="24">
        <v>0</v>
      </c>
      <c r="K309" s="14"/>
    </row>
    <row r="310" spans="1:11" x14ac:dyDescent="0.3">
      <c r="A310" s="5">
        <f t="shared" si="11"/>
        <v>42619</v>
      </c>
      <c r="B310" s="6">
        <v>2016</v>
      </c>
      <c r="C310" s="6">
        <v>250</v>
      </c>
      <c r="D310" s="7">
        <v>2</v>
      </c>
      <c r="E310" s="7">
        <v>2</v>
      </c>
      <c r="F310" s="7">
        <v>4</v>
      </c>
      <c r="G310" s="8">
        <v>236.22</v>
      </c>
      <c r="H310" s="26">
        <v>104.14</v>
      </c>
      <c r="I310" s="23" t="s">
        <v>55</v>
      </c>
      <c r="J310" s="24">
        <v>0</v>
      </c>
      <c r="K310" s="14"/>
    </row>
    <row r="311" spans="1:11" x14ac:dyDescent="0.3">
      <c r="A311" s="5">
        <f t="shared" si="11"/>
        <v>42619</v>
      </c>
      <c r="B311" s="6">
        <v>2016</v>
      </c>
      <c r="C311" s="6">
        <v>250</v>
      </c>
      <c r="D311" s="7">
        <v>2</v>
      </c>
      <c r="E311" s="7">
        <v>2</v>
      </c>
      <c r="F311" s="7">
        <v>5</v>
      </c>
      <c r="G311" s="8">
        <v>241.3</v>
      </c>
      <c r="H311" s="26">
        <v>91.44</v>
      </c>
      <c r="I311" s="23" t="s">
        <v>55</v>
      </c>
      <c r="J311" s="24">
        <v>0</v>
      </c>
      <c r="K311" s="14"/>
    </row>
    <row r="312" spans="1:11" x14ac:dyDescent="0.3">
      <c r="A312" s="5">
        <f t="shared" si="11"/>
        <v>42619</v>
      </c>
      <c r="B312" s="6">
        <v>2016</v>
      </c>
      <c r="C312" s="6">
        <v>250</v>
      </c>
      <c r="D312" s="7">
        <v>3</v>
      </c>
      <c r="E312" s="7">
        <v>1</v>
      </c>
      <c r="F312" s="7">
        <v>1</v>
      </c>
      <c r="G312" s="8">
        <v>215.9</v>
      </c>
      <c r="H312" s="26">
        <v>71.12</v>
      </c>
      <c r="I312" s="23" t="s">
        <v>55</v>
      </c>
      <c r="J312" s="24">
        <v>0</v>
      </c>
      <c r="K312" s="14"/>
    </row>
    <row r="313" spans="1:11" x14ac:dyDescent="0.3">
      <c r="A313" s="5">
        <f t="shared" si="11"/>
        <v>42619</v>
      </c>
      <c r="B313" s="6">
        <v>2016</v>
      </c>
      <c r="C313" s="6">
        <v>250</v>
      </c>
      <c r="D313" s="7">
        <v>3</v>
      </c>
      <c r="E313" s="7">
        <v>1</v>
      </c>
      <c r="F313" s="7">
        <v>2</v>
      </c>
      <c r="G313" s="8">
        <v>218.44</v>
      </c>
      <c r="H313" s="26">
        <v>88.9</v>
      </c>
      <c r="I313" s="23" t="s">
        <v>55</v>
      </c>
      <c r="J313" s="24">
        <v>0</v>
      </c>
      <c r="K313" s="14"/>
    </row>
    <row r="314" spans="1:11" x14ac:dyDescent="0.3">
      <c r="A314" s="5">
        <f t="shared" si="11"/>
        <v>42619</v>
      </c>
      <c r="B314" s="6">
        <v>2016</v>
      </c>
      <c r="C314" s="6">
        <v>250</v>
      </c>
      <c r="D314" s="7">
        <v>3</v>
      </c>
      <c r="E314" s="7">
        <v>1</v>
      </c>
      <c r="F314" s="7">
        <v>3</v>
      </c>
      <c r="G314" s="8">
        <v>226.06</v>
      </c>
      <c r="H314" s="26">
        <v>91.44</v>
      </c>
      <c r="I314" s="23" t="s">
        <v>55</v>
      </c>
      <c r="J314" s="24">
        <v>0</v>
      </c>
      <c r="K314" s="14"/>
    </row>
    <row r="315" spans="1:11" x14ac:dyDescent="0.3">
      <c r="A315" s="5">
        <f t="shared" si="11"/>
        <v>42619</v>
      </c>
      <c r="B315" s="6">
        <v>2016</v>
      </c>
      <c r="C315" s="6">
        <v>250</v>
      </c>
      <c r="D315" s="7">
        <v>3</v>
      </c>
      <c r="E315" s="7">
        <v>1</v>
      </c>
      <c r="F315" s="7">
        <v>4</v>
      </c>
      <c r="G315" s="8">
        <v>210.82</v>
      </c>
      <c r="H315" s="26">
        <v>81.28</v>
      </c>
      <c r="I315" s="23" t="s">
        <v>55</v>
      </c>
      <c r="J315" s="24">
        <v>0</v>
      </c>
      <c r="K315" s="14"/>
    </row>
    <row r="316" spans="1:11" x14ac:dyDescent="0.3">
      <c r="A316" s="5">
        <f t="shared" si="11"/>
        <v>42619</v>
      </c>
      <c r="B316" s="6">
        <v>2016</v>
      </c>
      <c r="C316" s="6">
        <v>250</v>
      </c>
      <c r="D316" s="7">
        <v>3</v>
      </c>
      <c r="E316" s="7">
        <v>1</v>
      </c>
      <c r="F316" s="7">
        <v>5</v>
      </c>
      <c r="G316" s="8">
        <v>213.36</v>
      </c>
      <c r="H316" s="26">
        <v>83.820000000000007</v>
      </c>
      <c r="I316" s="23" t="s">
        <v>55</v>
      </c>
      <c r="J316" s="24">
        <v>0</v>
      </c>
      <c r="K316" s="14"/>
    </row>
    <row r="317" spans="1:11" x14ac:dyDescent="0.3">
      <c r="A317" s="5">
        <f t="shared" si="11"/>
        <v>42619</v>
      </c>
      <c r="B317" s="6">
        <v>2016</v>
      </c>
      <c r="C317" s="6">
        <v>250</v>
      </c>
      <c r="D317" s="7">
        <v>3</v>
      </c>
      <c r="E317" s="7">
        <v>2</v>
      </c>
      <c r="F317" s="7">
        <v>1</v>
      </c>
      <c r="G317" s="8">
        <v>218.44</v>
      </c>
      <c r="H317" s="26">
        <v>78.739999999999995</v>
      </c>
      <c r="I317" s="23" t="s">
        <v>55</v>
      </c>
      <c r="J317" s="24">
        <v>0</v>
      </c>
      <c r="K317" s="14"/>
    </row>
    <row r="318" spans="1:11" x14ac:dyDescent="0.3">
      <c r="A318" s="5">
        <f t="shared" si="11"/>
        <v>42619</v>
      </c>
      <c r="B318" s="6">
        <v>2016</v>
      </c>
      <c r="C318" s="6">
        <v>250</v>
      </c>
      <c r="D318" s="7">
        <v>3</v>
      </c>
      <c r="E318" s="7">
        <v>2</v>
      </c>
      <c r="F318" s="7">
        <v>2</v>
      </c>
      <c r="G318" s="8">
        <v>228.6</v>
      </c>
      <c r="H318" s="26">
        <v>91.44</v>
      </c>
      <c r="I318" s="23" t="s">
        <v>55</v>
      </c>
      <c r="J318" s="24">
        <v>0</v>
      </c>
      <c r="K318" s="14"/>
    </row>
    <row r="319" spans="1:11" x14ac:dyDescent="0.3">
      <c r="A319" s="5">
        <f t="shared" si="11"/>
        <v>42619</v>
      </c>
      <c r="B319" s="6">
        <v>2016</v>
      </c>
      <c r="C319" s="6">
        <v>250</v>
      </c>
      <c r="D319" s="7">
        <v>3</v>
      </c>
      <c r="E319" s="7">
        <v>2</v>
      </c>
      <c r="F319" s="7">
        <v>3</v>
      </c>
      <c r="G319" s="8">
        <v>210.82</v>
      </c>
      <c r="H319" s="26">
        <v>83.820000000000007</v>
      </c>
      <c r="I319" s="23" t="s">
        <v>55</v>
      </c>
      <c r="J319" s="24">
        <v>1</v>
      </c>
      <c r="K319" s="14"/>
    </row>
    <row r="320" spans="1:11" x14ac:dyDescent="0.3">
      <c r="A320" s="5">
        <f t="shared" si="11"/>
        <v>42619</v>
      </c>
      <c r="B320" s="6">
        <v>2016</v>
      </c>
      <c r="C320" s="6">
        <v>250</v>
      </c>
      <c r="D320" s="7">
        <v>3</v>
      </c>
      <c r="E320" s="7">
        <v>2</v>
      </c>
      <c r="F320" s="7">
        <v>4</v>
      </c>
      <c r="G320" s="8">
        <v>215.9</v>
      </c>
      <c r="H320" s="26">
        <v>83.820000000000007</v>
      </c>
      <c r="I320" s="23" t="s">
        <v>55</v>
      </c>
      <c r="J320" s="24">
        <v>0</v>
      </c>
      <c r="K320" s="14"/>
    </row>
    <row r="321" spans="1:11" x14ac:dyDescent="0.3">
      <c r="A321" s="5">
        <f t="shared" si="11"/>
        <v>42619</v>
      </c>
      <c r="B321" s="6">
        <v>2016</v>
      </c>
      <c r="C321" s="6">
        <v>250</v>
      </c>
      <c r="D321" s="7">
        <v>3</v>
      </c>
      <c r="E321" s="7">
        <v>2</v>
      </c>
      <c r="F321" s="7">
        <v>5</v>
      </c>
      <c r="G321" s="8">
        <v>215.9</v>
      </c>
      <c r="H321" s="26">
        <v>88.9</v>
      </c>
      <c r="I321" s="23" t="s">
        <v>55</v>
      </c>
      <c r="J321" s="24">
        <v>1</v>
      </c>
      <c r="K321" s="14"/>
    </row>
    <row r="322" spans="1:11" x14ac:dyDescent="0.3">
      <c r="A322" s="5">
        <f t="shared" si="11"/>
        <v>42619</v>
      </c>
      <c r="B322" s="6">
        <v>2016</v>
      </c>
      <c r="C322" s="6">
        <v>250</v>
      </c>
      <c r="D322" s="7">
        <v>4</v>
      </c>
      <c r="E322" s="7">
        <v>1</v>
      </c>
      <c r="F322" s="7">
        <v>1</v>
      </c>
      <c r="G322" s="8">
        <v>241.3</v>
      </c>
      <c r="H322" s="26">
        <v>83.820000000000007</v>
      </c>
      <c r="I322" s="23" t="s">
        <v>55</v>
      </c>
      <c r="J322" s="24">
        <v>0</v>
      </c>
      <c r="K322" s="14"/>
    </row>
    <row r="323" spans="1:11" x14ac:dyDescent="0.3">
      <c r="A323" s="5">
        <f t="shared" si="11"/>
        <v>42619</v>
      </c>
      <c r="B323" s="6">
        <v>2016</v>
      </c>
      <c r="C323" s="6">
        <v>250</v>
      </c>
      <c r="D323" s="7">
        <v>4</v>
      </c>
      <c r="E323" s="7">
        <v>1</v>
      </c>
      <c r="F323" s="7">
        <v>2</v>
      </c>
      <c r="G323" s="8">
        <v>246.38</v>
      </c>
      <c r="H323" s="26">
        <v>88.9</v>
      </c>
      <c r="I323" s="23" t="s">
        <v>55</v>
      </c>
      <c r="J323" s="24">
        <v>0</v>
      </c>
      <c r="K323" s="14"/>
    </row>
    <row r="324" spans="1:11" x14ac:dyDescent="0.3">
      <c r="A324" s="5">
        <f t="shared" si="11"/>
        <v>42619</v>
      </c>
      <c r="B324" s="6">
        <v>2016</v>
      </c>
      <c r="C324" s="6">
        <v>250</v>
      </c>
      <c r="D324" s="7">
        <v>4</v>
      </c>
      <c r="E324" s="7">
        <v>1</v>
      </c>
      <c r="F324" s="7">
        <v>3</v>
      </c>
      <c r="G324" s="8">
        <v>243.84</v>
      </c>
      <c r="H324" s="26">
        <v>78.739999999999995</v>
      </c>
      <c r="I324" s="23" t="s">
        <v>55</v>
      </c>
      <c r="J324" s="24">
        <v>0</v>
      </c>
      <c r="K324" s="14"/>
    </row>
    <row r="325" spans="1:11" x14ac:dyDescent="0.3">
      <c r="A325" s="5">
        <f t="shared" si="11"/>
        <v>42619</v>
      </c>
      <c r="B325" s="6">
        <v>2016</v>
      </c>
      <c r="C325" s="6">
        <v>250</v>
      </c>
      <c r="D325" s="7">
        <v>4</v>
      </c>
      <c r="E325" s="7">
        <v>1</v>
      </c>
      <c r="F325" s="7">
        <v>4</v>
      </c>
      <c r="G325" s="8">
        <v>236.22</v>
      </c>
      <c r="H325" s="26">
        <v>88.9</v>
      </c>
      <c r="I325" s="23" t="s">
        <v>55</v>
      </c>
      <c r="J325" s="24">
        <v>0</v>
      </c>
      <c r="K325" s="14"/>
    </row>
    <row r="326" spans="1:11" x14ac:dyDescent="0.3">
      <c r="A326" s="5">
        <f t="shared" si="11"/>
        <v>42619</v>
      </c>
      <c r="B326" s="6">
        <v>2016</v>
      </c>
      <c r="C326" s="6">
        <v>250</v>
      </c>
      <c r="D326" s="7">
        <v>4</v>
      </c>
      <c r="E326" s="7">
        <v>1</v>
      </c>
      <c r="F326" s="7">
        <v>5</v>
      </c>
      <c r="G326" s="8">
        <v>241.3</v>
      </c>
      <c r="H326" s="26">
        <v>91.44</v>
      </c>
      <c r="I326" s="23" t="s">
        <v>55</v>
      </c>
      <c r="J326" s="24">
        <v>0</v>
      </c>
      <c r="K326" s="14"/>
    </row>
    <row r="327" spans="1:11" x14ac:dyDescent="0.3">
      <c r="A327" s="5">
        <f t="shared" si="11"/>
        <v>42619</v>
      </c>
      <c r="B327" s="6">
        <v>2016</v>
      </c>
      <c r="C327" s="6">
        <v>250</v>
      </c>
      <c r="D327" s="7">
        <v>4</v>
      </c>
      <c r="E327" s="7">
        <v>2</v>
      </c>
      <c r="F327" s="7">
        <v>1</v>
      </c>
      <c r="G327" s="8">
        <v>220.98</v>
      </c>
      <c r="H327" s="26">
        <v>83.820000000000007</v>
      </c>
      <c r="I327" s="23" t="s">
        <v>55</v>
      </c>
      <c r="J327" s="24">
        <v>0</v>
      </c>
      <c r="K327" s="14"/>
    </row>
    <row r="328" spans="1:11" x14ac:dyDescent="0.3">
      <c r="A328" s="5">
        <f t="shared" si="11"/>
        <v>42619</v>
      </c>
      <c r="B328" s="6">
        <v>2016</v>
      </c>
      <c r="C328" s="6">
        <v>250</v>
      </c>
      <c r="D328" s="7">
        <v>4</v>
      </c>
      <c r="E328" s="7">
        <v>2</v>
      </c>
      <c r="F328" s="7">
        <v>2</v>
      </c>
      <c r="G328" s="8">
        <v>231.14000000000001</v>
      </c>
      <c r="H328" s="26">
        <v>88.9</v>
      </c>
      <c r="I328" s="23" t="s">
        <v>55</v>
      </c>
      <c r="J328" s="24">
        <v>0</v>
      </c>
      <c r="K328" s="14"/>
    </row>
    <row r="329" spans="1:11" x14ac:dyDescent="0.3">
      <c r="A329" s="5">
        <f t="shared" si="11"/>
        <v>42619</v>
      </c>
      <c r="B329" s="6">
        <v>2016</v>
      </c>
      <c r="C329" s="6">
        <v>250</v>
      </c>
      <c r="D329" s="7">
        <v>4</v>
      </c>
      <c r="E329" s="7">
        <v>2</v>
      </c>
      <c r="F329" s="7">
        <v>3</v>
      </c>
      <c r="G329" s="8">
        <v>241.3</v>
      </c>
      <c r="H329" s="26">
        <v>78.739999999999995</v>
      </c>
      <c r="I329" s="23" t="s">
        <v>55</v>
      </c>
      <c r="J329" s="24">
        <v>0</v>
      </c>
      <c r="K329" s="14"/>
    </row>
    <row r="330" spans="1:11" x14ac:dyDescent="0.3">
      <c r="A330" s="5">
        <f t="shared" si="11"/>
        <v>42619</v>
      </c>
      <c r="B330" s="6">
        <v>2016</v>
      </c>
      <c r="C330" s="6">
        <v>250</v>
      </c>
      <c r="D330" s="7">
        <v>4</v>
      </c>
      <c r="E330" s="7">
        <v>2</v>
      </c>
      <c r="F330" s="7">
        <v>4</v>
      </c>
      <c r="G330" s="8">
        <v>226.06</v>
      </c>
      <c r="H330" s="26">
        <v>76.2</v>
      </c>
      <c r="I330" s="23" t="s">
        <v>55</v>
      </c>
      <c r="J330" s="24">
        <v>0</v>
      </c>
      <c r="K330" s="14"/>
    </row>
    <row r="331" spans="1:11" x14ac:dyDescent="0.3">
      <c r="A331" s="5">
        <f t="shared" si="11"/>
        <v>42619</v>
      </c>
      <c r="B331" s="6">
        <v>2016</v>
      </c>
      <c r="C331" s="6">
        <v>250</v>
      </c>
      <c r="D331" s="7">
        <v>4</v>
      </c>
      <c r="E331" s="7">
        <v>2</v>
      </c>
      <c r="F331" s="7">
        <v>5</v>
      </c>
      <c r="G331" s="8">
        <v>228.6</v>
      </c>
      <c r="H331" s="26">
        <v>71.12</v>
      </c>
      <c r="I331" s="23" t="s">
        <v>55</v>
      </c>
      <c r="J331" s="24">
        <v>0</v>
      </c>
      <c r="K331" s="14"/>
    </row>
    <row r="332" spans="1:11" x14ac:dyDescent="0.3">
      <c r="A332" s="5">
        <f t="shared" si="11"/>
        <v>42619</v>
      </c>
      <c r="B332" s="6">
        <v>2016</v>
      </c>
      <c r="C332" s="6">
        <v>250</v>
      </c>
      <c r="D332" s="7">
        <v>7</v>
      </c>
      <c r="E332" s="7">
        <v>1</v>
      </c>
      <c r="F332" s="7">
        <v>1</v>
      </c>
      <c r="G332" s="8">
        <v>256.54000000000002</v>
      </c>
      <c r="H332" s="26">
        <v>114.3</v>
      </c>
      <c r="I332" s="23" t="s">
        <v>55</v>
      </c>
      <c r="J332" s="24">
        <v>1</v>
      </c>
      <c r="K332" s="14"/>
    </row>
    <row r="333" spans="1:11" x14ac:dyDescent="0.3">
      <c r="A333" s="5">
        <f t="shared" si="11"/>
        <v>42619</v>
      </c>
      <c r="B333" s="6">
        <v>2016</v>
      </c>
      <c r="C333" s="6">
        <v>250</v>
      </c>
      <c r="D333" s="7">
        <v>7</v>
      </c>
      <c r="E333" s="7">
        <v>1</v>
      </c>
      <c r="F333" s="7">
        <v>2</v>
      </c>
      <c r="G333" s="8">
        <v>251.46</v>
      </c>
      <c r="H333" s="26">
        <v>106.68</v>
      </c>
      <c r="I333" s="23" t="s">
        <v>55</v>
      </c>
      <c r="J333" s="24">
        <v>0</v>
      </c>
      <c r="K333" s="14"/>
    </row>
    <row r="334" spans="1:11" x14ac:dyDescent="0.3">
      <c r="A334" s="5">
        <f t="shared" si="11"/>
        <v>42619</v>
      </c>
      <c r="B334" s="6">
        <v>2016</v>
      </c>
      <c r="C334" s="6">
        <v>250</v>
      </c>
      <c r="D334" s="7">
        <v>7</v>
      </c>
      <c r="E334" s="7">
        <v>1</v>
      </c>
      <c r="F334" s="7">
        <v>3</v>
      </c>
      <c r="G334" s="8">
        <v>261.62</v>
      </c>
      <c r="H334" s="26">
        <v>101.6</v>
      </c>
      <c r="I334" s="23" t="s">
        <v>55</v>
      </c>
      <c r="J334" s="24">
        <v>1</v>
      </c>
      <c r="K334" s="14"/>
    </row>
    <row r="335" spans="1:11" x14ac:dyDescent="0.3">
      <c r="A335" s="5">
        <f t="shared" si="11"/>
        <v>42619</v>
      </c>
      <c r="B335" s="6">
        <v>2016</v>
      </c>
      <c r="C335" s="6">
        <v>250</v>
      </c>
      <c r="D335" s="7">
        <v>7</v>
      </c>
      <c r="E335" s="7">
        <v>1</v>
      </c>
      <c r="F335" s="7">
        <v>4</v>
      </c>
      <c r="G335" s="8">
        <v>271.78000000000003</v>
      </c>
      <c r="H335" s="26">
        <v>111.76</v>
      </c>
      <c r="I335" s="23" t="s">
        <v>55</v>
      </c>
      <c r="J335" s="24">
        <v>0</v>
      </c>
      <c r="K335" s="14"/>
    </row>
    <row r="336" spans="1:11" x14ac:dyDescent="0.3">
      <c r="A336" s="5">
        <f t="shared" si="11"/>
        <v>42619</v>
      </c>
      <c r="B336" s="6">
        <v>2016</v>
      </c>
      <c r="C336" s="6">
        <v>250</v>
      </c>
      <c r="D336" s="7">
        <v>7</v>
      </c>
      <c r="E336" s="7">
        <v>1</v>
      </c>
      <c r="F336" s="7">
        <v>5</v>
      </c>
      <c r="G336" s="8">
        <v>254</v>
      </c>
      <c r="H336" s="26">
        <v>99.06</v>
      </c>
      <c r="I336" s="23" t="s">
        <v>55</v>
      </c>
      <c r="J336" s="24">
        <v>1</v>
      </c>
      <c r="K336" s="14"/>
    </row>
    <row r="337" spans="1:11" x14ac:dyDescent="0.3">
      <c r="A337" s="5">
        <f t="shared" si="11"/>
        <v>42619</v>
      </c>
      <c r="B337" s="6">
        <v>2016</v>
      </c>
      <c r="C337" s="6">
        <v>250</v>
      </c>
      <c r="D337" s="7">
        <v>7</v>
      </c>
      <c r="E337" s="7">
        <v>2</v>
      </c>
      <c r="F337" s="7">
        <v>1</v>
      </c>
      <c r="G337" s="8">
        <v>246.38</v>
      </c>
      <c r="H337" s="26">
        <v>111.76</v>
      </c>
      <c r="I337" s="23" t="s">
        <v>55</v>
      </c>
      <c r="J337" s="24">
        <v>0</v>
      </c>
      <c r="K337" s="14"/>
    </row>
    <row r="338" spans="1:11" x14ac:dyDescent="0.3">
      <c r="A338" s="5">
        <f t="shared" si="11"/>
        <v>42619</v>
      </c>
      <c r="B338" s="6">
        <v>2016</v>
      </c>
      <c r="C338" s="6">
        <v>250</v>
      </c>
      <c r="D338" s="7">
        <v>7</v>
      </c>
      <c r="E338" s="7">
        <v>2</v>
      </c>
      <c r="F338" s="7">
        <v>2</v>
      </c>
      <c r="G338" s="8">
        <v>241.3</v>
      </c>
      <c r="H338" s="26">
        <v>96.52</v>
      </c>
      <c r="I338" s="23" t="s">
        <v>55</v>
      </c>
      <c r="J338" s="24">
        <v>0</v>
      </c>
      <c r="K338" s="14"/>
    </row>
    <row r="339" spans="1:11" x14ac:dyDescent="0.3">
      <c r="A339" s="5">
        <f t="shared" si="11"/>
        <v>42619</v>
      </c>
      <c r="B339" s="6">
        <v>2016</v>
      </c>
      <c r="C339" s="6">
        <v>250</v>
      </c>
      <c r="D339" s="7">
        <v>7</v>
      </c>
      <c r="E339" s="7">
        <v>2</v>
      </c>
      <c r="F339" s="7">
        <v>3</v>
      </c>
      <c r="G339" s="8">
        <v>243.84</v>
      </c>
      <c r="H339" s="26">
        <v>114.3</v>
      </c>
      <c r="I339" s="23" t="s">
        <v>55</v>
      </c>
      <c r="J339" s="24">
        <v>0</v>
      </c>
      <c r="K339" s="14"/>
    </row>
    <row r="340" spans="1:11" x14ac:dyDescent="0.3">
      <c r="A340" s="5">
        <f t="shared" si="11"/>
        <v>42619</v>
      </c>
      <c r="B340" s="6">
        <v>2016</v>
      </c>
      <c r="C340" s="6">
        <v>250</v>
      </c>
      <c r="D340" s="7">
        <v>7</v>
      </c>
      <c r="E340" s="7">
        <v>2</v>
      </c>
      <c r="F340" s="7">
        <v>4</v>
      </c>
      <c r="G340" s="8">
        <v>236.22</v>
      </c>
      <c r="H340" s="26">
        <v>116.84</v>
      </c>
      <c r="I340" s="23" t="s">
        <v>55</v>
      </c>
      <c r="J340" s="24">
        <v>0</v>
      </c>
      <c r="K340" s="14"/>
    </row>
    <row r="341" spans="1:11" x14ac:dyDescent="0.3">
      <c r="A341" s="5">
        <f t="shared" si="11"/>
        <v>42619</v>
      </c>
      <c r="B341" s="6">
        <v>2016</v>
      </c>
      <c r="C341" s="6">
        <v>250</v>
      </c>
      <c r="D341" s="7">
        <v>7</v>
      </c>
      <c r="E341" s="7">
        <v>2</v>
      </c>
      <c r="F341" s="7">
        <v>5</v>
      </c>
      <c r="G341" s="8">
        <v>241.3</v>
      </c>
      <c r="H341" s="26">
        <v>121.92</v>
      </c>
      <c r="I341" s="23" t="s">
        <v>55</v>
      </c>
      <c r="J341" s="24">
        <v>0</v>
      </c>
      <c r="K341" s="14"/>
    </row>
    <row r="342" spans="1:11" x14ac:dyDescent="0.3">
      <c r="A342" s="5">
        <f t="shared" si="11"/>
        <v>42619</v>
      </c>
      <c r="B342" s="6">
        <v>2016</v>
      </c>
      <c r="C342" s="6">
        <v>250</v>
      </c>
      <c r="D342" s="7">
        <v>8</v>
      </c>
      <c r="E342" s="7">
        <v>1</v>
      </c>
      <c r="F342" s="7">
        <v>1</v>
      </c>
      <c r="G342" s="8">
        <v>226.06</v>
      </c>
      <c r="H342" s="26">
        <v>101.6</v>
      </c>
      <c r="I342" s="23" t="s">
        <v>55</v>
      </c>
      <c r="J342" s="24">
        <v>1</v>
      </c>
      <c r="K342" s="14"/>
    </row>
    <row r="343" spans="1:11" x14ac:dyDescent="0.3">
      <c r="A343" s="5">
        <f t="shared" si="11"/>
        <v>42619</v>
      </c>
      <c r="B343" s="6">
        <v>2016</v>
      </c>
      <c r="C343" s="6">
        <v>250</v>
      </c>
      <c r="D343" s="7">
        <v>8</v>
      </c>
      <c r="E343" s="7">
        <v>1</v>
      </c>
      <c r="F343" s="7">
        <v>2</v>
      </c>
      <c r="G343" s="8">
        <v>228.6</v>
      </c>
      <c r="H343" s="26">
        <v>106.68</v>
      </c>
      <c r="I343" s="23" t="s">
        <v>55</v>
      </c>
      <c r="J343" s="24">
        <v>0</v>
      </c>
      <c r="K343" s="14"/>
    </row>
    <row r="344" spans="1:11" x14ac:dyDescent="0.3">
      <c r="A344" s="5">
        <f t="shared" si="11"/>
        <v>42619</v>
      </c>
      <c r="B344" s="6">
        <v>2016</v>
      </c>
      <c r="C344" s="6">
        <v>250</v>
      </c>
      <c r="D344" s="7">
        <v>8</v>
      </c>
      <c r="E344" s="7">
        <v>1</v>
      </c>
      <c r="F344" s="7">
        <v>3</v>
      </c>
      <c r="G344" s="8">
        <v>236.22</v>
      </c>
      <c r="H344" s="26">
        <v>96.52</v>
      </c>
      <c r="I344" s="23" t="s">
        <v>55</v>
      </c>
      <c r="J344" s="24">
        <v>1</v>
      </c>
      <c r="K344" s="14"/>
    </row>
    <row r="345" spans="1:11" x14ac:dyDescent="0.3">
      <c r="A345" s="5">
        <f t="shared" si="11"/>
        <v>42619</v>
      </c>
      <c r="B345" s="6">
        <v>2016</v>
      </c>
      <c r="C345" s="6">
        <v>250</v>
      </c>
      <c r="D345" s="7">
        <v>8</v>
      </c>
      <c r="E345" s="7">
        <v>1</v>
      </c>
      <c r="F345" s="7">
        <v>4</v>
      </c>
      <c r="G345" s="8">
        <v>226.06</v>
      </c>
      <c r="H345" s="8">
        <v>91.44</v>
      </c>
      <c r="I345" s="7" t="s">
        <v>55</v>
      </c>
      <c r="J345" s="6">
        <v>0</v>
      </c>
    </row>
    <row r="346" spans="1:11" x14ac:dyDescent="0.3">
      <c r="A346" s="5">
        <f t="shared" si="11"/>
        <v>42619</v>
      </c>
      <c r="B346" s="6">
        <v>2016</v>
      </c>
      <c r="C346" s="6">
        <v>250</v>
      </c>
      <c r="D346" s="7">
        <v>8</v>
      </c>
      <c r="E346" s="7">
        <v>1</v>
      </c>
      <c r="F346" s="7">
        <v>5</v>
      </c>
      <c r="G346" s="8">
        <v>220.98</v>
      </c>
      <c r="H346" s="8">
        <v>101.6</v>
      </c>
      <c r="I346" s="7" t="s">
        <v>55</v>
      </c>
      <c r="J346" s="6">
        <v>0</v>
      </c>
    </row>
    <row r="347" spans="1:11" x14ac:dyDescent="0.3">
      <c r="A347" s="5">
        <f t="shared" si="11"/>
        <v>42619</v>
      </c>
      <c r="B347" s="6">
        <v>2016</v>
      </c>
      <c r="C347" s="6">
        <v>250</v>
      </c>
      <c r="D347" s="7">
        <v>8</v>
      </c>
      <c r="E347" s="7">
        <v>2</v>
      </c>
      <c r="F347" s="7">
        <v>1</v>
      </c>
      <c r="G347" s="8">
        <v>254</v>
      </c>
      <c r="H347" s="8">
        <v>121.92</v>
      </c>
      <c r="I347" s="7" t="s">
        <v>55</v>
      </c>
      <c r="J347" s="6">
        <v>0</v>
      </c>
    </row>
    <row r="348" spans="1:11" x14ac:dyDescent="0.3">
      <c r="A348" s="5">
        <f t="shared" si="11"/>
        <v>42619</v>
      </c>
      <c r="B348" s="6">
        <v>2016</v>
      </c>
      <c r="C348" s="6">
        <v>250</v>
      </c>
      <c r="D348" s="7">
        <v>8</v>
      </c>
      <c r="E348" s="7">
        <v>2</v>
      </c>
      <c r="F348" s="7">
        <v>2</v>
      </c>
      <c r="G348" s="8">
        <v>261.62</v>
      </c>
      <c r="H348" s="8">
        <v>114.3</v>
      </c>
      <c r="I348" s="7" t="s">
        <v>55</v>
      </c>
      <c r="J348" s="6">
        <v>1</v>
      </c>
    </row>
    <row r="349" spans="1:11" x14ac:dyDescent="0.3">
      <c r="A349" s="5">
        <f t="shared" si="11"/>
        <v>42619</v>
      </c>
      <c r="B349" s="6">
        <v>2016</v>
      </c>
      <c r="C349" s="6">
        <v>250</v>
      </c>
      <c r="D349" s="7">
        <v>8</v>
      </c>
      <c r="E349" s="7">
        <v>2</v>
      </c>
      <c r="F349" s="7">
        <v>3</v>
      </c>
      <c r="G349" s="8">
        <v>256.54000000000002</v>
      </c>
      <c r="H349" s="8">
        <v>91.44</v>
      </c>
      <c r="I349" s="7" t="s">
        <v>55</v>
      </c>
      <c r="J349" s="6">
        <v>0</v>
      </c>
    </row>
    <row r="350" spans="1:11" x14ac:dyDescent="0.3">
      <c r="A350" s="5">
        <f t="shared" si="11"/>
        <v>42619</v>
      </c>
      <c r="B350" s="6">
        <v>2016</v>
      </c>
      <c r="C350" s="6">
        <v>250</v>
      </c>
      <c r="D350" s="7">
        <v>8</v>
      </c>
      <c r="E350" s="7">
        <v>2</v>
      </c>
      <c r="F350" s="7">
        <v>4</v>
      </c>
      <c r="G350" s="8">
        <v>266.7</v>
      </c>
      <c r="H350" s="8">
        <v>99.06</v>
      </c>
      <c r="I350" s="7" t="s">
        <v>55</v>
      </c>
      <c r="J350" s="6">
        <v>0</v>
      </c>
    </row>
    <row r="351" spans="1:11" x14ac:dyDescent="0.3">
      <c r="A351" s="5">
        <f t="shared" si="11"/>
        <v>42619</v>
      </c>
      <c r="B351" s="6">
        <v>2016</v>
      </c>
      <c r="C351" s="6">
        <v>250</v>
      </c>
      <c r="D351" s="7">
        <v>8</v>
      </c>
      <c r="E351" s="7">
        <v>2</v>
      </c>
      <c r="F351" s="7">
        <v>5</v>
      </c>
      <c r="G351" s="8">
        <v>269.24</v>
      </c>
      <c r="H351" s="8">
        <v>111.76</v>
      </c>
      <c r="I351" s="7" t="s">
        <v>55</v>
      </c>
      <c r="J351" s="6">
        <v>1</v>
      </c>
    </row>
    <row r="352" spans="1:11" x14ac:dyDescent="0.3">
      <c r="A352" s="5">
        <f t="shared" si="11"/>
        <v>42619</v>
      </c>
      <c r="B352" s="6">
        <v>2016</v>
      </c>
      <c r="C352" s="6">
        <v>250</v>
      </c>
      <c r="D352" s="7">
        <v>9</v>
      </c>
      <c r="E352" s="7">
        <v>1</v>
      </c>
      <c r="F352" s="7">
        <v>1</v>
      </c>
      <c r="G352" s="8">
        <v>266.7</v>
      </c>
      <c r="H352" s="8">
        <v>96.52</v>
      </c>
      <c r="I352" s="7" t="s">
        <v>55</v>
      </c>
      <c r="J352" s="6">
        <v>2</v>
      </c>
    </row>
    <row r="353" spans="1:10" x14ac:dyDescent="0.3">
      <c r="A353" s="5">
        <f t="shared" si="11"/>
        <v>42619</v>
      </c>
      <c r="B353" s="6">
        <v>2016</v>
      </c>
      <c r="C353" s="6">
        <v>250</v>
      </c>
      <c r="D353" s="7">
        <v>9</v>
      </c>
      <c r="E353" s="7">
        <v>1</v>
      </c>
      <c r="F353" s="7">
        <v>2</v>
      </c>
      <c r="G353" s="8">
        <v>269.24</v>
      </c>
      <c r="H353" s="8">
        <v>91.44</v>
      </c>
      <c r="I353" s="7" t="s">
        <v>55</v>
      </c>
      <c r="J353" s="6">
        <v>1</v>
      </c>
    </row>
    <row r="354" spans="1:10" x14ac:dyDescent="0.3">
      <c r="A354" s="5">
        <f t="shared" si="11"/>
        <v>42619</v>
      </c>
      <c r="B354" s="6">
        <v>2016</v>
      </c>
      <c r="C354" s="6">
        <v>250</v>
      </c>
      <c r="D354" s="7">
        <v>9</v>
      </c>
      <c r="E354" s="7">
        <v>1</v>
      </c>
      <c r="F354" s="7">
        <v>3</v>
      </c>
      <c r="G354" s="8">
        <v>261.62</v>
      </c>
      <c r="H354" s="8">
        <v>99.06</v>
      </c>
      <c r="I354" s="7" t="s">
        <v>55</v>
      </c>
      <c r="J354" s="6">
        <v>1</v>
      </c>
    </row>
    <row r="355" spans="1:10" x14ac:dyDescent="0.3">
      <c r="A355" s="5">
        <f t="shared" si="11"/>
        <v>42619</v>
      </c>
      <c r="B355" s="6">
        <v>2016</v>
      </c>
      <c r="C355" s="6">
        <v>250</v>
      </c>
      <c r="D355" s="7">
        <v>9</v>
      </c>
      <c r="E355" s="7">
        <v>1</v>
      </c>
      <c r="F355" s="7">
        <v>4</v>
      </c>
      <c r="G355" s="8">
        <v>264.16000000000003</v>
      </c>
      <c r="H355" s="8">
        <v>106.68</v>
      </c>
      <c r="I355" s="7" t="s">
        <v>55</v>
      </c>
      <c r="J355" s="6">
        <v>1</v>
      </c>
    </row>
    <row r="356" spans="1:10" x14ac:dyDescent="0.3">
      <c r="A356" s="5">
        <f t="shared" si="11"/>
        <v>42619</v>
      </c>
      <c r="B356" s="6">
        <v>2016</v>
      </c>
      <c r="C356" s="6">
        <v>250</v>
      </c>
      <c r="D356" s="7">
        <v>9</v>
      </c>
      <c r="E356" s="7">
        <v>1</v>
      </c>
      <c r="F356" s="7">
        <v>5</v>
      </c>
      <c r="G356" s="8">
        <v>261.62</v>
      </c>
      <c r="H356" s="8">
        <v>111.76</v>
      </c>
      <c r="I356" s="7" t="s">
        <v>55</v>
      </c>
      <c r="J356" s="6">
        <v>0</v>
      </c>
    </row>
    <row r="357" spans="1:10" x14ac:dyDescent="0.3">
      <c r="A357" s="5">
        <f t="shared" si="11"/>
        <v>42619</v>
      </c>
      <c r="B357" s="6">
        <v>2016</v>
      </c>
      <c r="C357" s="6">
        <v>250</v>
      </c>
      <c r="D357" s="7">
        <v>9</v>
      </c>
      <c r="E357" s="7">
        <v>2</v>
      </c>
      <c r="F357" s="7">
        <v>1</v>
      </c>
      <c r="G357" s="8">
        <v>246.38</v>
      </c>
      <c r="H357" s="8">
        <v>99.06</v>
      </c>
      <c r="I357" s="7" t="s">
        <v>55</v>
      </c>
      <c r="J357" s="6">
        <v>0</v>
      </c>
    </row>
    <row r="358" spans="1:10" x14ac:dyDescent="0.3">
      <c r="A358" s="5">
        <f t="shared" si="11"/>
        <v>42619</v>
      </c>
      <c r="B358" s="6">
        <v>2016</v>
      </c>
      <c r="C358" s="6">
        <v>250</v>
      </c>
      <c r="D358" s="7">
        <v>9</v>
      </c>
      <c r="E358" s="7">
        <v>2</v>
      </c>
      <c r="F358" s="7">
        <v>2</v>
      </c>
      <c r="G358" s="8">
        <v>251.46</v>
      </c>
      <c r="H358" s="8">
        <v>111.76</v>
      </c>
      <c r="I358" s="7" t="s">
        <v>55</v>
      </c>
      <c r="J358" s="6">
        <v>0</v>
      </c>
    </row>
    <row r="359" spans="1:10" x14ac:dyDescent="0.3">
      <c r="A359" s="5">
        <f t="shared" si="11"/>
        <v>42619</v>
      </c>
      <c r="B359" s="6">
        <v>2016</v>
      </c>
      <c r="C359" s="6">
        <v>250</v>
      </c>
      <c r="D359" s="7">
        <v>9</v>
      </c>
      <c r="E359" s="7">
        <v>2</v>
      </c>
      <c r="F359" s="7">
        <v>3</v>
      </c>
      <c r="G359" s="8">
        <v>243.84</v>
      </c>
      <c r="H359" s="8">
        <v>114.3</v>
      </c>
      <c r="I359" s="7" t="s">
        <v>55</v>
      </c>
      <c r="J359" s="6">
        <v>1</v>
      </c>
    </row>
    <row r="360" spans="1:10" x14ac:dyDescent="0.3">
      <c r="A360" s="5">
        <f t="shared" si="11"/>
        <v>42619</v>
      </c>
      <c r="B360" s="6">
        <v>2016</v>
      </c>
      <c r="C360" s="6">
        <v>250</v>
      </c>
      <c r="D360" s="7">
        <v>9</v>
      </c>
      <c r="E360" s="7">
        <v>2</v>
      </c>
      <c r="F360" s="7">
        <v>4</v>
      </c>
      <c r="G360" s="8">
        <v>261.62</v>
      </c>
      <c r="H360" s="8">
        <v>99.06</v>
      </c>
      <c r="I360" s="7" t="s">
        <v>55</v>
      </c>
      <c r="J360" s="6">
        <v>0</v>
      </c>
    </row>
    <row r="361" spans="1:10" x14ac:dyDescent="0.3">
      <c r="A361" s="5">
        <f t="shared" si="11"/>
        <v>42619</v>
      </c>
      <c r="B361" s="6">
        <v>2016</v>
      </c>
      <c r="C361" s="6">
        <v>250</v>
      </c>
      <c r="D361" s="7">
        <v>9</v>
      </c>
      <c r="E361" s="7">
        <v>2</v>
      </c>
      <c r="F361" s="7">
        <v>5</v>
      </c>
      <c r="G361" s="8">
        <v>256.54000000000002</v>
      </c>
      <c r="H361" s="8">
        <v>106.68</v>
      </c>
      <c r="I361" s="7" t="s">
        <v>55</v>
      </c>
      <c r="J361" s="6">
        <v>0</v>
      </c>
    </row>
    <row r="362" spans="1:10" x14ac:dyDescent="0.3">
      <c r="A362" s="5">
        <f t="shared" ref="A362" si="12">DATE(B362,1,C362)</f>
        <v>42642</v>
      </c>
      <c r="B362" s="6">
        <v>2016</v>
      </c>
      <c r="C362" s="6">
        <v>273</v>
      </c>
      <c r="D362" s="7">
        <v>2</v>
      </c>
      <c r="E362" s="7">
        <v>1</v>
      </c>
      <c r="F362" s="7">
        <v>1</v>
      </c>
      <c r="G362" s="8">
        <v>215.9</v>
      </c>
      <c r="H362" s="8">
        <v>60.96</v>
      </c>
      <c r="I362" s="7" t="s">
        <v>59</v>
      </c>
      <c r="J362" s="6">
        <v>0</v>
      </c>
    </row>
    <row r="363" spans="1:10" x14ac:dyDescent="0.3">
      <c r="A363" s="5">
        <f t="shared" ref="A363:A421" si="13">DATE(B363,1,C363)</f>
        <v>42642</v>
      </c>
      <c r="B363" s="6">
        <v>2016</v>
      </c>
      <c r="C363" s="6">
        <v>273</v>
      </c>
      <c r="D363" s="7">
        <v>2</v>
      </c>
      <c r="E363" s="7">
        <v>1</v>
      </c>
      <c r="F363" s="7">
        <v>2</v>
      </c>
      <c r="G363" s="8">
        <v>228.6</v>
      </c>
      <c r="H363" s="8">
        <v>71.12</v>
      </c>
      <c r="I363" s="7" t="s">
        <v>59</v>
      </c>
      <c r="J363" s="6">
        <v>0</v>
      </c>
    </row>
    <row r="364" spans="1:10" x14ac:dyDescent="0.3">
      <c r="A364" s="5">
        <f t="shared" si="13"/>
        <v>42642</v>
      </c>
      <c r="B364" s="6">
        <v>2016</v>
      </c>
      <c r="C364" s="6">
        <v>273</v>
      </c>
      <c r="D364" s="7">
        <v>2</v>
      </c>
      <c r="E364" s="7">
        <v>1</v>
      </c>
      <c r="F364" s="7">
        <v>3</v>
      </c>
      <c r="G364" s="8">
        <v>220.98</v>
      </c>
      <c r="H364" s="8">
        <v>78.739999999999995</v>
      </c>
      <c r="I364" s="7" t="s">
        <v>59</v>
      </c>
      <c r="J364" s="6">
        <v>0</v>
      </c>
    </row>
    <row r="365" spans="1:10" x14ac:dyDescent="0.3">
      <c r="A365" s="5">
        <f t="shared" si="13"/>
        <v>42642</v>
      </c>
      <c r="B365" s="6">
        <v>2016</v>
      </c>
      <c r="C365" s="6">
        <v>273</v>
      </c>
      <c r="D365" s="7">
        <v>2</v>
      </c>
      <c r="E365" s="7">
        <v>1</v>
      </c>
      <c r="F365" s="7">
        <v>4</v>
      </c>
      <c r="G365" s="8">
        <v>226.06</v>
      </c>
      <c r="H365" s="8">
        <v>66.040000000000006</v>
      </c>
      <c r="I365" s="7" t="s">
        <v>59</v>
      </c>
      <c r="J365" s="6">
        <v>0</v>
      </c>
    </row>
    <row r="366" spans="1:10" x14ac:dyDescent="0.3">
      <c r="A366" s="5">
        <f t="shared" si="13"/>
        <v>42642</v>
      </c>
      <c r="B366" s="6">
        <v>2016</v>
      </c>
      <c r="C366" s="6">
        <v>273</v>
      </c>
      <c r="D366" s="7">
        <v>2</v>
      </c>
      <c r="E366" s="7">
        <v>1</v>
      </c>
      <c r="F366" s="7">
        <v>5</v>
      </c>
      <c r="G366" s="8">
        <v>228.6</v>
      </c>
      <c r="H366" s="8">
        <v>76.2</v>
      </c>
      <c r="I366" s="7" t="s">
        <v>59</v>
      </c>
      <c r="J366" s="6">
        <v>0</v>
      </c>
    </row>
    <row r="367" spans="1:10" x14ac:dyDescent="0.3">
      <c r="A367" s="5">
        <f t="shared" si="13"/>
        <v>42642</v>
      </c>
      <c r="B367" s="6">
        <v>2016</v>
      </c>
      <c r="C367" s="6">
        <v>273</v>
      </c>
      <c r="D367" s="7">
        <v>2</v>
      </c>
      <c r="E367" s="7">
        <v>2</v>
      </c>
      <c r="F367" s="7">
        <v>1</v>
      </c>
      <c r="G367" s="8">
        <v>228.6</v>
      </c>
      <c r="H367" s="8">
        <v>71.12</v>
      </c>
      <c r="I367" s="7" t="s">
        <v>59</v>
      </c>
      <c r="J367" s="6">
        <v>0</v>
      </c>
    </row>
    <row r="368" spans="1:10" x14ac:dyDescent="0.3">
      <c r="A368" s="5">
        <f t="shared" si="13"/>
        <v>42642</v>
      </c>
      <c r="B368" s="6">
        <v>2016</v>
      </c>
      <c r="C368" s="6">
        <v>273</v>
      </c>
      <c r="D368" s="7">
        <v>2</v>
      </c>
      <c r="E368" s="7">
        <v>2</v>
      </c>
      <c r="F368" s="7">
        <v>2</v>
      </c>
      <c r="G368" s="8">
        <v>236.22</v>
      </c>
      <c r="H368" s="8">
        <v>66.040000000000006</v>
      </c>
      <c r="I368" s="7" t="s">
        <v>59</v>
      </c>
      <c r="J368" s="6">
        <v>1</v>
      </c>
    </row>
    <row r="369" spans="1:10" x14ac:dyDescent="0.3">
      <c r="A369" s="5">
        <f t="shared" si="13"/>
        <v>42642</v>
      </c>
      <c r="B369" s="6">
        <v>2016</v>
      </c>
      <c r="C369" s="6">
        <v>273</v>
      </c>
      <c r="D369" s="7">
        <v>2</v>
      </c>
      <c r="E369" s="7">
        <v>2</v>
      </c>
      <c r="F369" s="7">
        <v>3</v>
      </c>
      <c r="G369" s="8">
        <v>241.3</v>
      </c>
      <c r="H369" s="8">
        <v>60.96</v>
      </c>
      <c r="I369" s="7" t="s">
        <v>59</v>
      </c>
      <c r="J369" s="6">
        <v>0</v>
      </c>
    </row>
    <row r="370" spans="1:10" x14ac:dyDescent="0.3">
      <c r="A370" s="5">
        <f t="shared" si="13"/>
        <v>42642</v>
      </c>
      <c r="B370" s="6">
        <v>2016</v>
      </c>
      <c r="C370" s="6">
        <v>273</v>
      </c>
      <c r="D370" s="7">
        <v>2</v>
      </c>
      <c r="E370" s="7">
        <v>2</v>
      </c>
      <c r="F370" s="7">
        <v>4</v>
      </c>
      <c r="G370" s="8">
        <v>226.06</v>
      </c>
      <c r="H370" s="8">
        <v>60.96</v>
      </c>
      <c r="I370" s="7" t="s">
        <v>59</v>
      </c>
      <c r="J370" s="6">
        <v>0</v>
      </c>
    </row>
    <row r="371" spans="1:10" x14ac:dyDescent="0.3">
      <c r="A371" s="5">
        <f t="shared" si="13"/>
        <v>42642</v>
      </c>
      <c r="B371" s="6">
        <v>2016</v>
      </c>
      <c r="C371" s="6">
        <v>273</v>
      </c>
      <c r="D371" s="7">
        <v>2</v>
      </c>
      <c r="E371" s="7">
        <v>2</v>
      </c>
      <c r="F371" s="7">
        <v>5</v>
      </c>
      <c r="G371" s="8">
        <v>231.14000000000001</v>
      </c>
      <c r="H371" s="8">
        <v>53.34</v>
      </c>
      <c r="I371" s="7" t="s">
        <v>59</v>
      </c>
      <c r="J371" s="6">
        <v>0</v>
      </c>
    </row>
    <row r="372" spans="1:10" x14ac:dyDescent="0.3">
      <c r="A372" s="5">
        <f t="shared" si="13"/>
        <v>42642</v>
      </c>
      <c r="B372" s="6">
        <v>2016</v>
      </c>
      <c r="C372" s="6">
        <v>273</v>
      </c>
      <c r="D372" s="7">
        <v>3</v>
      </c>
      <c r="E372" s="7">
        <v>1</v>
      </c>
      <c r="F372" s="7">
        <v>1</v>
      </c>
      <c r="G372" s="8">
        <v>243.84</v>
      </c>
      <c r="H372" s="8">
        <v>76.2</v>
      </c>
      <c r="I372" s="7" t="s">
        <v>59</v>
      </c>
      <c r="J372" s="6">
        <v>0</v>
      </c>
    </row>
    <row r="373" spans="1:10" x14ac:dyDescent="0.3">
      <c r="A373" s="5">
        <f t="shared" si="13"/>
        <v>42642</v>
      </c>
      <c r="B373" s="6">
        <v>2016</v>
      </c>
      <c r="C373" s="6">
        <v>273</v>
      </c>
      <c r="D373" s="7">
        <v>3</v>
      </c>
      <c r="E373" s="7">
        <v>1</v>
      </c>
      <c r="F373" s="7">
        <v>2</v>
      </c>
      <c r="G373" s="8">
        <v>236.22</v>
      </c>
      <c r="H373" s="8">
        <v>71.12</v>
      </c>
      <c r="I373" s="7" t="s">
        <v>59</v>
      </c>
      <c r="J373" s="6">
        <v>0</v>
      </c>
    </row>
    <row r="374" spans="1:10" x14ac:dyDescent="0.3">
      <c r="A374" s="5">
        <f t="shared" si="13"/>
        <v>42642</v>
      </c>
      <c r="B374" s="6">
        <v>2016</v>
      </c>
      <c r="C374" s="6">
        <v>273</v>
      </c>
      <c r="D374" s="7">
        <v>3</v>
      </c>
      <c r="E374" s="7">
        <v>1</v>
      </c>
      <c r="F374" s="7">
        <v>3</v>
      </c>
      <c r="G374" s="8">
        <v>215.9</v>
      </c>
      <c r="H374" s="8">
        <v>60.96</v>
      </c>
      <c r="I374" s="7" t="s">
        <v>59</v>
      </c>
      <c r="J374" s="6">
        <v>0</v>
      </c>
    </row>
    <row r="375" spans="1:10" x14ac:dyDescent="0.3">
      <c r="A375" s="5">
        <f t="shared" si="13"/>
        <v>42642</v>
      </c>
      <c r="B375" s="6">
        <v>2016</v>
      </c>
      <c r="C375" s="6">
        <v>273</v>
      </c>
      <c r="D375" s="7">
        <v>3</v>
      </c>
      <c r="E375" s="7">
        <v>1</v>
      </c>
      <c r="F375" s="7">
        <v>4</v>
      </c>
      <c r="G375" s="8">
        <v>220.98</v>
      </c>
      <c r="H375" s="8">
        <v>78.739999999999995</v>
      </c>
      <c r="I375" s="7" t="s">
        <v>59</v>
      </c>
      <c r="J375" s="6">
        <v>0</v>
      </c>
    </row>
    <row r="376" spans="1:10" x14ac:dyDescent="0.3">
      <c r="A376" s="5">
        <f t="shared" si="13"/>
        <v>42642</v>
      </c>
      <c r="B376" s="6">
        <v>2016</v>
      </c>
      <c r="C376" s="6">
        <v>273</v>
      </c>
      <c r="D376" s="7">
        <v>3</v>
      </c>
      <c r="E376" s="7">
        <v>1</v>
      </c>
      <c r="F376" s="7">
        <v>5</v>
      </c>
      <c r="G376" s="8">
        <v>228.6</v>
      </c>
      <c r="H376" s="8">
        <v>76.2</v>
      </c>
      <c r="I376" s="7" t="s">
        <v>59</v>
      </c>
      <c r="J376" s="6">
        <v>0</v>
      </c>
    </row>
    <row r="377" spans="1:10" x14ac:dyDescent="0.3">
      <c r="A377" s="5">
        <f t="shared" si="13"/>
        <v>42642</v>
      </c>
      <c r="B377" s="6">
        <v>2016</v>
      </c>
      <c r="C377" s="6">
        <v>273</v>
      </c>
      <c r="D377" s="7">
        <v>3</v>
      </c>
      <c r="E377" s="7">
        <v>2</v>
      </c>
      <c r="F377" s="7">
        <v>1</v>
      </c>
      <c r="G377" s="8">
        <v>233.68</v>
      </c>
      <c r="H377" s="8">
        <v>40.64</v>
      </c>
      <c r="I377" s="7" t="s">
        <v>59</v>
      </c>
      <c r="J377" s="6">
        <v>0</v>
      </c>
    </row>
    <row r="378" spans="1:10" x14ac:dyDescent="0.3">
      <c r="A378" s="5">
        <f t="shared" si="13"/>
        <v>42642</v>
      </c>
      <c r="B378" s="6">
        <v>2016</v>
      </c>
      <c r="C378" s="6">
        <v>273</v>
      </c>
      <c r="D378" s="7">
        <v>3</v>
      </c>
      <c r="E378" s="7">
        <v>2</v>
      </c>
      <c r="F378" s="7">
        <v>2</v>
      </c>
      <c r="G378" s="8">
        <v>236.22</v>
      </c>
      <c r="H378" s="8">
        <v>63.5</v>
      </c>
      <c r="I378" s="7" t="s">
        <v>59</v>
      </c>
      <c r="J378" s="6">
        <v>0</v>
      </c>
    </row>
    <row r="379" spans="1:10" x14ac:dyDescent="0.3">
      <c r="A379" s="5">
        <f t="shared" si="13"/>
        <v>42642</v>
      </c>
      <c r="B379" s="6">
        <v>2016</v>
      </c>
      <c r="C379" s="6">
        <v>273</v>
      </c>
      <c r="D379" s="7">
        <v>3</v>
      </c>
      <c r="E379" s="7">
        <v>2</v>
      </c>
      <c r="F379" s="7">
        <v>3</v>
      </c>
      <c r="G379" s="8">
        <v>220.98</v>
      </c>
      <c r="H379" s="8">
        <v>53.34</v>
      </c>
      <c r="I379" s="7" t="s">
        <v>59</v>
      </c>
      <c r="J379" s="6">
        <v>0</v>
      </c>
    </row>
    <row r="380" spans="1:10" x14ac:dyDescent="0.3">
      <c r="A380" s="5">
        <f t="shared" si="13"/>
        <v>42642</v>
      </c>
      <c r="B380" s="6">
        <v>2016</v>
      </c>
      <c r="C380" s="6">
        <v>273</v>
      </c>
      <c r="D380" s="7">
        <v>3</v>
      </c>
      <c r="E380" s="7">
        <v>2</v>
      </c>
      <c r="F380" s="7">
        <v>4</v>
      </c>
      <c r="G380" s="8">
        <v>236.22</v>
      </c>
      <c r="H380" s="8">
        <v>60.96</v>
      </c>
      <c r="I380" s="7" t="s">
        <v>59</v>
      </c>
      <c r="J380" s="6">
        <v>1</v>
      </c>
    </row>
    <row r="381" spans="1:10" x14ac:dyDescent="0.3">
      <c r="A381" s="5">
        <f t="shared" si="13"/>
        <v>42642</v>
      </c>
      <c r="B381" s="6">
        <v>2016</v>
      </c>
      <c r="C381" s="6">
        <v>273</v>
      </c>
      <c r="D381" s="7">
        <v>3</v>
      </c>
      <c r="E381" s="7">
        <v>2</v>
      </c>
      <c r="F381" s="7">
        <v>5</v>
      </c>
      <c r="G381" s="8">
        <v>238.76</v>
      </c>
      <c r="H381" s="8">
        <v>53.34</v>
      </c>
      <c r="I381" s="7" t="s">
        <v>59</v>
      </c>
      <c r="J381" s="6">
        <v>0</v>
      </c>
    </row>
    <row r="382" spans="1:10" x14ac:dyDescent="0.3">
      <c r="A382" s="5">
        <f t="shared" si="13"/>
        <v>42642</v>
      </c>
      <c r="B382" s="6">
        <v>2016</v>
      </c>
      <c r="C382" s="6">
        <v>273</v>
      </c>
      <c r="D382" s="7">
        <v>4</v>
      </c>
      <c r="E382" s="7">
        <v>1</v>
      </c>
      <c r="F382" s="7">
        <v>1</v>
      </c>
      <c r="G382" s="8">
        <v>228.6</v>
      </c>
      <c r="H382" s="8">
        <v>60.96</v>
      </c>
      <c r="I382" s="7" t="s">
        <v>59</v>
      </c>
      <c r="J382" s="6">
        <v>0</v>
      </c>
    </row>
    <row r="383" spans="1:10" x14ac:dyDescent="0.3">
      <c r="A383" s="5">
        <f t="shared" si="13"/>
        <v>42642</v>
      </c>
      <c r="B383" s="6">
        <v>2016</v>
      </c>
      <c r="C383" s="6">
        <v>273</v>
      </c>
      <c r="D383" s="7">
        <v>4</v>
      </c>
      <c r="E383" s="7">
        <v>1</v>
      </c>
      <c r="F383" s="7">
        <v>2</v>
      </c>
      <c r="G383" s="8">
        <v>241.3</v>
      </c>
      <c r="H383" s="8">
        <v>53.34</v>
      </c>
      <c r="I383" s="7" t="s">
        <v>59</v>
      </c>
      <c r="J383" s="6">
        <v>0</v>
      </c>
    </row>
    <row r="384" spans="1:10" x14ac:dyDescent="0.3">
      <c r="A384" s="5">
        <f t="shared" si="13"/>
        <v>42642</v>
      </c>
      <c r="B384" s="6">
        <v>2016</v>
      </c>
      <c r="C384" s="6">
        <v>273</v>
      </c>
      <c r="D384" s="7">
        <v>4</v>
      </c>
      <c r="E384" s="7">
        <v>1</v>
      </c>
      <c r="F384" s="7">
        <v>3</v>
      </c>
      <c r="G384" s="8">
        <v>246.38</v>
      </c>
      <c r="H384" s="8">
        <v>63.5</v>
      </c>
      <c r="I384" s="7" t="s">
        <v>59</v>
      </c>
      <c r="J384" s="6">
        <v>0</v>
      </c>
    </row>
    <row r="385" spans="1:10" x14ac:dyDescent="0.3">
      <c r="A385" s="5">
        <f t="shared" si="13"/>
        <v>42642</v>
      </c>
      <c r="B385" s="6">
        <v>2016</v>
      </c>
      <c r="C385" s="6">
        <v>273</v>
      </c>
      <c r="D385" s="7">
        <v>4</v>
      </c>
      <c r="E385" s="7">
        <v>1</v>
      </c>
      <c r="F385" s="7">
        <v>4</v>
      </c>
      <c r="G385" s="8">
        <v>236.22</v>
      </c>
      <c r="H385" s="8">
        <v>60.96</v>
      </c>
      <c r="I385" s="7" t="s">
        <v>59</v>
      </c>
      <c r="J385" s="6">
        <v>0</v>
      </c>
    </row>
    <row r="386" spans="1:10" x14ac:dyDescent="0.3">
      <c r="A386" s="5">
        <f t="shared" si="13"/>
        <v>42642</v>
      </c>
      <c r="B386" s="6">
        <v>2016</v>
      </c>
      <c r="C386" s="6">
        <v>273</v>
      </c>
      <c r="D386" s="7">
        <v>4</v>
      </c>
      <c r="E386" s="7">
        <v>1</v>
      </c>
      <c r="F386" s="7">
        <v>5</v>
      </c>
      <c r="G386" s="8">
        <v>231.14000000000001</v>
      </c>
      <c r="H386" s="8">
        <v>53.34</v>
      </c>
      <c r="I386" s="7" t="s">
        <v>59</v>
      </c>
      <c r="J386" s="6">
        <v>0</v>
      </c>
    </row>
    <row r="387" spans="1:10" x14ac:dyDescent="0.3">
      <c r="A387" s="5">
        <f t="shared" si="13"/>
        <v>42642</v>
      </c>
      <c r="B387" s="6">
        <v>2016</v>
      </c>
      <c r="C387" s="6">
        <v>273</v>
      </c>
      <c r="D387" s="7">
        <v>4</v>
      </c>
      <c r="E387" s="7">
        <v>2</v>
      </c>
      <c r="F387" s="7">
        <v>1</v>
      </c>
      <c r="G387" s="8">
        <v>220.98</v>
      </c>
      <c r="H387" s="8">
        <v>45.72</v>
      </c>
      <c r="I387" s="7" t="s">
        <v>59</v>
      </c>
      <c r="J387" s="6">
        <v>0</v>
      </c>
    </row>
    <row r="388" spans="1:10" x14ac:dyDescent="0.3">
      <c r="A388" s="5">
        <f t="shared" si="13"/>
        <v>42642</v>
      </c>
      <c r="B388" s="6">
        <v>2016</v>
      </c>
      <c r="C388" s="6">
        <v>273</v>
      </c>
      <c r="D388" s="7">
        <v>4</v>
      </c>
      <c r="E388" s="7">
        <v>2</v>
      </c>
      <c r="F388" s="7">
        <v>2</v>
      </c>
      <c r="G388" s="8">
        <v>223.52</v>
      </c>
      <c r="H388" s="8">
        <v>40.64</v>
      </c>
      <c r="I388" s="7" t="s">
        <v>59</v>
      </c>
      <c r="J388" s="6">
        <v>0</v>
      </c>
    </row>
    <row r="389" spans="1:10" x14ac:dyDescent="0.3">
      <c r="A389" s="5">
        <f t="shared" si="13"/>
        <v>42642</v>
      </c>
      <c r="B389" s="6">
        <v>2016</v>
      </c>
      <c r="C389" s="6">
        <v>273</v>
      </c>
      <c r="D389" s="7">
        <v>4</v>
      </c>
      <c r="E389" s="7">
        <v>2</v>
      </c>
      <c r="F389" s="7">
        <v>3</v>
      </c>
      <c r="G389" s="8">
        <v>236.22</v>
      </c>
      <c r="H389" s="8">
        <v>48.26</v>
      </c>
      <c r="I389" s="7" t="s">
        <v>59</v>
      </c>
      <c r="J389" s="6">
        <v>0</v>
      </c>
    </row>
    <row r="390" spans="1:10" x14ac:dyDescent="0.3">
      <c r="A390" s="5">
        <f t="shared" si="13"/>
        <v>42642</v>
      </c>
      <c r="B390" s="6">
        <v>2016</v>
      </c>
      <c r="C390" s="6">
        <v>273</v>
      </c>
      <c r="D390" s="7">
        <v>4</v>
      </c>
      <c r="E390" s="7">
        <v>2</v>
      </c>
      <c r="F390" s="7">
        <v>4</v>
      </c>
      <c r="G390" s="8">
        <v>233.68</v>
      </c>
      <c r="H390" s="8">
        <v>50.8</v>
      </c>
      <c r="I390" s="7" t="s">
        <v>59</v>
      </c>
      <c r="J390" s="6">
        <v>0</v>
      </c>
    </row>
    <row r="391" spans="1:10" x14ac:dyDescent="0.3">
      <c r="A391" s="5">
        <f t="shared" si="13"/>
        <v>42642</v>
      </c>
      <c r="B391" s="6">
        <v>2016</v>
      </c>
      <c r="C391" s="6">
        <v>273</v>
      </c>
      <c r="D391" s="7">
        <v>4</v>
      </c>
      <c r="E391" s="7">
        <v>2</v>
      </c>
      <c r="F391" s="7">
        <v>5</v>
      </c>
      <c r="G391" s="8">
        <v>226.06</v>
      </c>
      <c r="H391" s="8">
        <v>60.96</v>
      </c>
      <c r="I391" s="7" t="s">
        <v>59</v>
      </c>
      <c r="J391" s="6">
        <v>0</v>
      </c>
    </row>
    <row r="392" spans="1:10" x14ac:dyDescent="0.3">
      <c r="A392" s="5">
        <f t="shared" si="13"/>
        <v>42642</v>
      </c>
      <c r="B392" s="6">
        <v>2016</v>
      </c>
      <c r="C392" s="6">
        <v>273</v>
      </c>
      <c r="D392" s="7">
        <v>7</v>
      </c>
      <c r="E392" s="7">
        <v>1</v>
      </c>
      <c r="F392" s="7">
        <v>1</v>
      </c>
      <c r="G392" s="8">
        <v>256.54000000000002</v>
      </c>
      <c r="H392" s="8">
        <v>50.8</v>
      </c>
      <c r="I392" s="7" t="s">
        <v>59</v>
      </c>
      <c r="J392" s="6">
        <v>0</v>
      </c>
    </row>
    <row r="393" spans="1:10" x14ac:dyDescent="0.3">
      <c r="A393" s="5">
        <f t="shared" si="13"/>
        <v>42642</v>
      </c>
      <c r="B393" s="6">
        <v>2016</v>
      </c>
      <c r="C393" s="6">
        <v>273</v>
      </c>
      <c r="D393" s="7">
        <v>7</v>
      </c>
      <c r="E393" s="7">
        <v>1</v>
      </c>
      <c r="F393" s="7">
        <v>2</v>
      </c>
      <c r="G393" s="8">
        <v>261.62</v>
      </c>
      <c r="H393" s="8">
        <v>53.34</v>
      </c>
      <c r="I393" s="7" t="s">
        <v>59</v>
      </c>
      <c r="J393" s="6">
        <v>0</v>
      </c>
    </row>
    <row r="394" spans="1:10" x14ac:dyDescent="0.3">
      <c r="A394" s="5">
        <f t="shared" si="13"/>
        <v>42642</v>
      </c>
      <c r="B394" s="6">
        <v>2016</v>
      </c>
      <c r="C394" s="6">
        <v>273</v>
      </c>
      <c r="D394" s="7">
        <v>7</v>
      </c>
      <c r="E394" s="7">
        <v>1</v>
      </c>
      <c r="F394" s="7">
        <v>3</v>
      </c>
      <c r="G394" s="8">
        <v>254</v>
      </c>
      <c r="H394" s="8">
        <v>68.58</v>
      </c>
      <c r="I394" s="7" t="s">
        <v>59</v>
      </c>
      <c r="J394" s="6">
        <v>0</v>
      </c>
    </row>
    <row r="395" spans="1:10" x14ac:dyDescent="0.3">
      <c r="A395" s="5">
        <f t="shared" si="13"/>
        <v>42642</v>
      </c>
      <c r="B395" s="6">
        <v>2016</v>
      </c>
      <c r="C395" s="6">
        <v>273</v>
      </c>
      <c r="D395" s="7">
        <v>7</v>
      </c>
      <c r="E395" s="7">
        <v>1</v>
      </c>
      <c r="F395" s="7">
        <v>4</v>
      </c>
      <c r="G395" s="8">
        <v>256.54000000000002</v>
      </c>
      <c r="H395" s="8">
        <v>58.42</v>
      </c>
      <c r="I395" s="7" t="s">
        <v>59</v>
      </c>
      <c r="J395" s="6">
        <v>0</v>
      </c>
    </row>
    <row r="396" spans="1:10" x14ac:dyDescent="0.3">
      <c r="A396" s="5">
        <f t="shared" si="13"/>
        <v>42642</v>
      </c>
      <c r="B396" s="6">
        <v>2016</v>
      </c>
      <c r="C396" s="6">
        <v>273</v>
      </c>
      <c r="D396" s="7">
        <v>7</v>
      </c>
      <c r="E396" s="7">
        <v>1</v>
      </c>
      <c r="F396" s="7">
        <v>5</v>
      </c>
      <c r="G396" s="8">
        <v>251.46</v>
      </c>
      <c r="H396" s="8">
        <v>60.96</v>
      </c>
      <c r="I396" s="7" t="s">
        <v>59</v>
      </c>
      <c r="J396" s="6">
        <v>0</v>
      </c>
    </row>
    <row r="397" spans="1:10" x14ac:dyDescent="0.3">
      <c r="A397" s="5">
        <f t="shared" si="13"/>
        <v>42642</v>
      </c>
      <c r="B397" s="6">
        <v>2016</v>
      </c>
      <c r="C397" s="6">
        <v>273</v>
      </c>
      <c r="D397" s="7">
        <v>7</v>
      </c>
      <c r="E397" s="7">
        <v>2</v>
      </c>
      <c r="F397" s="7">
        <v>1</v>
      </c>
      <c r="G397" s="8">
        <v>264.16000000000003</v>
      </c>
      <c r="H397" s="8">
        <v>76.2</v>
      </c>
      <c r="I397" s="7" t="s">
        <v>59</v>
      </c>
      <c r="J397" s="6">
        <v>1</v>
      </c>
    </row>
    <row r="398" spans="1:10" x14ac:dyDescent="0.3">
      <c r="A398" s="5">
        <f t="shared" si="13"/>
        <v>42642</v>
      </c>
      <c r="B398" s="6">
        <v>2016</v>
      </c>
      <c r="C398" s="6">
        <v>273</v>
      </c>
      <c r="D398" s="7">
        <v>7</v>
      </c>
      <c r="E398" s="7">
        <v>2</v>
      </c>
      <c r="F398" s="7">
        <v>2</v>
      </c>
      <c r="G398" s="8">
        <v>256.54000000000002</v>
      </c>
      <c r="H398" s="8">
        <v>63.5</v>
      </c>
      <c r="I398" s="7" t="s">
        <v>59</v>
      </c>
      <c r="J398" s="6">
        <v>0</v>
      </c>
    </row>
    <row r="399" spans="1:10" x14ac:dyDescent="0.3">
      <c r="A399" s="5">
        <f t="shared" si="13"/>
        <v>42642</v>
      </c>
      <c r="B399" s="6">
        <v>2016</v>
      </c>
      <c r="C399" s="6">
        <v>273</v>
      </c>
      <c r="D399" s="7">
        <v>7</v>
      </c>
      <c r="E399" s="7">
        <v>2</v>
      </c>
      <c r="F399" s="7">
        <v>3</v>
      </c>
      <c r="G399" s="8">
        <v>248.92000000000002</v>
      </c>
      <c r="H399" s="8">
        <v>60.96</v>
      </c>
      <c r="I399" s="7" t="s">
        <v>59</v>
      </c>
      <c r="J399" s="6">
        <v>0</v>
      </c>
    </row>
    <row r="400" spans="1:10" x14ac:dyDescent="0.3">
      <c r="A400" s="5">
        <f t="shared" si="13"/>
        <v>42642</v>
      </c>
      <c r="B400" s="6">
        <v>2016</v>
      </c>
      <c r="C400" s="6">
        <v>273</v>
      </c>
      <c r="D400" s="7">
        <v>7</v>
      </c>
      <c r="E400" s="7">
        <v>2</v>
      </c>
      <c r="F400" s="7">
        <v>4</v>
      </c>
      <c r="G400" s="8">
        <v>236.22</v>
      </c>
      <c r="H400" s="8">
        <v>45.72</v>
      </c>
      <c r="I400" s="7" t="s">
        <v>59</v>
      </c>
      <c r="J400" s="6">
        <v>0</v>
      </c>
    </row>
    <row r="401" spans="1:10" x14ac:dyDescent="0.3">
      <c r="A401" s="5">
        <f t="shared" si="13"/>
        <v>42642</v>
      </c>
      <c r="B401" s="6">
        <v>2016</v>
      </c>
      <c r="C401" s="6">
        <v>273</v>
      </c>
      <c r="D401" s="7">
        <v>7</v>
      </c>
      <c r="E401" s="7">
        <v>2</v>
      </c>
      <c r="F401" s="7">
        <v>5</v>
      </c>
      <c r="G401" s="8">
        <v>251.46</v>
      </c>
      <c r="H401" s="8">
        <v>40.64</v>
      </c>
      <c r="I401" s="7" t="s">
        <v>59</v>
      </c>
      <c r="J401" s="6">
        <v>0</v>
      </c>
    </row>
    <row r="402" spans="1:10" x14ac:dyDescent="0.3">
      <c r="A402" s="5">
        <f t="shared" si="13"/>
        <v>42642</v>
      </c>
      <c r="B402" s="6">
        <v>2016</v>
      </c>
      <c r="C402" s="6">
        <v>273</v>
      </c>
      <c r="D402" s="7">
        <v>8</v>
      </c>
      <c r="E402" s="7">
        <v>1</v>
      </c>
      <c r="F402" s="7">
        <v>1</v>
      </c>
      <c r="G402" s="8">
        <v>271.78000000000003</v>
      </c>
      <c r="H402" s="8">
        <v>68.58</v>
      </c>
      <c r="I402" s="7" t="s">
        <v>59</v>
      </c>
      <c r="J402" s="6">
        <v>0</v>
      </c>
    </row>
    <row r="403" spans="1:10" x14ac:dyDescent="0.3">
      <c r="A403" s="5">
        <f t="shared" si="13"/>
        <v>42642</v>
      </c>
      <c r="B403" s="6">
        <v>2016</v>
      </c>
      <c r="C403" s="6">
        <v>273</v>
      </c>
      <c r="D403" s="7">
        <v>8</v>
      </c>
      <c r="E403" s="7">
        <v>1</v>
      </c>
      <c r="F403" s="7">
        <v>2</v>
      </c>
      <c r="G403" s="8">
        <v>266.7</v>
      </c>
      <c r="H403" s="8">
        <v>76.2</v>
      </c>
      <c r="I403" s="7" t="s">
        <v>59</v>
      </c>
      <c r="J403" s="6">
        <v>0</v>
      </c>
    </row>
    <row r="404" spans="1:10" x14ac:dyDescent="0.3">
      <c r="A404" s="5">
        <f t="shared" si="13"/>
        <v>42642</v>
      </c>
      <c r="B404" s="6">
        <v>2016</v>
      </c>
      <c r="C404" s="6">
        <v>273</v>
      </c>
      <c r="D404" s="7">
        <v>8</v>
      </c>
      <c r="E404" s="7">
        <v>1</v>
      </c>
      <c r="F404" s="7">
        <v>3</v>
      </c>
      <c r="G404" s="8">
        <v>261.62</v>
      </c>
      <c r="H404" s="8">
        <v>91.44</v>
      </c>
      <c r="I404" s="7" t="s">
        <v>59</v>
      </c>
      <c r="J404" s="6">
        <v>0</v>
      </c>
    </row>
    <row r="405" spans="1:10" x14ac:dyDescent="0.3">
      <c r="A405" s="5">
        <f t="shared" si="13"/>
        <v>42642</v>
      </c>
      <c r="B405" s="6">
        <v>2016</v>
      </c>
      <c r="C405" s="6">
        <v>273</v>
      </c>
      <c r="D405" s="7">
        <v>8</v>
      </c>
      <c r="E405" s="7">
        <v>1</v>
      </c>
      <c r="F405" s="7">
        <v>4</v>
      </c>
      <c r="G405" s="8">
        <v>254</v>
      </c>
      <c r="H405" s="8">
        <v>78.739999999999995</v>
      </c>
      <c r="I405" s="7" t="s">
        <v>59</v>
      </c>
      <c r="J405" s="6">
        <v>0</v>
      </c>
    </row>
    <row r="406" spans="1:10" x14ac:dyDescent="0.3">
      <c r="A406" s="5">
        <f t="shared" si="13"/>
        <v>42642</v>
      </c>
      <c r="B406" s="6">
        <v>2016</v>
      </c>
      <c r="C406" s="6">
        <v>273</v>
      </c>
      <c r="D406" s="7">
        <v>8</v>
      </c>
      <c r="E406" s="7">
        <v>1</v>
      </c>
      <c r="F406" s="7">
        <v>5</v>
      </c>
      <c r="G406" s="8">
        <v>256.54000000000002</v>
      </c>
      <c r="H406" s="8">
        <v>63.5</v>
      </c>
      <c r="I406" s="7" t="s">
        <v>59</v>
      </c>
      <c r="J406" s="6">
        <v>0</v>
      </c>
    </row>
    <row r="407" spans="1:10" x14ac:dyDescent="0.3">
      <c r="A407" s="5">
        <f t="shared" si="13"/>
        <v>42642</v>
      </c>
      <c r="B407" s="6">
        <v>2016</v>
      </c>
      <c r="C407" s="6">
        <v>273</v>
      </c>
      <c r="D407" s="7">
        <v>8</v>
      </c>
      <c r="E407" s="7">
        <v>2</v>
      </c>
      <c r="F407" s="7">
        <v>1</v>
      </c>
      <c r="G407" s="8">
        <v>251.46</v>
      </c>
      <c r="H407" s="8">
        <v>91.44</v>
      </c>
      <c r="I407" s="7" t="s">
        <v>59</v>
      </c>
      <c r="J407" s="6">
        <v>0</v>
      </c>
    </row>
    <row r="408" spans="1:10" x14ac:dyDescent="0.3">
      <c r="A408" s="5">
        <f t="shared" si="13"/>
        <v>42642</v>
      </c>
      <c r="B408" s="6">
        <v>2016</v>
      </c>
      <c r="C408" s="6">
        <v>273</v>
      </c>
      <c r="D408" s="7">
        <v>8</v>
      </c>
      <c r="E408" s="7">
        <v>2</v>
      </c>
      <c r="F408" s="7">
        <v>2</v>
      </c>
      <c r="G408" s="8">
        <v>261.62</v>
      </c>
      <c r="H408" s="8">
        <v>86.36</v>
      </c>
      <c r="I408" s="7" t="s">
        <v>59</v>
      </c>
      <c r="J408" s="6">
        <v>0</v>
      </c>
    </row>
    <row r="409" spans="1:10" x14ac:dyDescent="0.3">
      <c r="A409" s="5">
        <f t="shared" si="13"/>
        <v>42642</v>
      </c>
      <c r="B409" s="6">
        <v>2016</v>
      </c>
      <c r="C409" s="6">
        <v>273</v>
      </c>
      <c r="D409" s="7">
        <v>8</v>
      </c>
      <c r="E409" s="7">
        <v>2</v>
      </c>
      <c r="F409" s="7">
        <v>3</v>
      </c>
      <c r="G409" s="8">
        <v>256.54000000000002</v>
      </c>
      <c r="H409" s="8">
        <v>71.12</v>
      </c>
      <c r="I409" s="7" t="s">
        <v>59</v>
      </c>
      <c r="J409" s="6">
        <v>0</v>
      </c>
    </row>
    <row r="410" spans="1:10" x14ac:dyDescent="0.3">
      <c r="A410" s="5">
        <f t="shared" si="13"/>
        <v>42642</v>
      </c>
      <c r="B410" s="6">
        <v>2016</v>
      </c>
      <c r="C410" s="6">
        <v>273</v>
      </c>
      <c r="D410" s="7">
        <v>8</v>
      </c>
      <c r="E410" s="7">
        <v>2</v>
      </c>
      <c r="F410" s="7">
        <v>4</v>
      </c>
      <c r="G410" s="8">
        <v>266.7</v>
      </c>
      <c r="H410" s="8">
        <v>91.44</v>
      </c>
      <c r="I410" s="7" t="s">
        <v>59</v>
      </c>
      <c r="J410" s="6">
        <v>0</v>
      </c>
    </row>
    <row r="411" spans="1:10" x14ac:dyDescent="0.3">
      <c r="A411" s="5">
        <f t="shared" si="13"/>
        <v>42642</v>
      </c>
      <c r="B411" s="6">
        <v>2016</v>
      </c>
      <c r="C411" s="6">
        <v>273</v>
      </c>
      <c r="D411" s="7">
        <v>8</v>
      </c>
      <c r="E411" s="7">
        <v>2</v>
      </c>
      <c r="F411" s="7">
        <v>5</v>
      </c>
      <c r="G411" s="8">
        <v>264.16000000000003</v>
      </c>
      <c r="H411" s="8">
        <v>76.2</v>
      </c>
      <c r="I411" s="7" t="s">
        <v>59</v>
      </c>
      <c r="J411" s="6">
        <v>0</v>
      </c>
    </row>
    <row r="412" spans="1:10" x14ac:dyDescent="0.3">
      <c r="A412" s="5">
        <f t="shared" si="13"/>
        <v>42642</v>
      </c>
      <c r="B412" s="6">
        <v>2016</v>
      </c>
      <c r="C412" s="6">
        <v>273</v>
      </c>
      <c r="D412" s="7">
        <v>9</v>
      </c>
      <c r="E412" s="7">
        <v>1</v>
      </c>
      <c r="F412" s="7">
        <v>1</v>
      </c>
      <c r="G412" s="8">
        <v>269.24</v>
      </c>
      <c r="H412" s="8">
        <v>60.96</v>
      </c>
      <c r="I412" s="7" t="s">
        <v>59</v>
      </c>
      <c r="J412" s="6">
        <v>1</v>
      </c>
    </row>
    <row r="413" spans="1:10" x14ac:dyDescent="0.3">
      <c r="A413" s="5">
        <f t="shared" si="13"/>
        <v>42642</v>
      </c>
      <c r="B413" s="6">
        <v>2016</v>
      </c>
      <c r="C413" s="6">
        <v>273</v>
      </c>
      <c r="D413" s="7">
        <v>9</v>
      </c>
      <c r="E413" s="7">
        <v>1</v>
      </c>
      <c r="F413" s="7">
        <v>2</v>
      </c>
      <c r="G413" s="8">
        <v>266.7</v>
      </c>
      <c r="H413" s="8">
        <v>60.96</v>
      </c>
      <c r="I413" s="7" t="s">
        <v>59</v>
      </c>
      <c r="J413" s="6">
        <v>0</v>
      </c>
    </row>
    <row r="414" spans="1:10" x14ac:dyDescent="0.3">
      <c r="A414" s="5">
        <f t="shared" si="13"/>
        <v>42642</v>
      </c>
      <c r="B414" s="6">
        <v>2016</v>
      </c>
      <c r="C414" s="6">
        <v>273</v>
      </c>
      <c r="D414" s="7">
        <v>9</v>
      </c>
      <c r="E414" s="7">
        <v>1</v>
      </c>
      <c r="F414" s="7">
        <v>3</v>
      </c>
      <c r="G414" s="8">
        <v>256.54000000000002</v>
      </c>
      <c r="H414" s="8">
        <v>58.42</v>
      </c>
      <c r="I414" s="7" t="s">
        <v>59</v>
      </c>
      <c r="J414" s="6">
        <v>0</v>
      </c>
    </row>
    <row r="415" spans="1:10" x14ac:dyDescent="0.3">
      <c r="A415" s="5">
        <f t="shared" si="13"/>
        <v>42642</v>
      </c>
      <c r="B415" s="6">
        <v>2016</v>
      </c>
      <c r="C415" s="6">
        <v>273</v>
      </c>
      <c r="D415" s="7">
        <v>9</v>
      </c>
      <c r="E415" s="7">
        <v>1</v>
      </c>
      <c r="F415" s="7">
        <v>4</v>
      </c>
      <c r="G415" s="8">
        <v>269.24</v>
      </c>
      <c r="H415" s="8">
        <v>53.34</v>
      </c>
      <c r="I415" s="7" t="s">
        <v>59</v>
      </c>
      <c r="J415" s="6">
        <v>1</v>
      </c>
    </row>
    <row r="416" spans="1:10" x14ac:dyDescent="0.3">
      <c r="A416" s="5">
        <f t="shared" si="13"/>
        <v>42642</v>
      </c>
      <c r="B416" s="6">
        <v>2016</v>
      </c>
      <c r="C416" s="6">
        <v>273</v>
      </c>
      <c r="D416" s="7">
        <v>9</v>
      </c>
      <c r="E416" s="7">
        <v>1</v>
      </c>
      <c r="F416" s="7">
        <v>5</v>
      </c>
      <c r="G416" s="8">
        <v>271.78000000000003</v>
      </c>
      <c r="H416" s="8">
        <v>50.8</v>
      </c>
      <c r="I416" s="7" t="s">
        <v>59</v>
      </c>
      <c r="J416" s="6">
        <v>0</v>
      </c>
    </row>
    <row r="417" spans="1:10" x14ac:dyDescent="0.3">
      <c r="A417" s="5">
        <f t="shared" si="13"/>
        <v>42642</v>
      </c>
      <c r="B417" s="6">
        <v>2016</v>
      </c>
      <c r="C417" s="6">
        <v>273</v>
      </c>
      <c r="D417" s="7">
        <v>9</v>
      </c>
      <c r="E417" s="7">
        <v>2</v>
      </c>
      <c r="F417" s="7">
        <v>1</v>
      </c>
      <c r="G417" s="8">
        <v>269.24</v>
      </c>
      <c r="H417" s="8">
        <v>45.72</v>
      </c>
      <c r="I417" s="7" t="s">
        <v>59</v>
      </c>
      <c r="J417" s="6">
        <v>0</v>
      </c>
    </row>
    <row r="418" spans="1:10" x14ac:dyDescent="0.3">
      <c r="A418" s="5">
        <f t="shared" si="13"/>
        <v>42642</v>
      </c>
      <c r="B418" s="6">
        <v>2016</v>
      </c>
      <c r="C418" s="6">
        <v>273</v>
      </c>
      <c r="D418" s="7">
        <v>9</v>
      </c>
      <c r="E418" s="7">
        <v>2</v>
      </c>
      <c r="F418" s="7">
        <v>2</v>
      </c>
      <c r="G418" s="8">
        <v>266.7</v>
      </c>
      <c r="H418" s="8">
        <v>43.18</v>
      </c>
      <c r="I418" s="7" t="s">
        <v>59</v>
      </c>
      <c r="J418" s="6">
        <v>0</v>
      </c>
    </row>
    <row r="419" spans="1:10" x14ac:dyDescent="0.3">
      <c r="A419" s="5">
        <f t="shared" si="13"/>
        <v>42642</v>
      </c>
      <c r="B419" s="6">
        <v>2016</v>
      </c>
      <c r="C419" s="6">
        <v>273</v>
      </c>
      <c r="D419" s="7">
        <v>9</v>
      </c>
      <c r="E419" s="7">
        <v>2</v>
      </c>
      <c r="F419" s="7">
        <v>3</v>
      </c>
      <c r="G419" s="8">
        <v>274.32</v>
      </c>
      <c r="H419" s="8">
        <v>38.1</v>
      </c>
      <c r="I419" s="7" t="s">
        <v>59</v>
      </c>
      <c r="J419" s="6">
        <v>0</v>
      </c>
    </row>
    <row r="420" spans="1:10" x14ac:dyDescent="0.3">
      <c r="A420" s="5">
        <f t="shared" si="13"/>
        <v>42642</v>
      </c>
      <c r="B420" s="6">
        <v>2016</v>
      </c>
      <c r="C420" s="6">
        <v>273</v>
      </c>
      <c r="D420" s="7">
        <v>9</v>
      </c>
      <c r="E420" s="7">
        <v>2</v>
      </c>
      <c r="F420" s="7">
        <v>4</v>
      </c>
      <c r="G420" s="8">
        <v>261.62</v>
      </c>
      <c r="H420" s="8">
        <v>50.8</v>
      </c>
      <c r="I420" s="7" t="s">
        <v>59</v>
      </c>
      <c r="J420" s="6">
        <v>1</v>
      </c>
    </row>
    <row r="421" spans="1:10" x14ac:dyDescent="0.3">
      <c r="A421" s="5">
        <f t="shared" si="13"/>
        <v>42642</v>
      </c>
      <c r="B421" s="6">
        <v>2016</v>
      </c>
      <c r="C421" s="6">
        <v>273</v>
      </c>
      <c r="D421" s="7">
        <v>9</v>
      </c>
      <c r="E421" s="7">
        <v>2</v>
      </c>
      <c r="F421" s="7">
        <v>5</v>
      </c>
      <c r="G421" s="8">
        <v>264.16000000000003</v>
      </c>
      <c r="H421" s="8">
        <v>60.96</v>
      </c>
      <c r="I421" s="7" t="s">
        <v>59</v>
      </c>
      <c r="J421" s="6">
        <v>0</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C96F54-201F-4FB1-A78C-656C0285F3EF}">
  <sheetPr codeName="Sheet7"/>
  <dimension ref="A1:H15"/>
  <sheetViews>
    <sheetView workbookViewId="0"/>
  </sheetViews>
  <sheetFormatPr defaultRowHeight="13.2" x14ac:dyDescent="0.25"/>
  <cols>
    <col min="1" max="1" width="21.109375" style="80" customWidth="1"/>
    <col min="2" max="2" width="25.6640625" style="80" customWidth="1"/>
    <col min="3" max="3" width="94.88671875" style="80" customWidth="1"/>
    <col min="4" max="4" width="16.6640625" style="80" customWidth="1"/>
    <col min="5" max="5" width="10.44140625" style="80" customWidth="1"/>
    <col min="6" max="6" width="12" style="80" customWidth="1"/>
    <col min="7" max="7" width="11.109375" style="80" customWidth="1"/>
    <col min="8" max="8" width="12" style="80" customWidth="1"/>
    <col min="9" max="16384" width="8.88671875" style="80"/>
  </cols>
  <sheetData>
    <row r="1" spans="1:8" ht="26.4" x14ac:dyDescent="0.25">
      <c r="A1" s="141" t="s">
        <v>26</v>
      </c>
      <c r="B1" s="141" t="s">
        <v>27</v>
      </c>
      <c r="C1" s="141" t="s">
        <v>28</v>
      </c>
      <c r="D1" s="141" t="s">
        <v>29</v>
      </c>
      <c r="E1" s="141" t="s">
        <v>30</v>
      </c>
      <c r="F1" s="141" t="s">
        <v>31</v>
      </c>
      <c r="G1" s="141" t="s">
        <v>32</v>
      </c>
      <c r="H1" s="141" t="s">
        <v>33</v>
      </c>
    </row>
    <row r="2" spans="1:8" ht="26.4" x14ac:dyDescent="0.25">
      <c r="A2" s="135" t="s">
        <v>215</v>
      </c>
      <c r="B2" s="136" t="s">
        <v>4</v>
      </c>
      <c r="C2" s="137" t="s">
        <v>34</v>
      </c>
      <c r="D2" s="142" t="s">
        <v>35</v>
      </c>
      <c r="E2" s="138">
        <v>10</v>
      </c>
      <c r="F2" s="138"/>
      <c r="G2" s="138" t="s">
        <v>36</v>
      </c>
      <c r="H2" s="138" t="s">
        <v>37</v>
      </c>
    </row>
    <row r="3" spans="1:8" x14ac:dyDescent="0.25">
      <c r="A3" s="135" t="s">
        <v>215</v>
      </c>
      <c r="B3" s="137" t="s">
        <v>0</v>
      </c>
      <c r="C3" s="137" t="s">
        <v>0</v>
      </c>
      <c r="D3" s="137" t="s">
        <v>38</v>
      </c>
      <c r="E3" s="138">
        <v>4</v>
      </c>
      <c r="F3" s="138"/>
      <c r="G3" s="138" t="s">
        <v>36</v>
      </c>
      <c r="H3" s="138" t="s">
        <v>37</v>
      </c>
    </row>
    <row r="4" spans="1:8" x14ac:dyDescent="0.25">
      <c r="A4" s="135" t="s">
        <v>215</v>
      </c>
      <c r="B4" s="72" t="s">
        <v>1</v>
      </c>
      <c r="C4" s="137" t="s">
        <v>39</v>
      </c>
      <c r="D4" s="137" t="s">
        <v>40</v>
      </c>
      <c r="E4" s="138">
        <v>3</v>
      </c>
      <c r="F4" s="138" t="s">
        <v>41</v>
      </c>
      <c r="G4" s="138" t="s">
        <v>36</v>
      </c>
      <c r="H4" s="138" t="s">
        <v>37</v>
      </c>
    </row>
    <row r="5" spans="1:8" ht="211.2" x14ac:dyDescent="0.25">
      <c r="A5" s="135" t="s">
        <v>215</v>
      </c>
      <c r="B5" s="139" t="s">
        <v>106</v>
      </c>
      <c r="C5" s="72" t="s">
        <v>111</v>
      </c>
      <c r="D5" s="72" t="s">
        <v>40</v>
      </c>
      <c r="E5" s="135"/>
      <c r="F5" s="135"/>
      <c r="G5" s="135" t="s">
        <v>36</v>
      </c>
      <c r="H5" s="135" t="s">
        <v>37</v>
      </c>
    </row>
    <row r="6" spans="1:8" ht="26.4" x14ac:dyDescent="0.25">
      <c r="A6" s="135" t="s">
        <v>215</v>
      </c>
      <c r="B6" s="139" t="s">
        <v>45</v>
      </c>
      <c r="C6" s="72" t="s">
        <v>115</v>
      </c>
      <c r="D6" s="72" t="s">
        <v>40</v>
      </c>
      <c r="E6" s="135"/>
      <c r="F6" s="135"/>
      <c r="G6" s="135" t="s">
        <v>36</v>
      </c>
      <c r="H6" s="135" t="s">
        <v>37</v>
      </c>
    </row>
    <row r="7" spans="1:8" ht="26.4" x14ac:dyDescent="0.25">
      <c r="A7" s="135" t="s">
        <v>215</v>
      </c>
      <c r="B7" s="79" t="s">
        <v>116</v>
      </c>
      <c r="C7" s="72" t="s">
        <v>132</v>
      </c>
      <c r="D7" s="72" t="s">
        <v>42</v>
      </c>
      <c r="E7" s="135"/>
      <c r="F7" s="135"/>
      <c r="G7" s="135" t="s">
        <v>36</v>
      </c>
      <c r="H7" s="138" t="s">
        <v>43</v>
      </c>
    </row>
    <row r="8" spans="1:8" s="144" customFormat="1" x14ac:dyDescent="0.25">
      <c r="A8" s="135" t="s">
        <v>215</v>
      </c>
      <c r="B8" s="143" t="s">
        <v>117</v>
      </c>
      <c r="C8" s="72" t="s">
        <v>118</v>
      </c>
      <c r="D8" s="72" t="s">
        <v>40</v>
      </c>
      <c r="E8" s="135"/>
      <c r="F8" s="135"/>
      <c r="G8" s="135" t="s">
        <v>36</v>
      </c>
      <c r="H8" s="140" t="s">
        <v>37</v>
      </c>
    </row>
    <row r="9" spans="1:8" x14ac:dyDescent="0.25">
      <c r="A9" s="135" t="s">
        <v>215</v>
      </c>
      <c r="B9" s="145" t="s">
        <v>119</v>
      </c>
      <c r="C9" s="72" t="s">
        <v>120</v>
      </c>
      <c r="D9" s="137" t="s">
        <v>42</v>
      </c>
      <c r="E9" s="138"/>
      <c r="F9" s="138"/>
      <c r="G9" s="138" t="s">
        <v>36</v>
      </c>
      <c r="H9" s="138" t="s">
        <v>43</v>
      </c>
    </row>
    <row r="10" spans="1:8" ht="15.6" x14ac:dyDescent="0.25">
      <c r="A10" s="135" t="s">
        <v>215</v>
      </c>
      <c r="B10" s="146" t="s">
        <v>249</v>
      </c>
      <c r="C10" s="72" t="s">
        <v>121</v>
      </c>
      <c r="D10" s="72" t="s">
        <v>42</v>
      </c>
      <c r="E10" s="135"/>
      <c r="F10" s="135"/>
      <c r="G10" s="135" t="s">
        <v>36</v>
      </c>
      <c r="H10" s="138" t="s">
        <v>43</v>
      </c>
    </row>
    <row r="11" spans="1:8" x14ac:dyDescent="0.25">
      <c r="A11" s="135" t="s">
        <v>215</v>
      </c>
      <c r="B11" s="147" t="s">
        <v>2</v>
      </c>
      <c r="C11" s="72" t="s">
        <v>122</v>
      </c>
      <c r="D11" s="72" t="s">
        <v>42</v>
      </c>
      <c r="E11" s="135"/>
      <c r="F11" s="135"/>
      <c r="G11" s="135" t="s">
        <v>36</v>
      </c>
      <c r="H11" s="138" t="s">
        <v>43</v>
      </c>
    </row>
    <row r="12" spans="1:8" x14ac:dyDescent="0.25">
      <c r="A12" s="135" t="s">
        <v>215</v>
      </c>
      <c r="B12" s="146" t="s">
        <v>123</v>
      </c>
      <c r="C12" s="72" t="s">
        <v>124</v>
      </c>
      <c r="D12" s="72" t="s">
        <v>42</v>
      </c>
      <c r="E12" s="135"/>
      <c r="F12" s="135"/>
      <c r="G12" s="135" t="s">
        <v>36</v>
      </c>
      <c r="H12" s="138" t="s">
        <v>43</v>
      </c>
    </row>
    <row r="13" spans="1:8" x14ac:dyDescent="0.25">
      <c r="A13" s="135" t="s">
        <v>215</v>
      </c>
      <c r="B13" s="148" t="s">
        <v>125</v>
      </c>
      <c r="C13" s="72" t="s">
        <v>126</v>
      </c>
      <c r="D13" s="72" t="s">
        <v>42</v>
      </c>
      <c r="E13" s="135"/>
      <c r="F13" s="135"/>
      <c r="G13" s="135" t="s">
        <v>36</v>
      </c>
      <c r="H13" s="138" t="s">
        <v>43</v>
      </c>
    </row>
    <row r="14" spans="1:8" x14ac:dyDescent="0.25">
      <c r="A14" s="135" t="s">
        <v>215</v>
      </c>
      <c r="B14" s="146" t="s">
        <v>127</v>
      </c>
      <c r="C14" s="72" t="s">
        <v>128</v>
      </c>
      <c r="D14" s="72" t="s">
        <v>42</v>
      </c>
      <c r="E14" s="135"/>
      <c r="F14" s="135"/>
      <c r="G14" s="135" t="s">
        <v>36</v>
      </c>
      <c r="H14" s="138" t="s">
        <v>43</v>
      </c>
    </row>
    <row r="15" spans="1:8" s="69" customFormat="1" ht="26.4" x14ac:dyDescent="0.25">
      <c r="A15" s="135" t="s">
        <v>215</v>
      </c>
      <c r="B15" s="148" t="s">
        <v>248</v>
      </c>
      <c r="C15" s="72" t="s">
        <v>129</v>
      </c>
      <c r="D15" s="72" t="s">
        <v>42</v>
      </c>
      <c r="E15" s="135"/>
      <c r="F15" s="135"/>
      <c r="G15" s="135" t="s">
        <v>36</v>
      </c>
      <c r="H15" s="135" t="s">
        <v>43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5C2FB3-27CB-444C-A36C-841B115223AA}">
  <sheetPr codeName="Sheet8"/>
  <dimension ref="A1:N73"/>
  <sheetViews>
    <sheetView workbookViewId="0">
      <pane ySplit="1" topLeftCell="A2" activePane="bottomLeft" state="frozen"/>
      <selection activeCell="A11" sqref="A11:XFD11"/>
      <selection pane="bottomLeft"/>
    </sheetView>
  </sheetViews>
  <sheetFormatPr defaultRowHeight="13.2" x14ac:dyDescent="0.25"/>
  <cols>
    <col min="1" max="1" width="10.109375" style="120" bestFit="1" customWidth="1"/>
    <col min="2" max="3" width="8.88671875" style="120" bestFit="1" customWidth="1"/>
    <col min="4" max="5" width="8.88671875" style="30" bestFit="1" customWidth="1"/>
    <col min="6" max="6" width="8.88671875" style="30" customWidth="1"/>
    <col min="7" max="7" width="11.44140625" style="13" bestFit="1" customWidth="1"/>
    <col min="8" max="8" width="11.44140625" style="13" customWidth="1"/>
    <col min="9" max="9" width="9.44140625" style="132" bestFit="1" customWidth="1"/>
    <col min="10" max="10" width="12" style="134" customWidth="1"/>
    <col min="11" max="11" width="9.44140625" style="131" bestFit="1" customWidth="1"/>
    <col min="12" max="12" width="13.109375" style="131" customWidth="1"/>
    <col min="13" max="13" width="9.5546875" style="133" bestFit="1" customWidth="1"/>
    <col min="14" max="14" width="11" style="131" bestFit="1" customWidth="1"/>
    <col min="15" max="16384" width="8.88671875" style="120"/>
  </cols>
  <sheetData>
    <row r="1" spans="1:14" ht="52.8" x14ac:dyDescent="0.25">
      <c r="A1" s="30" t="s">
        <v>4</v>
      </c>
      <c r="B1" s="30" t="s">
        <v>0</v>
      </c>
      <c r="C1" s="30" t="s">
        <v>1</v>
      </c>
      <c r="D1" s="115" t="s">
        <v>106</v>
      </c>
      <c r="E1" s="115" t="s">
        <v>45</v>
      </c>
      <c r="F1" s="116" t="s">
        <v>116</v>
      </c>
      <c r="G1" s="117" t="s">
        <v>117</v>
      </c>
      <c r="H1" s="112" t="s">
        <v>131</v>
      </c>
      <c r="I1" s="113" t="s">
        <v>130</v>
      </c>
      <c r="J1" s="114" t="s">
        <v>2</v>
      </c>
      <c r="K1" s="118" t="s">
        <v>123</v>
      </c>
      <c r="L1" s="119" t="s">
        <v>125</v>
      </c>
      <c r="M1" s="118" t="s">
        <v>127</v>
      </c>
      <c r="N1" s="119" t="s">
        <v>248</v>
      </c>
    </row>
    <row r="2" spans="1:14" x14ac:dyDescent="0.25">
      <c r="A2" s="121">
        <f>DATE(B2,1,C2)</f>
        <v>42541</v>
      </c>
      <c r="B2" s="122">
        <v>2016</v>
      </c>
      <c r="C2" s="122">
        <v>172</v>
      </c>
      <c r="D2" s="123">
        <v>2</v>
      </c>
      <c r="E2" s="123">
        <v>1</v>
      </c>
      <c r="F2" s="120">
        <v>1.3935456000000002</v>
      </c>
      <c r="G2" s="124">
        <v>14</v>
      </c>
      <c r="H2" s="124" t="e">
        <v>#N/A</v>
      </c>
      <c r="I2" s="125">
        <v>31530.23</v>
      </c>
      <c r="J2" s="126">
        <f t="shared" ref="J2:J33" si="0">I2/(F2*10000)</f>
        <v>2.2625904742550222</v>
      </c>
      <c r="K2" s="127">
        <v>151.1</v>
      </c>
      <c r="L2" s="127">
        <v>58.9</v>
      </c>
      <c r="M2" s="124" t="e">
        <v>#N/A</v>
      </c>
      <c r="N2" s="128">
        <f t="shared" ref="N2:N33" si="1">SUMIF(K2:M2,"&lt;&gt;#N/A")/F2</f>
        <v>150.69474583393608</v>
      </c>
    </row>
    <row r="3" spans="1:14" x14ac:dyDescent="0.25">
      <c r="A3" s="129">
        <f t="shared" ref="A3" si="2">DATE(B3,1,C3)</f>
        <v>42541</v>
      </c>
      <c r="B3" s="120">
        <v>2016</v>
      </c>
      <c r="C3" s="120">
        <v>172</v>
      </c>
      <c r="D3" s="30">
        <v>2</v>
      </c>
      <c r="E3" s="30">
        <v>2</v>
      </c>
      <c r="F3" s="120">
        <v>1.3935456000000002</v>
      </c>
      <c r="G3" s="13">
        <v>15</v>
      </c>
      <c r="H3" s="13" t="e">
        <v>#N/A</v>
      </c>
      <c r="I3" s="130">
        <v>30622.12</v>
      </c>
      <c r="J3" s="126">
        <f t="shared" si="0"/>
        <v>2.1974250429982338</v>
      </c>
      <c r="K3" s="131">
        <v>132.80000000000001</v>
      </c>
      <c r="L3" s="131">
        <v>53.9</v>
      </c>
      <c r="M3" s="13" t="e">
        <v>#N/A</v>
      </c>
      <c r="N3" s="128">
        <f t="shared" si="1"/>
        <v>133.974804986647</v>
      </c>
    </row>
    <row r="4" spans="1:14" x14ac:dyDescent="0.25">
      <c r="A4" s="129">
        <f t="shared" ref="A4:A13" si="3">DATE(B4,1,C4)</f>
        <v>42541</v>
      </c>
      <c r="B4" s="120">
        <v>2016</v>
      </c>
      <c r="C4" s="120">
        <v>172</v>
      </c>
      <c r="D4" s="30">
        <v>3</v>
      </c>
      <c r="E4" s="30">
        <v>1</v>
      </c>
      <c r="F4" s="120">
        <v>1.3935456000000002</v>
      </c>
      <c r="G4" s="13">
        <v>16</v>
      </c>
      <c r="H4" s="13" t="e">
        <v>#N/A</v>
      </c>
      <c r="I4" s="130">
        <v>32258.06</v>
      </c>
      <c r="J4" s="126">
        <f t="shared" si="0"/>
        <v>2.3148191203789814</v>
      </c>
      <c r="K4" s="131">
        <v>156.9</v>
      </c>
      <c r="L4" s="131">
        <v>58</v>
      </c>
      <c r="M4" s="13" t="e">
        <v>#N/A</v>
      </c>
      <c r="N4" s="128">
        <f t="shared" si="1"/>
        <v>154.21095657006128</v>
      </c>
    </row>
    <row r="5" spans="1:14" x14ac:dyDescent="0.25">
      <c r="A5" s="129">
        <f t="shared" si="3"/>
        <v>42541</v>
      </c>
      <c r="B5" s="120">
        <v>2016</v>
      </c>
      <c r="C5" s="120">
        <v>172</v>
      </c>
      <c r="D5" s="30">
        <v>3</v>
      </c>
      <c r="E5" s="30">
        <v>2</v>
      </c>
      <c r="F5" s="120">
        <v>1.3935456000000002</v>
      </c>
      <c r="G5" s="13">
        <v>14</v>
      </c>
      <c r="H5" s="13" t="e">
        <v>#N/A</v>
      </c>
      <c r="I5" s="130">
        <v>26896</v>
      </c>
      <c r="J5" s="126">
        <f t="shared" si="0"/>
        <v>1.930040897118831</v>
      </c>
      <c r="K5" s="131">
        <v>130.6</v>
      </c>
      <c r="L5" s="131">
        <v>47.5</v>
      </c>
      <c r="M5" s="13" t="e">
        <v>#N/A</v>
      </c>
      <c r="N5" s="128">
        <f t="shared" si="1"/>
        <v>127.80349634773341</v>
      </c>
    </row>
    <row r="6" spans="1:14" x14ac:dyDescent="0.25">
      <c r="A6" s="129">
        <f t="shared" si="3"/>
        <v>42541</v>
      </c>
      <c r="B6" s="120">
        <v>2016</v>
      </c>
      <c r="C6" s="120">
        <v>172</v>
      </c>
      <c r="D6" s="30">
        <v>4</v>
      </c>
      <c r="E6" s="30">
        <v>1</v>
      </c>
      <c r="F6" s="120">
        <v>1.3935456000000002</v>
      </c>
      <c r="G6" s="13">
        <v>15</v>
      </c>
      <c r="H6" s="13" t="e">
        <v>#N/A</v>
      </c>
      <c r="I6" s="130">
        <v>30752.99</v>
      </c>
      <c r="J6" s="126">
        <f t="shared" si="0"/>
        <v>2.2068161960397994</v>
      </c>
      <c r="K6" s="131">
        <v>148.69999999999999</v>
      </c>
      <c r="L6" s="131">
        <v>50.8</v>
      </c>
      <c r="M6" s="13" t="e">
        <v>#N/A</v>
      </c>
      <c r="N6" s="128">
        <f t="shared" si="1"/>
        <v>143.1600085422393</v>
      </c>
    </row>
    <row r="7" spans="1:14" x14ac:dyDescent="0.25">
      <c r="A7" s="129">
        <f t="shared" si="3"/>
        <v>42541</v>
      </c>
      <c r="B7" s="120">
        <v>2016</v>
      </c>
      <c r="C7" s="120">
        <v>172</v>
      </c>
      <c r="D7" s="30">
        <v>4</v>
      </c>
      <c r="E7" s="30">
        <v>2</v>
      </c>
      <c r="F7" s="120">
        <v>1.3935456000000002</v>
      </c>
      <c r="G7" s="13">
        <v>15</v>
      </c>
      <c r="H7" s="13" t="e">
        <v>#N/A</v>
      </c>
      <c r="I7" s="130">
        <v>23124.07</v>
      </c>
      <c r="J7" s="126">
        <f t="shared" si="0"/>
        <v>1.6593694529981651</v>
      </c>
      <c r="K7" s="131">
        <v>110.6</v>
      </c>
      <c r="L7" s="131">
        <v>42.2</v>
      </c>
      <c r="M7" s="13" t="e">
        <v>#N/A</v>
      </c>
      <c r="N7" s="128">
        <f t="shared" si="1"/>
        <v>109.64836744488304</v>
      </c>
    </row>
    <row r="8" spans="1:14" x14ac:dyDescent="0.25">
      <c r="A8" s="129">
        <f t="shared" si="3"/>
        <v>42541</v>
      </c>
      <c r="B8" s="120">
        <v>2016</v>
      </c>
      <c r="C8" s="120">
        <v>172</v>
      </c>
      <c r="D8" s="30">
        <v>7</v>
      </c>
      <c r="E8" s="30">
        <v>1</v>
      </c>
      <c r="F8" s="120">
        <v>1.3935456000000002</v>
      </c>
      <c r="G8" s="13">
        <v>16</v>
      </c>
      <c r="H8" s="13" t="e">
        <v>#N/A</v>
      </c>
      <c r="I8" s="130">
        <v>39333.19</v>
      </c>
      <c r="J8" s="126">
        <f t="shared" si="0"/>
        <v>2.8225262237561508</v>
      </c>
      <c r="K8" s="131">
        <v>192.3</v>
      </c>
      <c r="L8" s="131">
        <v>72.2</v>
      </c>
      <c r="M8" s="13" t="e">
        <v>#N/A</v>
      </c>
      <c r="N8" s="128">
        <f t="shared" si="1"/>
        <v>189.80362034798142</v>
      </c>
    </row>
    <row r="9" spans="1:14" x14ac:dyDescent="0.25">
      <c r="A9" s="129">
        <f t="shared" si="3"/>
        <v>42541</v>
      </c>
      <c r="B9" s="120">
        <v>2016</v>
      </c>
      <c r="C9" s="120">
        <v>172</v>
      </c>
      <c r="D9" s="30">
        <v>7</v>
      </c>
      <c r="E9" s="30">
        <v>2</v>
      </c>
      <c r="F9" s="120">
        <v>1.3935456000000002</v>
      </c>
      <c r="G9" s="13">
        <v>14</v>
      </c>
      <c r="H9" s="13" t="e">
        <v>#N/A</v>
      </c>
      <c r="I9" s="130">
        <v>32741.26</v>
      </c>
      <c r="J9" s="126">
        <f t="shared" si="0"/>
        <v>2.3494932638013419</v>
      </c>
      <c r="K9" s="131">
        <v>156.30000000000001</v>
      </c>
      <c r="L9" s="131">
        <v>59.2</v>
      </c>
      <c r="M9" s="13" t="e">
        <v>#N/A</v>
      </c>
      <c r="N9" s="128">
        <f t="shared" si="1"/>
        <v>154.64151298672965</v>
      </c>
    </row>
    <row r="10" spans="1:14" x14ac:dyDescent="0.25">
      <c r="A10" s="129">
        <f t="shared" si="3"/>
        <v>42541</v>
      </c>
      <c r="B10" s="120">
        <v>2016</v>
      </c>
      <c r="C10" s="120">
        <v>172</v>
      </c>
      <c r="D10" s="30">
        <v>8</v>
      </c>
      <c r="E10" s="30">
        <v>1</v>
      </c>
      <c r="F10" s="120">
        <v>1.3935456000000002</v>
      </c>
      <c r="G10" s="13">
        <v>14</v>
      </c>
      <c r="H10" s="13" t="e">
        <v>#N/A</v>
      </c>
      <c r="I10" s="130">
        <v>32431.34</v>
      </c>
      <c r="J10" s="126">
        <f t="shared" si="0"/>
        <v>2.3272535896923641</v>
      </c>
      <c r="K10" s="131">
        <v>156.4</v>
      </c>
      <c r="L10" s="131">
        <v>62.6</v>
      </c>
      <c r="M10" s="13" t="e">
        <v>#N/A</v>
      </c>
      <c r="N10" s="128">
        <f t="shared" si="1"/>
        <v>157.15309208396192</v>
      </c>
    </row>
    <row r="11" spans="1:14" x14ac:dyDescent="0.25">
      <c r="A11" s="129">
        <f t="shared" si="3"/>
        <v>42541</v>
      </c>
      <c r="B11" s="120">
        <v>2016</v>
      </c>
      <c r="C11" s="120">
        <v>172</v>
      </c>
      <c r="D11" s="30">
        <v>8</v>
      </c>
      <c r="E11" s="30">
        <v>2</v>
      </c>
      <c r="F11" s="120">
        <v>1.3935456000000002</v>
      </c>
      <c r="G11" s="13">
        <v>16</v>
      </c>
      <c r="H11" s="13" t="e">
        <v>#N/A</v>
      </c>
      <c r="I11" s="130">
        <v>39294.550000000003</v>
      </c>
      <c r="J11" s="126">
        <f t="shared" si="0"/>
        <v>2.8197534404328066</v>
      </c>
      <c r="K11" s="131">
        <v>182</v>
      </c>
      <c r="L11" s="131">
        <v>70.599999999999994</v>
      </c>
      <c r="M11" s="13" t="e">
        <v>#N/A</v>
      </c>
      <c r="N11" s="128">
        <f t="shared" si="1"/>
        <v>181.2642514173917</v>
      </c>
    </row>
    <row r="12" spans="1:14" x14ac:dyDescent="0.25">
      <c r="A12" s="129">
        <f t="shared" si="3"/>
        <v>42541</v>
      </c>
      <c r="B12" s="120">
        <v>2016</v>
      </c>
      <c r="C12" s="120">
        <v>172</v>
      </c>
      <c r="D12" s="30">
        <v>9</v>
      </c>
      <c r="E12" s="30">
        <v>1</v>
      </c>
      <c r="F12" s="120">
        <v>1.3935456000000002</v>
      </c>
      <c r="G12" s="13">
        <v>15</v>
      </c>
      <c r="H12" s="13" t="e">
        <v>#N/A</v>
      </c>
      <c r="I12" s="130">
        <v>37476.550000000003</v>
      </c>
      <c r="J12" s="126">
        <f t="shared" si="0"/>
        <v>2.689294846182285</v>
      </c>
      <c r="K12" s="131">
        <v>167.6</v>
      </c>
      <c r="L12" s="131">
        <v>69.099999999999994</v>
      </c>
      <c r="M12" s="13" t="e">
        <v>#N/A</v>
      </c>
      <c r="N12" s="128">
        <f t="shared" si="1"/>
        <v>169.85450637567939</v>
      </c>
    </row>
    <row r="13" spans="1:14" x14ac:dyDescent="0.25">
      <c r="A13" s="129">
        <f t="shared" si="3"/>
        <v>42541</v>
      </c>
      <c r="B13" s="120">
        <v>2016</v>
      </c>
      <c r="C13" s="120">
        <v>172</v>
      </c>
      <c r="D13" s="30">
        <v>9</v>
      </c>
      <c r="E13" s="30">
        <v>2</v>
      </c>
      <c r="F13" s="120">
        <v>1.3935456000000002</v>
      </c>
      <c r="G13" s="13">
        <v>15</v>
      </c>
      <c r="H13" s="13" t="e">
        <v>#N/A</v>
      </c>
      <c r="I13" s="130">
        <v>38926.81</v>
      </c>
      <c r="J13" s="126">
        <f t="shared" si="0"/>
        <v>2.7933646376552006</v>
      </c>
      <c r="K13" s="131">
        <v>175.8</v>
      </c>
      <c r="L13" s="131">
        <v>67.900000000000006</v>
      </c>
      <c r="M13" s="13" t="e">
        <v>#N/A</v>
      </c>
      <c r="N13" s="128">
        <f t="shared" si="1"/>
        <v>174.87766457014393</v>
      </c>
    </row>
    <row r="14" spans="1:14" x14ac:dyDescent="0.25">
      <c r="A14" s="129">
        <f t="shared" ref="A14" si="4">DATE(B14,1,C14)</f>
        <v>42556</v>
      </c>
      <c r="B14" s="120">
        <v>2016</v>
      </c>
      <c r="C14" s="120">
        <v>187</v>
      </c>
      <c r="D14" s="30">
        <v>2</v>
      </c>
      <c r="E14" s="30">
        <v>1</v>
      </c>
      <c r="F14" s="120">
        <v>1.3935456000000002</v>
      </c>
      <c r="G14" s="13">
        <v>16</v>
      </c>
      <c r="H14" s="13" t="e">
        <v>#N/A</v>
      </c>
      <c r="I14" s="132">
        <v>102183.62</v>
      </c>
      <c r="J14" s="126">
        <f t="shared" si="0"/>
        <v>7.3326355449007181</v>
      </c>
      <c r="K14" s="131">
        <v>496.61</v>
      </c>
      <c r="L14" s="131">
        <v>436.18</v>
      </c>
      <c r="M14" s="13" t="e">
        <v>#N/A</v>
      </c>
      <c r="N14" s="128">
        <f t="shared" si="1"/>
        <v>669.36453317351072</v>
      </c>
    </row>
    <row r="15" spans="1:14" x14ac:dyDescent="0.25">
      <c r="A15" s="129">
        <f t="shared" ref="A15:A25" si="5">DATE(B15,1,C15)</f>
        <v>42556</v>
      </c>
      <c r="B15" s="120">
        <v>2016</v>
      </c>
      <c r="C15" s="120">
        <v>187</v>
      </c>
      <c r="D15" s="30">
        <v>2</v>
      </c>
      <c r="E15" s="30">
        <v>2</v>
      </c>
      <c r="F15" s="120">
        <v>1.3935456000000002</v>
      </c>
      <c r="G15" s="13">
        <v>14</v>
      </c>
      <c r="H15" s="13" t="e">
        <v>#N/A</v>
      </c>
      <c r="I15" s="132">
        <v>90162.01</v>
      </c>
      <c r="J15" s="126">
        <f t="shared" si="0"/>
        <v>6.4699719908699063</v>
      </c>
      <c r="K15" s="131">
        <v>440.71</v>
      </c>
      <c r="L15" s="131">
        <v>395.72</v>
      </c>
      <c r="M15" s="13" t="e">
        <v>#N/A</v>
      </c>
      <c r="N15" s="128">
        <f t="shared" si="1"/>
        <v>600.21717265656753</v>
      </c>
    </row>
    <row r="16" spans="1:14" x14ac:dyDescent="0.25">
      <c r="A16" s="129">
        <f t="shared" si="5"/>
        <v>42556</v>
      </c>
      <c r="B16" s="120">
        <v>2016</v>
      </c>
      <c r="C16" s="120">
        <v>187</v>
      </c>
      <c r="D16" s="30">
        <v>3</v>
      </c>
      <c r="E16" s="30">
        <v>1</v>
      </c>
      <c r="F16" s="120">
        <v>1.3935456000000002</v>
      </c>
      <c r="G16" s="13">
        <v>15</v>
      </c>
      <c r="H16" s="13" t="e">
        <v>#N/A</v>
      </c>
      <c r="I16" s="132">
        <v>85507.09</v>
      </c>
      <c r="J16" s="126">
        <f t="shared" si="0"/>
        <v>6.1359377116902367</v>
      </c>
      <c r="K16" s="131">
        <v>419.5</v>
      </c>
      <c r="L16" s="131">
        <v>361.11</v>
      </c>
      <c r="M16" s="13" t="e">
        <v>#N/A</v>
      </c>
      <c r="N16" s="128">
        <f t="shared" si="1"/>
        <v>560.16107402585169</v>
      </c>
    </row>
    <row r="17" spans="1:14" x14ac:dyDescent="0.25">
      <c r="A17" s="129">
        <f t="shared" si="5"/>
        <v>42556</v>
      </c>
      <c r="B17" s="120">
        <v>2016</v>
      </c>
      <c r="C17" s="120">
        <v>187</v>
      </c>
      <c r="D17" s="30">
        <v>3</v>
      </c>
      <c r="E17" s="30">
        <v>2</v>
      </c>
      <c r="F17" s="120">
        <v>1.3935456000000002</v>
      </c>
      <c r="G17" s="13">
        <v>14</v>
      </c>
      <c r="H17" s="13" t="e">
        <v>#N/A</v>
      </c>
      <c r="I17" s="132">
        <v>91879.65</v>
      </c>
      <c r="J17" s="126">
        <f t="shared" si="0"/>
        <v>6.5932288114576219</v>
      </c>
      <c r="K17" s="131">
        <v>463.6</v>
      </c>
      <c r="L17" s="131">
        <v>418.18</v>
      </c>
      <c r="M17" s="13" t="e">
        <v>#N/A</v>
      </c>
      <c r="N17" s="128">
        <f t="shared" si="1"/>
        <v>632.76006181641981</v>
      </c>
    </row>
    <row r="18" spans="1:14" x14ac:dyDescent="0.25">
      <c r="A18" s="129">
        <f t="shared" si="5"/>
        <v>42556</v>
      </c>
      <c r="B18" s="120">
        <v>2016</v>
      </c>
      <c r="C18" s="120">
        <v>187</v>
      </c>
      <c r="D18" s="30">
        <v>4</v>
      </c>
      <c r="E18" s="30">
        <v>1</v>
      </c>
      <c r="F18" s="120">
        <v>1.3935456000000002</v>
      </c>
      <c r="G18" s="13">
        <v>15</v>
      </c>
      <c r="H18" s="13" t="e">
        <v>#N/A</v>
      </c>
      <c r="I18" s="132">
        <v>83636.509999999995</v>
      </c>
      <c r="J18" s="126">
        <f t="shared" si="0"/>
        <v>6.0017060080416442</v>
      </c>
      <c r="K18" s="131">
        <v>422.42</v>
      </c>
      <c r="L18" s="131">
        <v>323.04000000000002</v>
      </c>
      <c r="M18" s="13" t="e">
        <v>#N/A</v>
      </c>
      <c r="N18" s="128">
        <f t="shared" si="1"/>
        <v>534.93764394936193</v>
      </c>
    </row>
    <row r="19" spans="1:14" x14ac:dyDescent="0.25">
      <c r="A19" s="129">
        <f t="shared" si="5"/>
        <v>42556</v>
      </c>
      <c r="B19" s="120">
        <v>2016</v>
      </c>
      <c r="C19" s="120">
        <v>187</v>
      </c>
      <c r="D19" s="30">
        <v>4</v>
      </c>
      <c r="E19" s="30">
        <v>2</v>
      </c>
      <c r="F19" s="120">
        <v>1.3935456000000002</v>
      </c>
      <c r="G19" s="13">
        <v>16</v>
      </c>
      <c r="H19" s="13" t="e">
        <v>#N/A</v>
      </c>
      <c r="I19" s="132">
        <v>89717.27</v>
      </c>
      <c r="J19" s="126">
        <f t="shared" si="0"/>
        <v>6.4380577140783908</v>
      </c>
      <c r="K19" s="131">
        <v>480.7</v>
      </c>
      <c r="L19" s="131">
        <v>404.95</v>
      </c>
      <c r="M19" s="13" t="e">
        <v>#N/A</v>
      </c>
      <c r="N19" s="128">
        <f t="shared" si="1"/>
        <v>635.53715070393093</v>
      </c>
    </row>
    <row r="20" spans="1:14" x14ac:dyDescent="0.25">
      <c r="A20" s="129">
        <f t="shared" si="5"/>
        <v>42556</v>
      </c>
      <c r="B20" s="120">
        <v>2016</v>
      </c>
      <c r="C20" s="120">
        <v>187</v>
      </c>
      <c r="D20" s="30">
        <v>7</v>
      </c>
      <c r="E20" s="30">
        <v>1</v>
      </c>
      <c r="F20" s="120">
        <v>1.3935456000000002</v>
      </c>
      <c r="G20" s="13">
        <v>14</v>
      </c>
      <c r="H20" s="13" t="e">
        <v>#N/A</v>
      </c>
      <c r="I20" s="132">
        <v>97123.26</v>
      </c>
      <c r="J20" s="126">
        <f t="shared" si="0"/>
        <v>6.96950713345871</v>
      </c>
      <c r="K20" s="131">
        <v>514.09</v>
      </c>
      <c r="L20" s="131">
        <v>503.36</v>
      </c>
      <c r="M20" s="13" t="e">
        <v>#N/A</v>
      </c>
      <c r="N20" s="128">
        <f t="shared" si="1"/>
        <v>730.11604356542045</v>
      </c>
    </row>
    <row r="21" spans="1:14" x14ac:dyDescent="0.25">
      <c r="A21" s="129">
        <f t="shared" si="5"/>
        <v>42556</v>
      </c>
      <c r="B21" s="120">
        <v>2016</v>
      </c>
      <c r="C21" s="120">
        <v>187</v>
      </c>
      <c r="D21" s="30">
        <v>7</v>
      </c>
      <c r="E21" s="30">
        <v>2</v>
      </c>
      <c r="F21" s="120">
        <v>1.3935456000000002</v>
      </c>
      <c r="G21" s="13">
        <v>14</v>
      </c>
      <c r="H21" s="13" t="e">
        <v>#N/A</v>
      </c>
      <c r="I21" s="132">
        <v>91357.06</v>
      </c>
      <c r="J21" s="126">
        <f t="shared" si="0"/>
        <v>6.5557280651598333</v>
      </c>
      <c r="K21" s="131">
        <v>491.53</v>
      </c>
      <c r="L21" s="131">
        <v>465.66</v>
      </c>
      <c r="M21" s="13" t="e">
        <v>#N/A</v>
      </c>
      <c r="N21" s="128">
        <f t="shared" si="1"/>
        <v>686.87382745135858</v>
      </c>
    </row>
    <row r="22" spans="1:14" x14ac:dyDescent="0.25">
      <c r="A22" s="129">
        <f t="shared" si="5"/>
        <v>42556</v>
      </c>
      <c r="B22" s="120">
        <v>2016</v>
      </c>
      <c r="C22" s="120">
        <v>187</v>
      </c>
      <c r="D22" s="30">
        <v>8</v>
      </c>
      <c r="E22" s="30">
        <v>1</v>
      </c>
      <c r="F22" s="120">
        <v>1.3935456000000002</v>
      </c>
      <c r="G22" s="13">
        <v>14</v>
      </c>
      <c r="H22" s="13" t="e">
        <v>#N/A</v>
      </c>
      <c r="I22" s="132">
        <v>85923.48</v>
      </c>
      <c r="J22" s="126">
        <f t="shared" si="0"/>
        <v>6.1658176094129953</v>
      </c>
      <c r="K22" s="131">
        <v>492.56</v>
      </c>
      <c r="L22" s="131">
        <v>452.05</v>
      </c>
      <c r="M22" s="13" t="e">
        <v>#N/A</v>
      </c>
      <c r="N22" s="128">
        <f t="shared" si="1"/>
        <v>677.84649458187801</v>
      </c>
    </row>
    <row r="23" spans="1:14" x14ac:dyDescent="0.25">
      <c r="A23" s="129">
        <f t="shared" si="5"/>
        <v>42556</v>
      </c>
      <c r="B23" s="120">
        <v>2016</v>
      </c>
      <c r="C23" s="120">
        <v>187</v>
      </c>
      <c r="D23" s="30">
        <v>8</v>
      </c>
      <c r="E23" s="30">
        <v>2</v>
      </c>
      <c r="F23" s="120">
        <v>1.3935456000000002</v>
      </c>
      <c r="G23" s="13">
        <v>15</v>
      </c>
      <c r="H23" s="13" t="e">
        <v>#N/A</v>
      </c>
      <c r="I23" s="132">
        <v>90476.67</v>
      </c>
      <c r="J23" s="126">
        <f t="shared" si="0"/>
        <v>6.4925518045480528</v>
      </c>
      <c r="K23" s="131">
        <v>495.15</v>
      </c>
      <c r="L23" s="131">
        <v>442.43</v>
      </c>
      <c r="M23" s="13" t="e">
        <v>#N/A</v>
      </c>
      <c r="N23" s="128">
        <f t="shared" si="1"/>
        <v>672.80180856658001</v>
      </c>
    </row>
    <row r="24" spans="1:14" x14ac:dyDescent="0.25">
      <c r="A24" s="129">
        <f t="shared" si="5"/>
        <v>42556</v>
      </c>
      <c r="B24" s="120">
        <v>2016</v>
      </c>
      <c r="C24" s="120">
        <v>187</v>
      </c>
      <c r="D24" s="30">
        <v>9</v>
      </c>
      <c r="E24" s="30">
        <v>1</v>
      </c>
      <c r="F24" s="120">
        <v>1.3935456000000002</v>
      </c>
      <c r="G24" s="13">
        <v>14</v>
      </c>
      <c r="H24" s="13" t="e">
        <v>#N/A</v>
      </c>
      <c r="I24" s="132">
        <v>88402.53</v>
      </c>
      <c r="J24" s="126">
        <f t="shared" si="0"/>
        <v>6.3437127568699569</v>
      </c>
      <c r="K24" s="131">
        <v>430.95</v>
      </c>
      <c r="L24" s="131">
        <v>444.02</v>
      </c>
      <c r="M24" s="13" t="e">
        <v>#N/A</v>
      </c>
      <c r="N24" s="128">
        <f t="shared" si="1"/>
        <v>627.8732464872337</v>
      </c>
    </row>
    <row r="25" spans="1:14" x14ac:dyDescent="0.25">
      <c r="A25" s="129">
        <f t="shared" si="5"/>
        <v>42556</v>
      </c>
      <c r="B25" s="120">
        <v>2016</v>
      </c>
      <c r="C25" s="120">
        <v>187</v>
      </c>
      <c r="D25" s="30">
        <v>9</v>
      </c>
      <c r="E25" s="30">
        <v>2</v>
      </c>
      <c r="F25" s="120">
        <v>1.3935456000000002</v>
      </c>
      <c r="G25" s="13">
        <v>12</v>
      </c>
      <c r="H25" s="13" t="e">
        <v>#N/A</v>
      </c>
      <c r="I25" s="132">
        <v>84386.58</v>
      </c>
      <c r="J25" s="126">
        <f t="shared" si="0"/>
        <v>6.0555305832833879</v>
      </c>
      <c r="K25" s="131">
        <v>440.98</v>
      </c>
      <c r="L25" s="131">
        <v>389.88</v>
      </c>
      <c r="M25" s="13" t="e">
        <v>#N/A</v>
      </c>
      <c r="N25" s="128">
        <f t="shared" si="1"/>
        <v>596.22017392182931</v>
      </c>
    </row>
    <row r="26" spans="1:14" x14ac:dyDescent="0.25">
      <c r="A26" s="129">
        <f t="shared" ref="A26:A37" si="6">DATE(B26,1,C26)</f>
        <v>42569</v>
      </c>
      <c r="B26" s="120">
        <v>2016</v>
      </c>
      <c r="C26" s="120">
        <v>200</v>
      </c>
      <c r="D26" s="30">
        <v>2</v>
      </c>
      <c r="E26" s="30">
        <v>1</v>
      </c>
      <c r="F26" s="120">
        <v>1.3935456000000002</v>
      </c>
      <c r="G26" s="13">
        <v>16</v>
      </c>
      <c r="H26" s="13">
        <v>25</v>
      </c>
      <c r="I26" s="132">
        <v>99529.21</v>
      </c>
      <c r="J26" s="126">
        <f t="shared" si="0"/>
        <v>7.1421566685725955</v>
      </c>
      <c r="K26" s="131">
        <v>563.55999999999995</v>
      </c>
      <c r="L26" s="131">
        <v>741.96</v>
      </c>
      <c r="M26" s="13">
        <v>141.68</v>
      </c>
      <c r="N26" s="128">
        <f t="shared" si="1"/>
        <v>1038.502077004154</v>
      </c>
    </row>
    <row r="27" spans="1:14" x14ac:dyDescent="0.25">
      <c r="A27" s="129">
        <f t="shared" si="6"/>
        <v>42569</v>
      </c>
      <c r="B27" s="120">
        <v>2016</v>
      </c>
      <c r="C27" s="120">
        <v>200</v>
      </c>
      <c r="D27" s="30">
        <v>2</v>
      </c>
      <c r="E27" s="30">
        <v>2</v>
      </c>
      <c r="F27" s="120">
        <v>1.3935456000000002</v>
      </c>
      <c r="G27" s="13">
        <v>14</v>
      </c>
      <c r="H27" s="13">
        <v>26</v>
      </c>
      <c r="I27" s="132">
        <v>89008.49</v>
      </c>
      <c r="J27" s="126">
        <f t="shared" si="0"/>
        <v>6.3871960845773534</v>
      </c>
      <c r="K27" s="131">
        <v>515.26</v>
      </c>
      <c r="L27" s="131">
        <v>700.3</v>
      </c>
      <c r="M27" s="13">
        <v>162.84</v>
      </c>
      <c r="N27" s="128">
        <f t="shared" si="1"/>
        <v>989.13160789284518</v>
      </c>
    </row>
    <row r="28" spans="1:14" x14ac:dyDescent="0.25">
      <c r="A28" s="129">
        <f t="shared" si="6"/>
        <v>42569</v>
      </c>
      <c r="B28" s="120">
        <v>2016</v>
      </c>
      <c r="C28" s="120">
        <v>200</v>
      </c>
      <c r="D28" s="30">
        <v>3</v>
      </c>
      <c r="E28" s="30">
        <v>1</v>
      </c>
      <c r="F28" s="120">
        <v>1.3935456000000002</v>
      </c>
      <c r="G28" s="13">
        <v>13</v>
      </c>
      <c r="H28" s="13">
        <v>22</v>
      </c>
      <c r="I28" s="132">
        <v>81623.22</v>
      </c>
      <c r="J28" s="126">
        <f t="shared" si="0"/>
        <v>5.8572335200225947</v>
      </c>
      <c r="K28" s="131">
        <v>467.68</v>
      </c>
      <c r="L28" s="131">
        <v>609.08000000000004</v>
      </c>
      <c r="M28" s="13">
        <v>128.6</v>
      </c>
      <c r="N28" s="128">
        <f t="shared" si="1"/>
        <v>864.95913732568192</v>
      </c>
    </row>
    <row r="29" spans="1:14" x14ac:dyDescent="0.25">
      <c r="A29" s="129">
        <f t="shared" si="6"/>
        <v>42569</v>
      </c>
      <c r="B29" s="120">
        <v>2016</v>
      </c>
      <c r="C29" s="120">
        <v>200</v>
      </c>
      <c r="D29" s="30">
        <v>3</v>
      </c>
      <c r="E29" s="30">
        <v>2</v>
      </c>
      <c r="F29" s="120">
        <v>1.3935456000000002</v>
      </c>
      <c r="G29" s="13">
        <v>13</v>
      </c>
      <c r="H29" s="13">
        <v>22</v>
      </c>
      <c r="I29" s="132">
        <v>83427.240000000005</v>
      </c>
      <c r="J29" s="126">
        <f t="shared" si="0"/>
        <v>5.9866889178222795</v>
      </c>
      <c r="K29" s="131">
        <v>499.76</v>
      </c>
      <c r="L29" s="131">
        <v>581.07000000000005</v>
      </c>
      <c r="M29" s="13">
        <v>178.08</v>
      </c>
      <c r="N29" s="128">
        <f t="shared" si="1"/>
        <v>903.38629751333553</v>
      </c>
    </row>
    <row r="30" spans="1:14" x14ac:dyDescent="0.25">
      <c r="A30" s="129">
        <f t="shared" si="6"/>
        <v>42569</v>
      </c>
      <c r="B30" s="120">
        <v>2016</v>
      </c>
      <c r="C30" s="120">
        <v>200</v>
      </c>
      <c r="D30" s="30">
        <v>4</v>
      </c>
      <c r="E30" s="30">
        <v>1</v>
      </c>
      <c r="F30" s="120">
        <v>1.3935456000000002</v>
      </c>
      <c r="G30" s="13">
        <v>15</v>
      </c>
      <c r="H30" s="13">
        <v>26</v>
      </c>
      <c r="I30" s="132">
        <v>91136.37</v>
      </c>
      <c r="J30" s="126">
        <f t="shared" si="0"/>
        <v>6.5398914825607415</v>
      </c>
      <c r="K30" s="131">
        <v>551.04999999999995</v>
      </c>
      <c r="L30" s="131">
        <v>695.49</v>
      </c>
      <c r="M30" s="13">
        <v>161.19999999999999</v>
      </c>
      <c r="N30" s="128">
        <f t="shared" si="1"/>
        <v>1010.1858166679295</v>
      </c>
    </row>
    <row r="31" spans="1:14" x14ac:dyDescent="0.25">
      <c r="A31" s="129">
        <f t="shared" si="6"/>
        <v>42569</v>
      </c>
      <c r="B31" s="120">
        <v>2016</v>
      </c>
      <c r="C31" s="120">
        <v>200</v>
      </c>
      <c r="D31" s="30">
        <v>4</v>
      </c>
      <c r="E31" s="30">
        <v>2</v>
      </c>
      <c r="F31" s="120">
        <v>1.3935456000000002</v>
      </c>
      <c r="G31" s="13">
        <v>16</v>
      </c>
      <c r="H31" s="13">
        <v>27</v>
      </c>
      <c r="I31" s="132">
        <v>89594.84</v>
      </c>
      <c r="J31" s="126">
        <f t="shared" si="0"/>
        <v>6.4292722103962712</v>
      </c>
      <c r="K31" s="131">
        <v>587</v>
      </c>
      <c r="L31" s="131">
        <v>834.78</v>
      </c>
      <c r="M31" s="13">
        <v>167.08</v>
      </c>
      <c r="N31" s="128">
        <f t="shared" si="1"/>
        <v>1140.1564469795603</v>
      </c>
    </row>
    <row r="32" spans="1:14" x14ac:dyDescent="0.25">
      <c r="A32" s="129">
        <f t="shared" si="6"/>
        <v>42569</v>
      </c>
      <c r="B32" s="120">
        <v>2016</v>
      </c>
      <c r="C32" s="120">
        <v>200</v>
      </c>
      <c r="D32" s="30">
        <v>7</v>
      </c>
      <c r="E32" s="30">
        <v>1</v>
      </c>
      <c r="F32" s="120">
        <v>1.3935456000000002</v>
      </c>
      <c r="G32" s="13">
        <v>15</v>
      </c>
      <c r="H32" s="13">
        <v>19</v>
      </c>
      <c r="I32" s="132">
        <v>96719.69</v>
      </c>
      <c r="J32" s="126">
        <f t="shared" si="0"/>
        <v>6.9405471912795669</v>
      </c>
      <c r="K32" s="131">
        <v>651.87</v>
      </c>
      <c r="L32" s="131">
        <v>1080.53</v>
      </c>
      <c r="M32" s="13">
        <v>209.6</v>
      </c>
      <c r="N32" s="128">
        <f t="shared" si="1"/>
        <v>1393.5676019500186</v>
      </c>
    </row>
    <row r="33" spans="1:14" x14ac:dyDescent="0.25">
      <c r="A33" s="129">
        <f t="shared" si="6"/>
        <v>42569</v>
      </c>
      <c r="B33" s="120">
        <v>2016</v>
      </c>
      <c r="C33" s="120">
        <v>200</v>
      </c>
      <c r="D33" s="30">
        <v>7</v>
      </c>
      <c r="E33" s="30">
        <v>2</v>
      </c>
      <c r="F33" s="120">
        <v>1.3935456000000002</v>
      </c>
      <c r="G33" s="13">
        <v>16</v>
      </c>
      <c r="H33" s="13">
        <v>21</v>
      </c>
      <c r="I33" s="132">
        <v>90504.88</v>
      </c>
      <c r="J33" s="126">
        <f t="shared" si="0"/>
        <v>6.494576137300422</v>
      </c>
      <c r="K33" s="131">
        <v>635.83000000000004</v>
      </c>
      <c r="L33" s="131">
        <v>1052.45</v>
      </c>
      <c r="M33" s="13">
        <v>195.05</v>
      </c>
      <c r="N33" s="128">
        <f t="shared" si="1"/>
        <v>1351.4663603401279</v>
      </c>
    </row>
    <row r="34" spans="1:14" x14ac:dyDescent="0.25">
      <c r="A34" s="129">
        <f t="shared" si="6"/>
        <v>42569</v>
      </c>
      <c r="B34" s="120">
        <v>2016</v>
      </c>
      <c r="C34" s="120">
        <v>200</v>
      </c>
      <c r="D34" s="30">
        <v>8</v>
      </c>
      <c r="E34" s="30">
        <v>1</v>
      </c>
      <c r="F34" s="120">
        <v>1.3935456000000002</v>
      </c>
      <c r="G34" s="13">
        <v>15</v>
      </c>
      <c r="H34" s="13">
        <v>23</v>
      </c>
      <c r="I34" s="132">
        <v>91395.82</v>
      </c>
      <c r="J34" s="126">
        <f t="shared" ref="J34:J65" si="7">I34/(F34*10000)</f>
        <v>6.5585094596115114</v>
      </c>
      <c r="K34" s="131">
        <v>591.67999999999995</v>
      </c>
      <c r="L34" s="131">
        <v>1092.57</v>
      </c>
      <c r="M34" s="13">
        <v>199.96</v>
      </c>
      <c r="N34" s="128">
        <f t="shared" ref="N34:N65" si="8">SUMIF(K34:M34,"&lt;&gt;#N/A")/F34</f>
        <v>1352.0978430845748</v>
      </c>
    </row>
    <row r="35" spans="1:14" x14ac:dyDescent="0.25">
      <c r="A35" s="129">
        <f t="shared" si="6"/>
        <v>42569</v>
      </c>
      <c r="B35" s="120">
        <v>2016</v>
      </c>
      <c r="C35" s="120">
        <v>200</v>
      </c>
      <c r="D35" s="30">
        <v>8</v>
      </c>
      <c r="E35" s="30">
        <v>2</v>
      </c>
      <c r="F35" s="120">
        <v>1.3935456000000002</v>
      </c>
      <c r="G35" s="13">
        <v>16</v>
      </c>
      <c r="H35" s="13">
        <v>26</v>
      </c>
      <c r="I35" s="132">
        <v>89338.240000000005</v>
      </c>
      <c r="J35" s="126">
        <f t="shared" si="7"/>
        <v>6.4108587476434211</v>
      </c>
      <c r="K35" s="131">
        <v>560.70000000000005</v>
      </c>
      <c r="L35" s="131">
        <v>852</v>
      </c>
      <c r="M35" s="13">
        <v>252.8</v>
      </c>
      <c r="N35" s="128">
        <f t="shared" si="8"/>
        <v>1195.1528532686693</v>
      </c>
    </row>
    <row r="36" spans="1:14" x14ac:dyDescent="0.25">
      <c r="A36" s="129">
        <f t="shared" si="6"/>
        <v>42569</v>
      </c>
      <c r="B36" s="120">
        <v>2016</v>
      </c>
      <c r="C36" s="120">
        <v>200</v>
      </c>
      <c r="D36" s="30">
        <v>9</v>
      </c>
      <c r="E36" s="30">
        <v>1</v>
      </c>
      <c r="F36" s="120">
        <v>1.3935456000000002</v>
      </c>
      <c r="G36" s="13">
        <v>16</v>
      </c>
      <c r="H36" s="13">
        <v>27</v>
      </c>
      <c r="I36" s="132">
        <v>102091.1</v>
      </c>
      <c r="J36" s="126">
        <f t="shared" si="7"/>
        <v>7.3259963649556923</v>
      </c>
      <c r="K36" s="131">
        <v>619.38</v>
      </c>
      <c r="L36" s="131">
        <v>837.54</v>
      </c>
      <c r="M36" s="13">
        <v>215.52</v>
      </c>
      <c r="N36" s="128">
        <f t="shared" si="8"/>
        <v>1200.132955821467</v>
      </c>
    </row>
    <row r="37" spans="1:14" x14ac:dyDescent="0.25">
      <c r="A37" s="129">
        <f t="shared" si="6"/>
        <v>42569</v>
      </c>
      <c r="B37" s="120">
        <v>2016</v>
      </c>
      <c r="C37" s="120">
        <v>200</v>
      </c>
      <c r="D37" s="30">
        <v>9</v>
      </c>
      <c r="E37" s="30">
        <v>2</v>
      </c>
      <c r="F37" s="120">
        <v>1.3935456000000002</v>
      </c>
      <c r="G37" s="13">
        <v>14</v>
      </c>
      <c r="H37" s="13">
        <v>22</v>
      </c>
      <c r="I37" s="132">
        <v>89277.3</v>
      </c>
      <c r="J37" s="126">
        <f t="shared" si="7"/>
        <v>6.406485729638125</v>
      </c>
      <c r="K37" s="131">
        <v>575.95000000000005</v>
      </c>
      <c r="L37" s="131">
        <v>1406.48</v>
      </c>
      <c r="M37" s="13">
        <v>539.76</v>
      </c>
      <c r="N37" s="128">
        <f t="shared" si="8"/>
        <v>1809.9084809280728</v>
      </c>
    </row>
    <row r="38" spans="1:14" x14ac:dyDescent="0.25">
      <c r="A38" s="129">
        <f t="shared" ref="A38" si="9">DATE(B38,1,C38)</f>
        <v>42583</v>
      </c>
      <c r="B38" s="120">
        <v>2016</v>
      </c>
      <c r="C38" s="120">
        <v>214</v>
      </c>
      <c r="D38" s="30">
        <v>2</v>
      </c>
      <c r="E38" s="30">
        <v>1</v>
      </c>
      <c r="F38" s="120">
        <v>1.3935456000000002</v>
      </c>
      <c r="G38" s="13">
        <v>16</v>
      </c>
      <c r="H38" s="13">
        <v>19</v>
      </c>
      <c r="I38" s="132">
        <v>100730.09</v>
      </c>
      <c r="J38" s="126">
        <f t="shared" si="7"/>
        <v>7.2283311001807178</v>
      </c>
      <c r="K38" s="131">
        <v>620.96</v>
      </c>
      <c r="L38" s="131">
        <v>1212.45</v>
      </c>
      <c r="M38" s="13">
        <v>460</v>
      </c>
      <c r="N38" s="128">
        <f t="shared" si="8"/>
        <v>1645.737319252416</v>
      </c>
    </row>
    <row r="39" spans="1:14" x14ac:dyDescent="0.25">
      <c r="A39" s="129">
        <f t="shared" ref="A39:A49" si="10">DATE(B39,1,C39)</f>
        <v>42583</v>
      </c>
      <c r="B39" s="120">
        <v>2016</v>
      </c>
      <c r="C39" s="120">
        <v>214</v>
      </c>
      <c r="D39" s="30">
        <v>2</v>
      </c>
      <c r="E39" s="30">
        <v>2</v>
      </c>
      <c r="F39" s="120">
        <v>1.3935456000000002</v>
      </c>
      <c r="G39" s="13">
        <v>15</v>
      </c>
      <c r="H39" s="13">
        <v>21</v>
      </c>
      <c r="I39" s="132">
        <v>87222.49</v>
      </c>
      <c r="J39" s="126">
        <f t="shared" si="7"/>
        <v>6.2590337912157299</v>
      </c>
      <c r="K39" s="131">
        <v>539.57000000000005</v>
      </c>
      <c r="L39" s="131">
        <v>973.74</v>
      </c>
      <c r="M39" s="13">
        <v>376.4</v>
      </c>
      <c r="N39" s="128">
        <f t="shared" si="8"/>
        <v>1356.0446102373685</v>
      </c>
    </row>
    <row r="40" spans="1:14" x14ac:dyDescent="0.25">
      <c r="A40" s="129">
        <f t="shared" si="10"/>
        <v>42583</v>
      </c>
      <c r="B40" s="120">
        <v>2016</v>
      </c>
      <c r="C40" s="120">
        <v>214</v>
      </c>
      <c r="D40" s="30">
        <v>3</v>
      </c>
      <c r="E40" s="30">
        <v>1</v>
      </c>
      <c r="F40" s="120">
        <v>1.3935456000000002</v>
      </c>
      <c r="G40" s="13">
        <v>15</v>
      </c>
      <c r="H40" s="13">
        <v>18</v>
      </c>
      <c r="I40" s="132">
        <v>88334.26</v>
      </c>
      <c r="J40" s="126">
        <f t="shared" si="7"/>
        <v>6.3388137424422988</v>
      </c>
      <c r="K40" s="131">
        <v>562.55999999999995</v>
      </c>
      <c r="L40" s="131">
        <v>1117.9100000000001</v>
      </c>
      <c r="M40" s="13">
        <v>483.47</v>
      </c>
      <c r="N40" s="128">
        <f t="shared" si="8"/>
        <v>1552.8304204756557</v>
      </c>
    </row>
    <row r="41" spans="1:14" x14ac:dyDescent="0.25">
      <c r="A41" s="129">
        <f t="shared" si="10"/>
        <v>42583</v>
      </c>
      <c r="B41" s="120">
        <v>2016</v>
      </c>
      <c r="C41" s="120">
        <v>214</v>
      </c>
      <c r="D41" s="30">
        <v>3</v>
      </c>
      <c r="E41" s="30">
        <v>2</v>
      </c>
      <c r="F41" s="120">
        <v>1.3935456000000002</v>
      </c>
      <c r="G41" s="13">
        <v>14</v>
      </c>
      <c r="H41" s="13">
        <v>23</v>
      </c>
      <c r="I41" s="132">
        <v>83049.27</v>
      </c>
      <c r="J41" s="126">
        <f t="shared" si="7"/>
        <v>5.9595660163542545</v>
      </c>
      <c r="K41" s="131">
        <v>550.4</v>
      </c>
      <c r="L41" s="131">
        <v>1024.32</v>
      </c>
      <c r="M41" s="13">
        <v>496.33</v>
      </c>
      <c r="N41" s="128">
        <f t="shared" si="8"/>
        <v>1486.173111235111</v>
      </c>
    </row>
    <row r="42" spans="1:14" x14ac:dyDescent="0.25">
      <c r="A42" s="129">
        <f t="shared" si="10"/>
        <v>42583</v>
      </c>
      <c r="B42" s="120">
        <v>2016</v>
      </c>
      <c r="C42" s="120">
        <v>214</v>
      </c>
      <c r="D42" s="30">
        <v>4</v>
      </c>
      <c r="E42" s="30">
        <v>1</v>
      </c>
      <c r="F42" s="120">
        <v>1.3935456000000002</v>
      </c>
      <c r="G42" s="13">
        <v>14</v>
      </c>
      <c r="H42" s="13">
        <v>21</v>
      </c>
      <c r="I42" s="132">
        <v>81956.09</v>
      </c>
      <c r="J42" s="126">
        <f t="shared" si="7"/>
        <v>5.881120072425329</v>
      </c>
      <c r="K42" s="131">
        <v>542.84</v>
      </c>
      <c r="L42" s="131">
        <v>1012.05</v>
      </c>
      <c r="M42" s="13">
        <v>483.25</v>
      </c>
      <c r="N42" s="128">
        <f t="shared" si="8"/>
        <v>1462.55709178085</v>
      </c>
    </row>
    <row r="43" spans="1:14" x14ac:dyDescent="0.25">
      <c r="A43" s="129">
        <f t="shared" si="10"/>
        <v>42583</v>
      </c>
      <c r="B43" s="120">
        <v>2016</v>
      </c>
      <c r="C43" s="120">
        <v>214</v>
      </c>
      <c r="D43" s="30">
        <v>4</v>
      </c>
      <c r="E43" s="30">
        <v>2</v>
      </c>
      <c r="F43" s="120">
        <v>1.3935456000000002</v>
      </c>
      <c r="G43" s="13">
        <v>15</v>
      </c>
      <c r="H43" s="13">
        <v>21</v>
      </c>
      <c r="I43" s="132">
        <v>80691.789999999994</v>
      </c>
      <c r="J43" s="126">
        <f t="shared" si="7"/>
        <v>5.7903946594930211</v>
      </c>
      <c r="K43" s="131">
        <v>528.96</v>
      </c>
      <c r="L43" s="131">
        <v>1015.79</v>
      </c>
      <c r="M43" s="13">
        <v>527.4</v>
      </c>
      <c r="N43" s="128">
        <f t="shared" si="8"/>
        <v>1486.96246466567</v>
      </c>
    </row>
    <row r="44" spans="1:14" x14ac:dyDescent="0.25">
      <c r="A44" s="129">
        <f t="shared" si="10"/>
        <v>42583</v>
      </c>
      <c r="B44" s="120">
        <v>2016</v>
      </c>
      <c r="C44" s="120">
        <v>214</v>
      </c>
      <c r="D44" s="30">
        <v>7</v>
      </c>
      <c r="E44" s="30">
        <v>1</v>
      </c>
      <c r="F44" s="120">
        <v>1.3935456000000002</v>
      </c>
      <c r="G44" s="13">
        <v>15</v>
      </c>
      <c r="H44" s="13">
        <v>24</v>
      </c>
      <c r="I44" s="132">
        <v>95793.22</v>
      </c>
      <c r="J44" s="126">
        <f t="shared" si="7"/>
        <v>6.874064257387773</v>
      </c>
      <c r="K44" s="131">
        <v>660.85</v>
      </c>
      <c r="L44" s="131">
        <v>1348.76</v>
      </c>
      <c r="M44" s="13">
        <v>718.3</v>
      </c>
      <c r="N44" s="128">
        <f t="shared" si="8"/>
        <v>1957.5319243231077</v>
      </c>
    </row>
    <row r="45" spans="1:14" x14ac:dyDescent="0.25">
      <c r="A45" s="129">
        <f t="shared" si="10"/>
        <v>42583</v>
      </c>
      <c r="B45" s="120">
        <v>2016</v>
      </c>
      <c r="C45" s="120">
        <v>214</v>
      </c>
      <c r="D45" s="30">
        <v>7</v>
      </c>
      <c r="E45" s="30">
        <v>2</v>
      </c>
      <c r="F45" s="120">
        <v>1.3935456000000002</v>
      </c>
      <c r="G45" s="13">
        <v>14</v>
      </c>
      <c r="H45" s="13">
        <v>19</v>
      </c>
      <c r="I45" s="132">
        <v>88096.23</v>
      </c>
      <c r="J45" s="126">
        <f t="shared" si="7"/>
        <v>6.3217328517990357</v>
      </c>
      <c r="K45" s="131">
        <v>572.17999999999995</v>
      </c>
      <c r="L45" s="131">
        <v>1179.18</v>
      </c>
      <c r="M45" s="13">
        <v>651.54</v>
      </c>
      <c r="N45" s="128">
        <f t="shared" si="8"/>
        <v>1724.3066893541193</v>
      </c>
    </row>
    <row r="46" spans="1:14" x14ac:dyDescent="0.25">
      <c r="A46" s="129">
        <f t="shared" si="10"/>
        <v>42583</v>
      </c>
      <c r="B46" s="120">
        <v>2016</v>
      </c>
      <c r="C46" s="120">
        <v>214</v>
      </c>
      <c r="D46" s="30">
        <v>8</v>
      </c>
      <c r="E46" s="30">
        <v>1</v>
      </c>
      <c r="F46" s="120">
        <v>1.3935456000000002</v>
      </c>
      <c r="G46" s="13">
        <v>14</v>
      </c>
      <c r="H46" s="13">
        <v>19</v>
      </c>
      <c r="I46" s="132">
        <v>79441.41</v>
      </c>
      <c r="J46" s="126">
        <f t="shared" si="7"/>
        <v>5.7006681374473853</v>
      </c>
      <c r="K46" s="131">
        <v>524.28</v>
      </c>
      <c r="L46" s="131">
        <v>1051.06</v>
      </c>
      <c r="M46" s="13">
        <v>609.91</v>
      </c>
      <c r="N46" s="128">
        <f t="shared" si="8"/>
        <v>1568.1223492076613</v>
      </c>
    </row>
    <row r="47" spans="1:14" x14ac:dyDescent="0.25">
      <c r="A47" s="129">
        <f t="shared" si="10"/>
        <v>42583</v>
      </c>
      <c r="B47" s="120">
        <v>2016</v>
      </c>
      <c r="C47" s="120">
        <v>214</v>
      </c>
      <c r="D47" s="30">
        <v>8</v>
      </c>
      <c r="E47" s="30">
        <v>2</v>
      </c>
      <c r="F47" s="120">
        <v>1.3935456000000002</v>
      </c>
      <c r="G47" s="13">
        <v>15</v>
      </c>
      <c r="H47" s="13">
        <v>23</v>
      </c>
      <c r="I47" s="132">
        <v>94772.85</v>
      </c>
      <c r="J47" s="126">
        <f t="shared" si="7"/>
        <v>6.8008431155751197</v>
      </c>
      <c r="K47" s="131">
        <v>650.08000000000004</v>
      </c>
      <c r="L47" s="131">
        <v>1286</v>
      </c>
      <c r="M47" s="13">
        <v>790.68</v>
      </c>
      <c r="N47" s="128">
        <f t="shared" si="8"/>
        <v>1956.7066911911597</v>
      </c>
    </row>
    <row r="48" spans="1:14" x14ac:dyDescent="0.25">
      <c r="A48" s="129">
        <f t="shared" si="10"/>
        <v>42583</v>
      </c>
      <c r="B48" s="120">
        <v>2016</v>
      </c>
      <c r="C48" s="120">
        <v>214</v>
      </c>
      <c r="D48" s="30">
        <v>9</v>
      </c>
      <c r="E48" s="30">
        <v>1</v>
      </c>
      <c r="F48" s="120">
        <v>1.3935456000000002</v>
      </c>
      <c r="G48" s="13">
        <v>15</v>
      </c>
      <c r="H48" s="13">
        <v>21</v>
      </c>
      <c r="I48" s="132">
        <v>87170.31</v>
      </c>
      <c r="J48" s="126">
        <f t="shared" si="7"/>
        <v>6.2552893855787701</v>
      </c>
      <c r="K48" s="131">
        <v>631.42999999999995</v>
      </c>
      <c r="L48" s="131">
        <v>1205.45</v>
      </c>
      <c r="M48" s="13">
        <v>726.45</v>
      </c>
      <c r="N48" s="128">
        <f t="shared" si="8"/>
        <v>1839.4302992309686</v>
      </c>
    </row>
    <row r="49" spans="1:14" x14ac:dyDescent="0.25">
      <c r="A49" s="129">
        <f t="shared" si="10"/>
        <v>42583</v>
      </c>
      <c r="B49" s="120">
        <v>2016</v>
      </c>
      <c r="C49" s="120">
        <v>214</v>
      </c>
      <c r="D49" s="30">
        <v>9</v>
      </c>
      <c r="E49" s="30">
        <v>2</v>
      </c>
      <c r="F49" s="120">
        <v>1.3935456000000002</v>
      </c>
      <c r="G49" s="13">
        <v>13</v>
      </c>
      <c r="H49" s="13">
        <v>21</v>
      </c>
      <c r="I49" s="132">
        <v>80322.17</v>
      </c>
      <c r="J49" s="126">
        <f t="shared" si="7"/>
        <v>5.7638709490381936</v>
      </c>
      <c r="K49" s="131">
        <v>627.61</v>
      </c>
      <c r="L49" s="131">
        <v>1231.81</v>
      </c>
      <c r="M49" s="13">
        <v>708.15</v>
      </c>
      <c r="N49" s="128">
        <f t="shared" si="8"/>
        <v>1842.4728979087588</v>
      </c>
    </row>
    <row r="50" spans="1:14" x14ac:dyDescent="0.25">
      <c r="A50" s="129">
        <f t="shared" ref="A50" si="11">DATE(B50,1,C50)</f>
        <v>42605</v>
      </c>
      <c r="B50" s="120">
        <v>2016</v>
      </c>
      <c r="C50" s="120">
        <v>236</v>
      </c>
      <c r="D50" s="30">
        <v>2</v>
      </c>
      <c r="E50" s="30">
        <v>1</v>
      </c>
      <c r="F50" s="120">
        <v>1.3935456000000002</v>
      </c>
      <c r="G50" s="13">
        <v>16</v>
      </c>
      <c r="H50" s="13">
        <v>23</v>
      </c>
      <c r="I50" s="132">
        <v>89002.5</v>
      </c>
      <c r="J50" s="126">
        <f t="shared" si="7"/>
        <v>6.3867662457547132</v>
      </c>
      <c r="K50" s="131">
        <v>687.94</v>
      </c>
      <c r="L50" s="131">
        <v>1142.29</v>
      </c>
      <c r="M50" s="13">
        <v>1165.2</v>
      </c>
      <c r="N50" s="128">
        <f t="shared" si="8"/>
        <v>2149.5026786349868</v>
      </c>
    </row>
    <row r="51" spans="1:14" x14ac:dyDescent="0.25">
      <c r="A51" s="129">
        <f t="shared" ref="A51:A61" si="12">DATE(B51,1,C51)</f>
        <v>42605</v>
      </c>
      <c r="B51" s="120">
        <v>2016</v>
      </c>
      <c r="C51" s="120">
        <v>236</v>
      </c>
      <c r="D51" s="30">
        <v>2</v>
      </c>
      <c r="E51" s="30">
        <v>2</v>
      </c>
      <c r="F51" s="120">
        <v>1.3935456000000002</v>
      </c>
      <c r="G51" s="13">
        <v>13</v>
      </c>
      <c r="H51" s="13">
        <v>19</v>
      </c>
      <c r="I51" s="132">
        <v>77479.22</v>
      </c>
      <c r="J51" s="126">
        <f t="shared" si="7"/>
        <v>5.5598625549102945</v>
      </c>
      <c r="K51" s="131">
        <v>558.83000000000004</v>
      </c>
      <c r="L51" s="131">
        <v>988</v>
      </c>
      <c r="M51" s="13">
        <v>959.22</v>
      </c>
      <c r="N51" s="128">
        <f t="shared" si="8"/>
        <v>1798.3265133196933</v>
      </c>
    </row>
    <row r="52" spans="1:14" x14ac:dyDescent="0.25">
      <c r="A52" s="129">
        <f t="shared" si="12"/>
        <v>42605</v>
      </c>
      <c r="B52" s="120">
        <v>2016</v>
      </c>
      <c r="C52" s="120">
        <v>236</v>
      </c>
      <c r="D52" s="30">
        <v>3</v>
      </c>
      <c r="E52" s="30">
        <v>1</v>
      </c>
      <c r="F52" s="120">
        <v>1.3935456000000002</v>
      </c>
      <c r="G52" s="13">
        <v>14</v>
      </c>
      <c r="H52" s="13">
        <v>21</v>
      </c>
      <c r="I52" s="132">
        <v>79502.87</v>
      </c>
      <c r="J52" s="126">
        <f t="shared" si="7"/>
        <v>5.7050784703421247</v>
      </c>
      <c r="K52" s="131">
        <v>578.04999999999995</v>
      </c>
      <c r="L52" s="131">
        <v>940.69</v>
      </c>
      <c r="M52" s="13">
        <v>1226.29</v>
      </c>
      <c r="N52" s="128">
        <f t="shared" si="8"/>
        <v>1969.8171340787121</v>
      </c>
    </row>
    <row r="53" spans="1:14" x14ac:dyDescent="0.25">
      <c r="A53" s="129">
        <f t="shared" si="12"/>
        <v>42605</v>
      </c>
      <c r="B53" s="120">
        <v>2016</v>
      </c>
      <c r="C53" s="120">
        <v>236</v>
      </c>
      <c r="D53" s="30">
        <v>3</v>
      </c>
      <c r="E53" s="30">
        <v>2</v>
      </c>
      <c r="F53" s="120">
        <v>1.3935456000000002</v>
      </c>
      <c r="G53" s="13">
        <v>16</v>
      </c>
      <c r="H53" s="13">
        <v>26</v>
      </c>
      <c r="I53" s="132">
        <v>82232.94</v>
      </c>
      <c r="J53" s="126">
        <f t="shared" si="7"/>
        <v>5.9009866630844368</v>
      </c>
      <c r="K53" s="131">
        <v>632.13</v>
      </c>
      <c r="L53" s="131">
        <v>1100.6600000000001</v>
      </c>
      <c r="M53" s="13">
        <v>1171.8900000000001</v>
      </c>
      <c r="N53" s="128">
        <f t="shared" si="8"/>
        <v>2084.3810206138933</v>
      </c>
    </row>
    <row r="54" spans="1:14" x14ac:dyDescent="0.25">
      <c r="A54" s="129">
        <f t="shared" si="12"/>
        <v>42605</v>
      </c>
      <c r="B54" s="120">
        <v>2016</v>
      </c>
      <c r="C54" s="120">
        <v>236</v>
      </c>
      <c r="D54" s="30">
        <v>4</v>
      </c>
      <c r="E54" s="30">
        <v>1</v>
      </c>
      <c r="F54" s="120">
        <v>1.3935456000000002</v>
      </c>
      <c r="G54" s="13">
        <v>16</v>
      </c>
      <c r="H54" s="13">
        <v>19</v>
      </c>
      <c r="I54" s="132">
        <v>87964.85</v>
      </c>
      <c r="J54" s="126">
        <f t="shared" si="7"/>
        <v>6.3123051014620541</v>
      </c>
      <c r="K54" s="131">
        <v>607.13</v>
      </c>
      <c r="L54" s="131">
        <v>1162.1600000000001</v>
      </c>
      <c r="M54" s="13">
        <v>1435.44</v>
      </c>
      <c r="N54" s="128">
        <f t="shared" si="8"/>
        <v>2299.6951086494764</v>
      </c>
    </row>
    <row r="55" spans="1:14" x14ac:dyDescent="0.25">
      <c r="A55" s="129">
        <f t="shared" si="12"/>
        <v>42605</v>
      </c>
      <c r="B55" s="120">
        <v>2016</v>
      </c>
      <c r="C55" s="120">
        <v>236</v>
      </c>
      <c r="D55" s="30">
        <v>4</v>
      </c>
      <c r="E55" s="30">
        <v>2</v>
      </c>
      <c r="F55" s="120">
        <v>1.3935456000000002</v>
      </c>
      <c r="G55" s="13">
        <v>14</v>
      </c>
      <c r="H55" s="13">
        <v>18</v>
      </c>
      <c r="I55" s="132">
        <v>66079.56</v>
      </c>
      <c r="J55" s="126">
        <f t="shared" si="7"/>
        <v>4.7418297614373</v>
      </c>
      <c r="K55" s="131">
        <v>544.09</v>
      </c>
      <c r="L55" s="131">
        <v>931.71</v>
      </c>
      <c r="M55" s="13">
        <v>1385.67</v>
      </c>
      <c r="N55" s="128">
        <f t="shared" si="8"/>
        <v>2053.3737826734914</v>
      </c>
    </row>
    <row r="56" spans="1:14" x14ac:dyDescent="0.25">
      <c r="A56" s="129">
        <f t="shared" si="12"/>
        <v>42605</v>
      </c>
      <c r="B56" s="120">
        <v>2016</v>
      </c>
      <c r="C56" s="120">
        <v>236</v>
      </c>
      <c r="D56" s="30">
        <v>7</v>
      </c>
      <c r="E56" s="30">
        <v>1</v>
      </c>
      <c r="F56" s="120">
        <v>1.3935456000000002</v>
      </c>
      <c r="G56" s="13">
        <v>14</v>
      </c>
      <c r="H56" s="13">
        <v>15</v>
      </c>
      <c r="I56" s="132">
        <v>64374.7</v>
      </c>
      <c r="J56" s="126">
        <f t="shared" si="7"/>
        <v>4.6194900260170879</v>
      </c>
      <c r="K56" s="131">
        <v>565.49</v>
      </c>
      <c r="L56" s="131">
        <v>1098.6500000000001</v>
      </c>
      <c r="M56" s="13">
        <v>1816.59</v>
      </c>
      <c r="N56" s="128">
        <f t="shared" si="8"/>
        <v>2497.7510603169353</v>
      </c>
    </row>
    <row r="57" spans="1:14" x14ac:dyDescent="0.25">
      <c r="A57" s="129">
        <f t="shared" si="12"/>
        <v>42605</v>
      </c>
      <c r="B57" s="120">
        <v>2016</v>
      </c>
      <c r="C57" s="120">
        <v>236</v>
      </c>
      <c r="D57" s="30">
        <v>7</v>
      </c>
      <c r="E57" s="30">
        <v>2</v>
      </c>
      <c r="F57" s="120">
        <v>1.3935456000000002</v>
      </c>
      <c r="G57" s="13">
        <v>15</v>
      </c>
      <c r="H57" s="13">
        <v>17</v>
      </c>
      <c r="I57" s="132">
        <v>70040.47</v>
      </c>
      <c r="J57" s="126">
        <f t="shared" si="7"/>
        <v>5.0260622974949651</v>
      </c>
      <c r="K57" s="131">
        <v>538.28</v>
      </c>
      <c r="L57" s="131">
        <v>1422.34</v>
      </c>
      <c r="M57" s="13">
        <v>1664.79</v>
      </c>
      <c r="N57" s="128">
        <f t="shared" si="8"/>
        <v>2601.5725642562393</v>
      </c>
    </row>
    <row r="58" spans="1:14" x14ac:dyDescent="0.25">
      <c r="A58" s="129">
        <f t="shared" si="12"/>
        <v>42605</v>
      </c>
      <c r="B58" s="120">
        <v>2016</v>
      </c>
      <c r="C58" s="120">
        <v>236</v>
      </c>
      <c r="D58" s="30">
        <v>8</v>
      </c>
      <c r="E58" s="30">
        <v>1</v>
      </c>
      <c r="F58" s="120">
        <v>1.3935456000000002</v>
      </c>
      <c r="G58" s="13">
        <v>13</v>
      </c>
      <c r="H58" s="13">
        <v>14</v>
      </c>
      <c r="I58" s="132">
        <v>68843.33</v>
      </c>
      <c r="J58" s="126">
        <f t="shared" si="7"/>
        <v>4.940156246053232</v>
      </c>
      <c r="K58" s="131">
        <v>580.82000000000005</v>
      </c>
      <c r="L58" s="131">
        <v>1089.8</v>
      </c>
      <c r="M58" s="13">
        <v>1627.48</v>
      </c>
      <c r="N58" s="128">
        <f t="shared" si="8"/>
        <v>2366.6968630233555</v>
      </c>
    </row>
    <row r="59" spans="1:14" x14ac:dyDescent="0.25">
      <c r="A59" s="129">
        <f t="shared" si="12"/>
        <v>42605</v>
      </c>
      <c r="B59" s="120">
        <v>2016</v>
      </c>
      <c r="C59" s="120">
        <v>236</v>
      </c>
      <c r="D59" s="30">
        <v>8</v>
      </c>
      <c r="E59" s="30">
        <v>2</v>
      </c>
      <c r="F59" s="120">
        <v>1.3935456000000002</v>
      </c>
      <c r="G59" s="13">
        <v>15</v>
      </c>
      <c r="H59" s="13">
        <v>16</v>
      </c>
      <c r="I59" s="132">
        <v>80582.64</v>
      </c>
      <c r="J59" s="126">
        <f t="shared" si="7"/>
        <v>5.7825621206797964</v>
      </c>
      <c r="K59" s="131">
        <v>628.62</v>
      </c>
      <c r="L59" s="131">
        <v>1199.6099999999999</v>
      </c>
      <c r="M59" s="13">
        <v>1941.5</v>
      </c>
      <c r="N59" s="128">
        <f t="shared" si="8"/>
        <v>2705.1357343455425</v>
      </c>
    </row>
    <row r="60" spans="1:14" x14ac:dyDescent="0.25">
      <c r="A60" s="129">
        <f t="shared" si="12"/>
        <v>42605</v>
      </c>
      <c r="B60" s="120">
        <v>2016</v>
      </c>
      <c r="C60" s="120">
        <v>236</v>
      </c>
      <c r="D60" s="30">
        <v>9</v>
      </c>
      <c r="E60" s="30">
        <v>1</v>
      </c>
      <c r="F60" s="120">
        <v>1.3935456000000002</v>
      </c>
      <c r="G60" s="13">
        <v>15</v>
      </c>
      <c r="H60" s="13">
        <v>16</v>
      </c>
      <c r="I60" s="132">
        <v>76322.559999999998</v>
      </c>
      <c r="J60" s="126">
        <f t="shared" si="7"/>
        <v>5.4768613240930177</v>
      </c>
      <c r="K60" s="131">
        <v>602.05999999999995</v>
      </c>
      <c r="L60" s="131">
        <v>1093.92</v>
      </c>
      <c r="M60" s="13">
        <v>1843.2</v>
      </c>
      <c r="N60" s="128">
        <f t="shared" si="8"/>
        <v>2539.694431240714</v>
      </c>
    </row>
    <row r="61" spans="1:14" x14ac:dyDescent="0.25">
      <c r="A61" s="129">
        <f t="shared" si="12"/>
        <v>42605</v>
      </c>
      <c r="B61" s="120">
        <v>2016</v>
      </c>
      <c r="C61" s="120">
        <v>236</v>
      </c>
      <c r="D61" s="30">
        <v>9</v>
      </c>
      <c r="E61" s="30">
        <v>2</v>
      </c>
      <c r="F61" s="120">
        <v>1.3935456000000002</v>
      </c>
      <c r="G61" s="13">
        <v>14</v>
      </c>
      <c r="H61" s="13">
        <v>15</v>
      </c>
      <c r="I61" s="132">
        <v>65381.1</v>
      </c>
      <c r="J61" s="126">
        <f t="shared" si="7"/>
        <v>4.6917086889729331</v>
      </c>
      <c r="K61" s="131">
        <v>594.88</v>
      </c>
      <c r="L61" s="131">
        <v>1131.31</v>
      </c>
      <c r="M61" s="13">
        <v>1534.29</v>
      </c>
      <c r="N61" s="128">
        <f t="shared" si="8"/>
        <v>2339.7009756982475</v>
      </c>
    </row>
    <row r="62" spans="1:14" x14ac:dyDescent="0.25">
      <c r="A62" s="129">
        <f t="shared" ref="A62" si="13">DATE(B62,1,C62)</f>
        <v>42619</v>
      </c>
      <c r="B62" s="120">
        <v>2016</v>
      </c>
      <c r="C62" s="120">
        <v>250</v>
      </c>
      <c r="D62" s="30">
        <v>2</v>
      </c>
      <c r="E62" s="30">
        <v>1</v>
      </c>
      <c r="F62" s="120">
        <v>1.3935456000000002</v>
      </c>
      <c r="G62" s="13">
        <v>14</v>
      </c>
      <c r="H62" s="13">
        <v>18</v>
      </c>
      <c r="I62" s="132">
        <v>64306.12</v>
      </c>
      <c r="J62" s="126">
        <f t="shared" si="7"/>
        <v>4.6145687661745693</v>
      </c>
      <c r="K62" s="131">
        <v>442.25</v>
      </c>
      <c r="L62" s="131">
        <v>937.19</v>
      </c>
      <c r="M62" s="13">
        <v>652.08000000000004</v>
      </c>
      <c r="N62" s="128">
        <f t="shared" si="8"/>
        <v>1457.8066193169423</v>
      </c>
    </row>
    <row r="63" spans="1:14" x14ac:dyDescent="0.25">
      <c r="A63" s="129">
        <f t="shared" ref="A63:A73" si="14">DATE(B63,1,C63)</f>
        <v>42619</v>
      </c>
      <c r="B63" s="120">
        <v>2016</v>
      </c>
      <c r="C63" s="120">
        <v>250</v>
      </c>
      <c r="D63" s="30">
        <v>2</v>
      </c>
      <c r="E63" s="30">
        <v>2</v>
      </c>
      <c r="F63" s="120">
        <v>1.3935456000000002</v>
      </c>
      <c r="G63" s="13">
        <v>15</v>
      </c>
      <c r="H63" s="13">
        <v>20</v>
      </c>
      <c r="I63" s="132">
        <v>73693.8</v>
      </c>
      <c r="J63" s="126">
        <f t="shared" si="7"/>
        <v>5.288223076446152</v>
      </c>
      <c r="K63" s="131">
        <v>494.91</v>
      </c>
      <c r="L63" s="131">
        <v>1093.3399999999999</v>
      </c>
      <c r="M63" s="13">
        <v>1002.39</v>
      </c>
      <c r="N63" s="128">
        <f t="shared" si="8"/>
        <v>1859.0277921296581</v>
      </c>
    </row>
    <row r="64" spans="1:14" x14ac:dyDescent="0.25">
      <c r="A64" s="129">
        <f t="shared" si="14"/>
        <v>42619</v>
      </c>
      <c r="B64" s="120">
        <v>2016</v>
      </c>
      <c r="C64" s="120">
        <v>250</v>
      </c>
      <c r="D64" s="30">
        <v>3</v>
      </c>
      <c r="E64" s="30">
        <v>1</v>
      </c>
      <c r="F64" s="120">
        <v>1.3935456000000002</v>
      </c>
      <c r="G64" s="13">
        <v>15</v>
      </c>
      <c r="H64" s="13">
        <v>15</v>
      </c>
      <c r="I64" s="132">
        <v>75929.88</v>
      </c>
      <c r="J64" s="126">
        <f t="shared" si="7"/>
        <v>5.4486828418101281</v>
      </c>
      <c r="K64" s="131">
        <v>526.4</v>
      </c>
      <c r="L64" s="131">
        <v>1057.07</v>
      </c>
      <c r="M64" s="13">
        <v>1456.22</v>
      </c>
      <c r="N64" s="128">
        <f t="shared" si="8"/>
        <v>2181.263390304558</v>
      </c>
    </row>
    <row r="65" spans="1:14" x14ac:dyDescent="0.25">
      <c r="A65" s="129">
        <f t="shared" si="14"/>
        <v>42619</v>
      </c>
      <c r="B65" s="120">
        <v>2016</v>
      </c>
      <c r="C65" s="120">
        <v>250</v>
      </c>
      <c r="D65" s="30">
        <v>3</v>
      </c>
      <c r="E65" s="30">
        <v>2</v>
      </c>
      <c r="F65" s="120">
        <v>1.3935456000000002</v>
      </c>
      <c r="G65" s="13">
        <v>14</v>
      </c>
      <c r="H65" s="13">
        <v>16</v>
      </c>
      <c r="I65" s="132">
        <v>61823.07</v>
      </c>
      <c r="J65" s="126">
        <f t="shared" si="7"/>
        <v>4.4363865811064951</v>
      </c>
      <c r="K65" s="131">
        <v>453.8</v>
      </c>
      <c r="L65" s="131">
        <v>881.13</v>
      </c>
      <c r="M65" s="13">
        <v>904.91</v>
      </c>
      <c r="N65" s="128">
        <f t="shared" si="8"/>
        <v>1607.295807184207</v>
      </c>
    </row>
    <row r="66" spans="1:14" x14ac:dyDescent="0.25">
      <c r="A66" s="129">
        <f t="shared" si="14"/>
        <v>42619</v>
      </c>
      <c r="B66" s="120">
        <v>2016</v>
      </c>
      <c r="C66" s="120">
        <v>250</v>
      </c>
      <c r="D66" s="30">
        <v>4</v>
      </c>
      <c r="E66" s="30">
        <v>1</v>
      </c>
      <c r="F66" s="120">
        <v>1.3935456000000002</v>
      </c>
      <c r="G66" s="13">
        <v>15</v>
      </c>
      <c r="H66" s="13">
        <v>15</v>
      </c>
      <c r="I66" s="132">
        <v>69185.899999999994</v>
      </c>
      <c r="J66" s="126">
        <f t="shared" ref="J66:J73" si="15">I66/(F66*10000)</f>
        <v>4.9647388646629134</v>
      </c>
      <c r="K66" s="131">
        <v>531.98</v>
      </c>
      <c r="L66" s="131">
        <v>1039.99</v>
      </c>
      <c r="M66" s="13">
        <v>1142.1300000000001</v>
      </c>
      <c r="N66" s="128">
        <f t="shared" ref="N66:N73" si="16">SUMIF(K66:M66,"&lt;&gt;#N/A")/F66</f>
        <v>1947.6219507994572</v>
      </c>
    </row>
    <row r="67" spans="1:14" x14ac:dyDescent="0.25">
      <c r="A67" s="129">
        <f t="shared" si="14"/>
        <v>42619</v>
      </c>
      <c r="B67" s="120">
        <v>2016</v>
      </c>
      <c r="C67" s="120">
        <v>250</v>
      </c>
      <c r="D67" s="30">
        <v>4</v>
      </c>
      <c r="E67" s="30">
        <v>2</v>
      </c>
      <c r="F67" s="120">
        <v>1.3935456000000002</v>
      </c>
      <c r="G67" s="13">
        <v>13</v>
      </c>
      <c r="H67" s="13">
        <v>16</v>
      </c>
      <c r="I67" s="132">
        <v>66154.759999999995</v>
      </c>
      <c r="J67" s="126">
        <f t="shared" si="15"/>
        <v>4.74722606852621</v>
      </c>
      <c r="K67" s="131">
        <v>538.11</v>
      </c>
      <c r="L67" s="131">
        <v>1085.04</v>
      </c>
      <c r="M67" s="13">
        <v>1563.32</v>
      </c>
      <c r="N67" s="128">
        <f t="shared" si="16"/>
        <v>2286.5918417022017</v>
      </c>
    </row>
    <row r="68" spans="1:14" x14ac:dyDescent="0.25">
      <c r="A68" s="129">
        <f t="shared" si="14"/>
        <v>42619</v>
      </c>
      <c r="B68" s="120">
        <v>2016</v>
      </c>
      <c r="C68" s="120">
        <v>250</v>
      </c>
      <c r="D68" s="30">
        <v>7</v>
      </c>
      <c r="E68" s="30">
        <v>1</v>
      </c>
      <c r="F68" s="120">
        <v>1.3935456000000002</v>
      </c>
      <c r="G68" s="13">
        <v>15</v>
      </c>
      <c r="H68" s="13">
        <v>15</v>
      </c>
      <c r="I68" s="132">
        <v>67863.03</v>
      </c>
      <c r="J68" s="126">
        <f t="shared" si="15"/>
        <v>4.8698105035098953</v>
      </c>
      <c r="K68" s="131">
        <v>583.22</v>
      </c>
      <c r="L68" s="131">
        <v>1245.55</v>
      </c>
      <c r="M68" s="133">
        <v>2090.38</v>
      </c>
      <c r="N68" s="128">
        <f t="shared" si="16"/>
        <v>2812.358633976527</v>
      </c>
    </row>
    <row r="69" spans="1:14" x14ac:dyDescent="0.25">
      <c r="A69" s="129">
        <f t="shared" si="14"/>
        <v>42619</v>
      </c>
      <c r="B69" s="120">
        <v>2016</v>
      </c>
      <c r="C69" s="120">
        <v>250</v>
      </c>
      <c r="D69" s="30">
        <v>7</v>
      </c>
      <c r="E69" s="30">
        <v>2</v>
      </c>
      <c r="F69" s="120">
        <v>1.3935456000000002</v>
      </c>
      <c r="G69" s="13">
        <v>14</v>
      </c>
      <c r="H69" s="13">
        <v>14</v>
      </c>
      <c r="I69" s="132">
        <v>69313.61</v>
      </c>
      <c r="J69" s="126">
        <f t="shared" si="15"/>
        <v>4.9739032579917009</v>
      </c>
      <c r="K69" s="131">
        <v>558.73</v>
      </c>
      <c r="L69" s="131">
        <v>1126.27</v>
      </c>
      <c r="M69" s="133">
        <v>1722.67</v>
      </c>
      <c r="N69" s="128">
        <f t="shared" si="16"/>
        <v>2445.3236406472811</v>
      </c>
    </row>
    <row r="70" spans="1:14" x14ac:dyDescent="0.25">
      <c r="A70" s="129">
        <f t="shared" si="14"/>
        <v>42619</v>
      </c>
      <c r="B70" s="120">
        <v>2016</v>
      </c>
      <c r="C70" s="120">
        <v>250</v>
      </c>
      <c r="D70" s="30">
        <v>8</v>
      </c>
      <c r="E70" s="30">
        <v>1</v>
      </c>
      <c r="F70" s="120">
        <v>1.3935456000000002</v>
      </c>
      <c r="G70" s="13">
        <v>14</v>
      </c>
      <c r="H70" s="13">
        <v>17</v>
      </c>
      <c r="I70" s="132">
        <v>70219.13</v>
      </c>
      <c r="J70" s="126">
        <f t="shared" si="15"/>
        <v>5.0388828323952941</v>
      </c>
      <c r="K70" s="131">
        <v>591.54</v>
      </c>
      <c r="L70" s="131">
        <v>1264.18</v>
      </c>
      <c r="M70" s="133">
        <v>2049.4699999999998</v>
      </c>
      <c r="N70" s="128">
        <f t="shared" si="16"/>
        <v>2802.3410213487086</v>
      </c>
    </row>
    <row r="71" spans="1:14" x14ac:dyDescent="0.25">
      <c r="A71" s="129">
        <f t="shared" si="14"/>
        <v>42619</v>
      </c>
      <c r="B71" s="120">
        <v>2016</v>
      </c>
      <c r="C71" s="120">
        <v>250</v>
      </c>
      <c r="D71" s="30">
        <v>8</v>
      </c>
      <c r="E71" s="30">
        <v>2</v>
      </c>
      <c r="F71" s="120">
        <v>1.3935456000000002</v>
      </c>
      <c r="G71" s="13">
        <v>16</v>
      </c>
      <c r="H71" s="13">
        <v>16</v>
      </c>
      <c r="I71" s="132">
        <v>73768.06</v>
      </c>
      <c r="J71" s="126">
        <f t="shared" si="15"/>
        <v>5.2935519296964513</v>
      </c>
      <c r="K71" s="131">
        <v>609.95000000000005</v>
      </c>
      <c r="L71" s="131">
        <v>1168.77</v>
      </c>
      <c r="M71" s="133">
        <v>1845.24</v>
      </c>
      <c r="N71" s="128">
        <f t="shared" si="16"/>
        <v>2600.5320529159576</v>
      </c>
    </row>
    <row r="72" spans="1:14" x14ac:dyDescent="0.25">
      <c r="A72" s="129">
        <f t="shared" si="14"/>
        <v>42619</v>
      </c>
      <c r="B72" s="120">
        <v>2016</v>
      </c>
      <c r="C72" s="120">
        <v>250</v>
      </c>
      <c r="D72" s="30">
        <v>9</v>
      </c>
      <c r="E72" s="30">
        <v>1</v>
      </c>
      <c r="F72" s="120">
        <v>1.3935456000000002</v>
      </c>
      <c r="G72" s="13">
        <v>15</v>
      </c>
      <c r="H72" s="13">
        <v>15</v>
      </c>
      <c r="I72" s="132">
        <v>70911.350000000006</v>
      </c>
      <c r="J72" s="126">
        <f t="shared" si="15"/>
        <v>5.0885561261863259</v>
      </c>
      <c r="K72" s="131">
        <v>566.66</v>
      </c>
      <c r="L72" s="131">
        <v>1050.9000000000001</v>
      </c>
      <c r="M72" s="133">
        <v>1902</v>
      </c>
      <c r="N72" s="128">
        <f t="shared" si="16"/>
        <v>2525.6152364156578</v>
      </c>
    </row>
    <row r="73" spans="1:14" x14ac:dyDescent="0.25">
      <c r="A73" s="129">
        <f t="shared" si="14"/>
        <v>42619</v>
      </c>
      <c r="B73" s="120">
        <v>2016</v>
      </c>
      <c r="C73" s="120">
        <v>250</v>
      </c>
      <c r="D73" s="30">
        <v>9</v>
      </c>
      <c r="E73" s="30">
        <v>2</v>
      </c>
      <c r="F73" s="120">
        <v>1.3935456000000002</v>
      </c>
      <c r="G73" s="13">
        <v>14</v>
      </c>
      <c r="H73" s="13">
        <v>15</v>
      </c>
      <c r="I73" s="132">
        <v>65402.75</v>
      </c>
      <c r="J73" s="126">
        <f t="shared" si="15"/>
        <v>4.6932622800430783</v>
      </c>
      <c r="K73" s="131">
        <v>548.55999999999995</v>
      </c>
      <c r="L73" s="131">
        <v>1053.55</v>
      </c>
      <c r="M73" s="133">
        <v>1834.48</v>
      </c>
      <c r="N73" s="128">
        <f t="shared" si="16"/>
        <v>2466.0764599306976</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D8A5A-F3DD-4827-8002-9039785ADE9B}">
  <sheetPr codeName="Sheet9"/>
  <dimension ref="A1:H9"/>
  <sheetViews>
    <sheetView workbookViewId="0"/>
  </sheetViews>
  <sheetFormatPr defaultColWidth="8.88671875" defaultRowHeight="14.4" x14ac:dyDescent="0.3"/>
  <cols>
    <col min="1" max="1" width="23.33203125" style="64" customWidth="1"/>
    <col min="2" max="2" width="26.5546875" style="64" customWidth="1"/>
    <col min="3" max="3" width="90.33203125" style="64" customWidth="1"/>
    <col min="4" max="4" width="17" style="64" customWidth="1"/>
    <col min="5" max="5" width="10.88671875" style="64" customWidth="1"/>
    <col min="6" max="6" width="12.33203125" style="64" customWidth="1"/>
    <col min="7" max="7" width="11.109375" style="64" customWidth="1"/>
    <col min="8" max="8" width="11.5546875" style="64" customWidth="1"/>
    <col min="9" max="16384" width="8.88671875" style="64"/>
  </cols>
  <sheetData>
    <row r="1" spans="1:8" ht="27.6" x14ac:dyDescent="0.3">
      <c r="A1" s="63" t="s">
        <v>26</v>
      </c>
      <c r="B1" s="63" t="s">
        <v>27</v>
      </c>
      <c r="C1" s="63" t="s">
        <v>28</v>
      </c>
      <c r="D1" s="63" t="s">
        <v>29</v>
      </c>
      <c r="E1" s="63" t="s">
        <v>30</v>
      </c>
      <c r="F1" s="63" t="s">
        <v>31</v>
      </c>
      <c r="G1" s="63" t="s">
        <v>32</v>
      </c>
      <c r="H1" s="63" t="s">
        <v>33</v>
      </c>
    </row>
    <row r="2" spans="1:8" x14ac:dyDescent="0.3">
      <c r="A2" s="60" t="s">
        <v>80</v>
      </c>
      <c r="B2" s="111" t="s">
        <v>4</v>
      </c>
      <c r="C2" s="58" t="s">
        <v>34</v>
      </c>
      <c r="D2" s="59" t="s">
        <v>35</v>
      </c>
      <c r="E2" s="60">
        <v>10</v>
      </c>
      <c r="F2" s="60"/>
      <c r="G2" s="60" t="s">
        <v>36</v>
      </c>
      <c r="H2" s="60" t="s">
        <v>37</v>
      </c>
    </row>
    <row r="3" spans="1:8" x14ac:dyDescent="0.3">
      <c r="A3" s="60" t="s">
        <v>80</v>
      </c>
      <c r="B3" s="111" t="s">
        <v>0</v>
      </c>
      <c r="C3" s="58" t="s">
        <v>0</v>
      </c>
      <c r="D3" s="58" t="s">
        <v>38</v>
      </c>
      <c r="E3" s="60">
        <v>4</v>
      </c>
      <c r="F3" s="60"/>
      <c r="G3" s="60" t="s">
        <v>36</v>
      </c>
      <c r="H3" s="60" t="s">
        <v>37</v>
      </c>
    </row>
    <row r="4" spans="1:8" x14ac:dyDescent="0.3">
      <c r="A4" s="60" t="s">
        <v>80</v>
      </c>
      <c r="B4" s="111" t="s">
        <v>1</v>
      </c>
      <c r="C4" s="58" t="s">
        <v>39</v>
      </c>
      <c r="D4" s="58" t="s">
        <v>40</v>
      </c>
      <c r="E4" s="60">
        <v>3</v>
      </c>
      <c r="F4" s="60" t="s">
        <v>41</v>
      </c>
      <c r="G4" s="60" t="s">
        <v>36</v>
      </c>
      <c r="H4" s="60" t="s">
        <v>37</v>
      </c>
    </row>
    <row r="5" spans="1:8" ht="237.6" x14ac:dyDescent="0.3">
      <c r="A5" s="60" t="s">
        <v>80</v>
      </c>
      <c r="B5" s="108" t="s">
        <v>133</v>
      </c>
      <c r="C5" s="58" t="s">
        <v>135</v>
      </c>
      <c r="D5" s="59" t="s">
        <v>93</v>
      </c>
      <c r="E5" s="60">
        <v>3</v>
      </c>
      <c r="F5" s="60"/>
      <c r="G5" s="60" t="s">
        <v>36</v>
      </c>
      <c r="H5" s="60" t="s">
        <v>37</v>
      </c>
    </row>
    <row r="6" spans="1:8" ht="27.6" x14ac:dyDescent="0.3">
      <c r="A6" s="60" t="s">
        <v>80</v>
      </c>
      <c r="B6" s="108" t="s">
        <v>45</v>
      </c>
      <c r="C6" s="62" t="s">
        <v>115</v>
      </c>
      <c r="D6" s="58" t="s">
        <v>40</v>
      </c>
      <c r="G6" s="60" t="s">
        <v>36</v>
      </c>
      <c r="H6" s="60" t="s">
        <v>37</v>
      </c>
    </row>
    <row r="7" spans="1:8" x14ac:dyDescent="0.3">
      <c r="A7" s="60" t="s">
        <v>80</v>
      </c>
      <c r="B7" s="108" t="s">
        <v>57</v>
      </c>
      <c r="C7" s="58" t="s">
        <v>136</v>
      </c>
      <c r="D7" s="64" t="s">
        <v>40</v>
      </c>
      <c r="G7" s="60" t="s">
        <v>36</v>
      </c>
      <c r="H7" s="60" t="s">
        <v>37</v>
      </c>
    </row>
    <row r="8" spans="1:8" x14ac:dyDescent="0.3">
      <c r="A8" s="60" t="s">
        <v>80</v>
      </c>
      <c r="B8" s="58" t="s">
        <v>246</v>
      </c>
      <c r="C8" s="58" t="s">
        <v>245</v>
      </c>
      <c r="D8" s="64" t="s">
        <v>42</v>
      </c>
      <c r="G8" s="60" t="s">
        <v>36</v>
      </c>
      <c r="H8" s="60" t="s">
        <v>37</v>
      </c>
    </row>
    <row r="9" spans="1:8" ht="26.4" x14ac:dyDescent="0.3">
      <c r="A9" s="60" t="s">
        <v>80</v>
      </c>
      <c r="B9" s="58" t="s">
        <v>117</v>
      </c>
      <c r="C9" s="58" t="s">
        <v>247</v>
      </c>
      <c r="D9" s="64" t="s">
        <v>40</v>
      </c>
      <c r="G9" s="60" t="s">
        <v>36</v>
      </c>
      <c r="H9" s="60" t="s">
        <v>43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56F09-AB9F-429B-B8EF-EAB90336CC5C}">
  <sheetPr codeName="Sheet4"/>
  <dimension ref="A1:X49"/>
  <sheetViews>
    <sheetView workbookViewId="0"/>
  </sheetViews>
  <sheetFormatPr defaultRowHeight="14.4" x14ac:dyDescent="0.3"/>
  <cols>
    <col min="1" max="1" width="10.109375" bestFit="1" customWidth="1"/>
    <col min="2" max="2" width="9.6640625" bestFit="1" customWidth="1"/>
    <col min="4" max="4" width="11.88671875" style="3" customWidth="1"/>
    <col min="5" max="5" width="8.88671875" style="22"/>
    <col min="6" max="6" width="7.6640625" style="22" customWidth="1"/>
    <col min="7" max="7" width="13" style="22" customWidth="1"/>
    <col min="8" max="8" width="11" style="22" customWidth="1"/>
  </cols>
  <sheetData>
    <row r="1" spans="1:17" s="29" customFormat="1" ht="31.2" x14ac:dyDescent="0.3">
      <c r="A1" s="32" t="s">
        <v>4</v>
      </c>
      <c r="B1" s="32" t="s">
        <v>0</v>
      </c>
      <c r="C1" s="32" t="s">
        <v>1</v>
      </c>
      <c r="D1" s="33" t="s">
        <v>133</v>
      </c>
      <c r="E1" s="34" t="s">
        <v>45</v>
      </c>
      <c r="F1" s="34" t="s">
        <v>57</v>
      </c>
      <c r="G1" s="33" t="s">
        <v>246</v>
      </c>
      <c r="H1" s="33" t="s">
        <v>117</v>
      </c>
      <c r="I1" s="35"/>
      <c r="J1"/>
      <c r="K1" s="36"/>
    </row>
    <row r="2" spans="1:17" ht="15.6" x14ac:dyDescent="0.3">
      <c r="A2" s="5">
        <f>DATE(B2,1,C2)</f>
        <v>42516</v>
      </c>
      <c r="B2" s="12">
        <v>2016</v>
      </c>
      <c r="C2" s="12">
        <v>147</v>
      </c>
      <c r="D2" s="31">
        <v>1</v>
      </c>
      <c r="E2" s="20">
        <v>1</v>
      </c>
      <c r="F2" s="20">
        <v>1</v>
      </c>
      <c r="G2" s="20">
        <v>0.9144000000000001</v>
      </c>
      <c r="H2" s="20">
        <v>7</v>
      </c>
      <c r="K2" s="9"/>
      <c r="L2" s="9"/>
      <c r="M2" s="9"/>
      <c r="N2" s="9"/>
      <c r="O2" s="9"/>
      <c r="P2" s="9"/>
      <c r="Q2" s="9"/>
    </row>
    <row r="3" spans="1:17" ht="15.6" x14ac:dyDescent="0.3">
      <c r="A3" s="5">
        <f t="shared" ref="A3:A21" si="0">DATE(B3,1,C3)</f>
        <v>42516</v>
      </c>
      <c r="B3" s="12">
        <v>2016</v>
      </c>
      <c r="C3" s="12">
        <v>147</v>
      </c>
      <c r="D3" s="31">
        <v>1</v>
      </c>
      <c r="E3" s="20">
        <v>1</v>
      </c>
      <c r="F3" s="21">
        <v>2</v>
      </c>
      <c r="G3" s="20">
        <v>0.9144000000000001</v>
      </c>
      <c r="H3" s="21">
        <v>6</v>
      </c>
      <c r="K3" s="9"/>
      <c r="L3" s="9"/>
      <c r="M3" s="9"/>
      <c r="N3" s="9"/>
      <c r="O3" s="9"/>
      <c r="P3" s="9"/>
      <c r="Q3" s="9"/>
    </row>
    <row r="4" spans="1:17" ht="15.6" x14ac:dyDescent="0.3">
      <c r="A4" s="5">
        <f t="shared" si="0"/>
        <v>42516</v>
      </c>
      <c r="B4" s="12">
        <v>2016</v>
      </c>
      <c r="C4" s="12">
        <v>147</v>
      </c>
      <c r="D4" s="10">
        <v>1</v>
      </c>
      <c r="E4" s="21">
        <v>2</v>
      </c>
      <c r="F4" s="21">
        <v>1</v>
      </c>
      <c r="G4" s="20">
        <v>0.9144000000000001</v>
      </c>
      <c r="H4" s="21">
        <v>8</v>
      </c>
      <c r="K4" s="9"/>
      <c r="L4" s="9"/>
      <c r="M4" s="9"/>
      <c r="N4" s="9"/>
      <c r="O4" s="9"/>
      <c r="P4" s="9"/>
      <c r="Q4" s="9"/>
    </row>
    <row r="5" spans="1:17" ht="15.6" x14ac:dyDescent="0.3">
      <c r="A5" s="5">
        <f t="shared" si="0"/>
        <v>42516</v>
      </c>
      <c r="B5" s="12">
        <v>2016</v>
      </c>
      <c r="C5" s="12">
        <v>147</v>
      </c>
      <c r="D5" s="10">
        <v>1</v>
      </c>
      <c r="E5" s="21">
        <v>2</v>
      </c>
      <c r="F5" s="21">
        <v>2</v>
      </c>
      <c r="G5" s="20">
        <v>0.9144000000000001</v>
      </c>
      <c r="H5" s="21">
        <v>6</v>
      </c>
      <c r="K5" s="9"/>
      <c r="L5" s="9"/>
      <c r="M5" s="9"/>
      <c r="N5" s="9"/>
      <c r="O5" s="9"/>
      <c r="P5" s="9"/>
      <c r="Q5" s="9"/>
    </row>
    <row r="6" spans="1:17" ht="15.6" x14ac:dyDescent="0.3">
      <c r="A6" s="5">
        <f t="shared" si="0"/>
        <v>42516</v>
      </c>
      <c r="B6" s="12">
        <v>2016</v>
      </c>
      <c r="C6" s="12">
        <v>147</v>
      </c>
      <c r="D6" s="10">
        <v>2</v>
      </c>
      <c r="E6" s="21">
        <v>1</v>
      </c>
      <c r="F6" s="21">
        <v>1</v>
      </c>
      <c r="G6" s="20">
        <v>0.9144000000000001</v>
      </c>
      <c r="H6" s="21">
        <v>8</v>
      </c>
      <c r="K6" s="9"/>
      <c r="L6" s="9"/>
      <c r="M6" s="9"/>
      <c r="N6" s="9"/>
      <c r="O6" s="9"/>
      <c r="P6" s="9"/>
      <c r="Q6" s="9"/>
    </row>
    <row r="7" spans="1:17" ht="15.6" x14ac:dyDescent="0.3">
      <c r="A7" s="5">
        <f t="shared" si="0"/>
        <v>42516</v>
      </c>
      <c r="B7" s="12">
        <v>2016</v>
      </c>
      <c r="C7" s="12">
        <v>147</v>
      </c>
      <c r="D7" s="10">
        <v>2</v>
      </c>
      <c r="E7" s="21">
        <v>1</v>
      </c>
      <c r="F7" s="21">
        <v>2</v>
      </c>
      <c r="G7" s="20">
        <v>0.9144000000000001</v>
      </c>
      <c r="H7" s="21">
        <v>8</v>
      </c>
      <c r="K7" s="9"/>
      <c r="L7" s="9"/>
      <c r="M7" s="9"/>
      <c r="N7" s="9"/>
      <c r="O7" s="9"/>
      <c r="P7" s="9"/>
      <c r="Q7" s="9"/>
    </row>
    <row r="8" spans="1:17" ht="15.6" x14ac:dyDescent="0.3">
      <c r="A8" s="5">
        <f t="shared" si="0"/>
        <v>42516</v>
      </c>
      <c r="B8" s="12">
        <v>2016</v>
      </c>
      <c r="C8" s="12">
        <v>147</v>
      </c>
      <c r="D8" s="10">
        <v>2</v>
      </c>
      <c r="E8" s="21">
        <v>2</v>
      </c>
      <c r="F8" s="21">
        <v>1</v>
      </c>
      <c r="G8" s="20">
        <v>0.9144000000000001</v>
      </c>
      <c r="H8" s="21">
        <v>6</v>
      </c>
    </row>
    <row r="9" spans="1:17" ht="15.6" x14ac:dyDescent="0.3">
      <c r="A9" s="5">
        <f t="shared" si="0"/>
        <v>42516</v>
      </c>
      <c r="B9" s="12">
        <v>2016</v>
      </c>
      <c r="C9" s="12">
        <v>147</v>
      </c>
      <c r="D9" s="10">
        <v>2</v>
      </c>
      <c r="E9" s="21">
        <v>2</v>
      </c>
      <c r="F9" s="21">
        <v>2</v>
      </c>
      <c r="G9" s="20">
        <v>0.9144000000000001</v>
      </c>
      <c r="H9" s="21">
        <v>7</v>
      </c>
    </row>
    <row r="10" spans="1:17" ht="15.6" x14ac:dyDescent="0.3">
      <c r="A10" s="5">
        <f t="shared" si="0"/>
        <v>42516</v>
      </c>
      <c r="B10" s="12">
        <v>2016</v>
      </c>
      <c r="C10" s="12">
        <v>147</v>
      </c>
      <c r="D10" s="10">
        <v>3</v>
      </c>
      <c r="E10" s="21">
        <v>1</v>
      </c>
      <c r="F10" s="21">
        <v>1</v>
      </c>
      <c r="G10" s="20">
        <v>0.9144000000000001</v>
      </c>
      <c r="H10" s="21">
        <v>7</v>
      </c>
    </row>
    <row r="11" spans="1:17" ht="15.6" x14ac:dyDescent="0.3">
      <c r="A11" s="5">
        <f t="shared" si="0"/>
        <v>42516</v>
      </c>
      <c r="B11" s="12">
        <v>2016</v>
      </c>
      <c r="C11" s="12">
        <v>147</v>
      </c>
      <c r="D11" s="10">
        <v>3</v>
      </c>
      <c r="E11" s="21">
        <v>1</v>
      </c>
      <c r="F11" s="21">
        <v>2</v>
      </c>
      <c r="G11" s="20">
        <v>0.9144000000000001</v>
      </c>
      <c r="H11" s="21">
        <v>8</v>
      </c>
    </row>
    <row r="12" spans="1:17" ht="15.6" x14ac:dyDescent="0.3">
      <c r="A12" s="5">
        <f t="shared" si="0"/>
        <v>42516</v>
      </c>
      <c r="B12" s="12">
        <v>2016</v>
      </c>
      <c r="C12" s="12">
        <v>147</v>
      </c>
      <c r="D12" s="10">
        <v>3</v>
      </c>
      <c r="E12" s="21">
        <v>2</v>
      </c>
      <c r="F12" s="21">
        <v>1</v>
      </c>
      <c r="G12" s="20">
        <v>0.9144000000000001</v>
      </c>
      <c r="H12" s="21">
        <v>7</v>
      </c>
    </row>
    <row r="13" spans="1:17" ht="15.6" x14ac:dyDescent="0.3">
      <c r="A13" s="5">
        <f t="shared" si="0"/>
        <v>42516</v>
      </c>
      <c r="B13" s="12">
        <v>2016</v>
      </c>
      <c r="C13" s="12">
        <v>147</v>
      </c>
      <c r="D13" s="10">
        <v>3</v>
      </c>
      <c r="E13" s="21">
        <v>2</v>
      </c>
      <c r="F13" s="21">
        <v>2</v>
      </c>
      <c r="G13" s="20">
        <v>0.9144000000000001</v>
      </c>
      <c r="H13" s="21">
        <v>7</v>
      </c>
    </row>
    <row r="14" spans="1:17" ht="15.6" x14ac:dyDescent="0.3">
      <c r="A14" s="5">
        <f t="shared" si="0"/>
        <v>42516</v>
      </c>
      <c r="B14" s="12">
        <v>2016</v>
      </c>
      <c r="C14" s="12">
        <v>147</v>
      </c>
      <c r="D14" s="10">
        <v>4</v>
      </c>
      <c r="E14" s="21">
        <v>1</v>
      </c>
      <c r="F14" s="21">
        <v>1</v>
      </c>
      <c r="G14" s="20">
        <v>0.9144000000000001</v>
      </c>
      <c r="H14" s="21">
        <v>8</v>
      </c>
    </row>
    <row r="15" spans="1:17" ht="15.6" x14ac:dyDescent="0.3">
      <c r="A15" s="5">
        <f t="shared" si="0"/>
        <v>42516</v>
      </c>
      <c r="B15" s="12">
        <v>2016</v>
      </c>
      <c r="C15" s="12">
        <v>147</v>
      </c>
      <c r="D15" s="10">
        <v>4</v>
      </c>
      <c r="E15" s="21">
        <v>1</v>
      </c>
      <c r="F15" s="21">
        <v>2</v>
      </c>
      <c r="G15" s="20">
        <v>0.9144000000000001</v>
      </c>
      <c r="H15" s="21">
        <v>7</v>
      </c>
    </row>
    <row r="16" spans="1:17" ht="15.6" x14ac:dyDescent="0.3">
      <c r="A16" s="5">
        <f t="shared" si="0"/>
        <v>42516</v>
      </c>
      <c r="B16" s="12">
        <v>2016</v>
      </c>
      <c r="C16" s="12">
        <v>147</v>
      </c>
      <c r="D16" s="10">
        <v>4</v>
      </c>
      <c r="E16" s="21">
        <v>2</v>
      </c>
      <c r="F16" s="21">
        <v>1</v>
      </c>
      <c r="G16" s="20">
        <v>0.9144000000000001</v>
      </c>
      <c r="H16" s="21">
        <v>8</v>
      </c>
    </row>
    <row r="17" spans="1:24" ht="15.6" x14ac:dyDescent="0.3">
      <c r="A17" s="5">
        <f t="shared" si="0"/>
        <v>42516</v>
      </c>
      <c r="B17" s="12">
        <v>2016</v>
      </c>
      <c r="C17" s="12">
        <v>147</v>
      </c>
      <c r="D17" s="10">
        <v>4</v>
      </c>
      <c r="E17" s="21">
        <v>2</v>
      </c>
      <c r="F17" s="21">
        <v>2</v>
      </c>
      <c r="G17" s="20">
        <v>0.9144000000000001</v>
      </c>
      <c r="H17" s="21">
        <v>6</v>
      </c>
    </row>
    <row r="18" spans="1:24" ht="15.6" x14ac:dyDescent="0.3">
      <c r="A18" s="5">
        <f t="shared" si="0"/>
        <v>42516</v>
      </c>
      <c r="B18" s="12">
        <v>2016</v>
      </c>
      <c r="C18" s="12">
        <v>147</v>
      </c>
      <c r="D18" s="10">
        <v>5</v>
      </c>
      <c r="E18" s="21">
        <v>1</v>
      </c>
      <c r="F18" s="21">
        <v>1</v>
      </c>
      <c r="G18" s="20">
        <v>0.9144000000000001</v>
      </c>
      <c r="H18" s="21">
        <v>6</v>
      </c>
    </row>
    <row r="19" spans="1:24" ht="15.6" x14ac:dyDescent="0.3">
      <c r="A19" s="5">
        <f t="shared" si="0"/>
        <v>42516</v>
      </c>
      <c r="B19" s="12">
        <v>2016</v>
      </c>
      <c r="C19" s="12">
        <v>147</v>
      </c>
      <c r="D19" s="10">
        <v>5</v>
      </c>
      <c r="E19" s="21">
        <v>1</v>
      </c>
      <c r="F19" s="21">
        <v>2</v>
      </c>
      <c r="G19" s="20">
        <v>0.9144000000000001</v>
      </c>
      <c r="H19" s="21">
        <v>7</v>
      </c>
    </row>
    <row r="20" spans="1:24" ht="15.6" x14ac:dyDescent="0.3">
      <c r="A20" s="5">
        <f t="shared" si="0"/>
        <v>42516</v>
      </c>
      <c r="B20" s="12">
        <v>2016</v>
      </c>
      <c r="C20" s="12">
        <v>147</v>
      </c>
      <c r="D20" s="10">
        <v>5</v>
      </c>
      <c r="E20" s="21">
        <v>2</v>
      </c>
      <c r="F20" s="21">
        <v>1</v>
      </c>
      <c r="G20" s="20">
        <v>0.9144000000000001</v>
      </c>
      <c r="H20" s="21">
        <v>8</v>
      </c>
    </row>
    <row r="21" spans="1:24" ht="15.6" x14ac:dyDescent="0.3">
      <c r="A21" s="5">
        <f t="shared" si="0"/>
        <v>42516</v>
      </c>
      <c r="B21" s="12">
        <v>2016</v>
      </c>
      <c r="C21" s="12">
        <v>147</v>
      </c>
      <c r="D21" s="10">
        <v>5</v>
      </c>
      <c r="E21" s="21">
        <v>2</v>
      </c>
      <c r="F21" s="21">
        <v>2</v>
      </c>
      <c r="G21" s="20">
        <v>0.9144000000000001</v>
      </c>
      <c r="H21" s="21">
        <v>7</v>
      </c>
    </row>
    <row r="22" spans="1:24" ht="15.6" x14ac:dyDescent="0.3">
      <c r="A22" s="5">
        <f t="shared" ref="A22:A41" si="1">DATE(B22,1,C22)</f>
        <v>42516</v>
      </c>
      <c r="B22" s="12">
        <v>2016</v>
      </c>
      <c r="C22" s="12">
        <v>147</v>
      </c>
      <c r="D22" s="31">
        <v>6</v>
      </c>
      <c r="E22" s="20">
        <v>1</v>
      </c>
      <c r="F22" s="20">
        <v>1</v>
      </c>
      <c r="G22" s="20">
        <v>0.9144000000000001</v>
      </c>
      <c r="H22" s="20">
        <v>8</v>
      </c>
      <c r="I22" s="9"/>
      <c r="J22" s="16"/>
    </row>
    <row r="23" spans="1:24" ht="15.6" x14ac:dyDescent="0.3">
      <c r="A23" s="5">
        <f t="shared" si="1"/>
        <v>42516</v>
      </c>
      <c r="B23" s="12">
        <v>2016</v>
      </c>
      <c r="C23" s="12">
        <v>147</v>
      </c>
      <c r="D23" s="31">
        <v>6</v>
      </c>
      <c r="E23" s="20">
        <v>1</v>
      </c>
      <c r="F23" s="21">
        <v>2</v>
      </c>
      <c r="G23" s="20">
        <v>0.9144000000000001</v>
      </c>
      <c r="H23" s="21">
        <v>7</v>
      </c>
    </row>
    <row r="24" spans="1:24" ht="15.6" x14ac:dyDescent="0.3">
      <c r="A24" s="5">
        <f t="shared" si="1"/>
        <v>42516</v>
      </c>
      <c r="B24" s="12">
        <v>2016</v>
      </c>
      <c r="C24" s="12">
        <v>147</v>
      </c>
      <c r="D24" s="10">
        <v>6</v>
      </c>
      <c r="E24" s="21">
        <v>2</v>
      </c>
      <c r="F24" s="21">
        <v>1</v>
      </c>
      <c r="G24" s="20">
        <v>0.9144000000000001</v>
      </c>
      <c r="H24" s="21">
        <v>8</v>
      </c>
      <c r="N24" s="9"/>
      <c r="O24" s="9"/>
      <c r="P24" s="9"/>
      <c r="Q24" s="9"/>
      <c r="R24" s="9"/>
      <c r="S24" s="9"/>
      <c r="T24" s="9"/>
      <c r="U24" s="9"/>
      <c r="V24" s="9"/>
    </row>
    <row r="25" spans="1:24" ht="15.6" x14ac:dyDescent="0.3">
      <c r="A25" s="5">
        <f t="shared" si="1"/>
        <v>42516</v>
      </c>
      <c r="B25" s="12">
        <v>2016</v>
      </c>
      <c r="C25" s="12">
        <v>147</v>
      </c>
      <c r="D25" s="10">
        <v>6</v>
      </c>
      <c r="E25" s="21">
        <v>2</v>
      </c>
      <c r="F25" s="21">
        <v>2</v>
      </c>
      <c r="G25" s="20">
        <v>0.9144000000000001</v>
      </c>
      <c r="H25" s="21">
        <v>8</v>
      </c>
      <c r="N25" s="9"/>
      <c r="O25" s="9"/>
      <c r="P25" s="9"/>
      <c r="Q25" s="9"/>
      <c r="R25" s="9"/>
      <c r="S25" s="9"/>
      <c r="T25" s="9"/>
      <c r="U25" s="9"/>
      <c r="V25" s="9"/>
    </row>
    <row r="26" spans="1:24" ht="15.6" x14ac:dyDescent="0.3">
      <c r="A26" s="5">
        <f t="shared" si="1"/>
        <v>42516</v>
      </c>
      <c r="B26" s="12">
        <v>2016</v>
      </c>
      <c r="C26" s="12">
        <v>147</v>
      </c>
      <c r="D26" s="10">
        <v>7</v>
      </c>
      <c r="E26" s="21">
        <v>1</v>
      </c>
      <c r="F26" s="21">
        <v>1</v>
      </c>
      <c r="G26" s="20">
        <v>0.9144000000000001</v>
      </c>
      <c r="H26" s="21">
        <v>7</v>
      </c>
      <c r="N26" s="9"/>
      <c r="O26" s="9"/>
      <c r="P26" s="9"/>
      <c r="Q26" s="9"/>
      <c r="R26" s="9"/>
      <c r="S26" s="9"/>
      <c r="T26" s="9"/>
      <c r="U26" s="9"/>
      <c r="V26" s="9"/>
    </row>
    <row r="27" spans="1:24" ht="15.6" x14ac:dyDescent="0.3">
      <c r="A27" s="5">
        <f t="shared" si="1"/>
        <v>42516</v>
      </c>
      <c r="B27" s="12">
        <v>2016</v>
      </c>
      <c r="C27" s="12">
        <v>147</v>
      </c>
      <c r="D27" s="10">
        <v>7</v>
      </c>
      <c r="E27" s="21">
        <v>1</v>
      </c>
      <c r="F27" s="21">
        <v>2</v>
      </c>
      <c r="G27" s="20">
        <v>0.9144000000000001</v>
      </c>
      <c r="H27" s="21">
        <v>7</v>
      </c>
      <c r="N27" s="9"/>
      <c r="O27" s="9"/>
      <c r="P27" s="9"/>
      <c r="Q27" s="9"/>
      <c r="R27" s="9"/>
      <c r="S27" s="9"/>
      <c r="T27" s="9"/>
      <c r="U27" s="9"/>
      <c r="V27" s="9"/>
    </row>
    <row r="28" spans="1:24" ht="15.6" x14ac:dyDescent="0.3">
      <c r="A28" s="5">
        <f t="shared" si="1"/>
        <v>42516</v>
      </c>
      <c r="B28" s="12">
        <v>2016</v>
      </c>
      <c r="C28" s="12">
        <v>147</v>
      </c>
      <c r="D28" s="10">
        <v>7</v>
      </c>
      <c r="E28" s="21">
        <v>2</v>
      </c>
      <c r="F28" s="21">
        <v>1</v>
      </c>
      <c r="G28" s="20">
        <v>0.9144000000000001</v>
      </c>
      <c r="H28" s="21">
        <v>7</v>
      </c>
      <c r="N28" s="16"/>
      <c r="O28" s="16"/>
      <c r="P28" s="15"/>
      <c r="Q28" s="16"/>
      <c r="R28" s="16"/>
      <c r="S28" s="16"/>
      <c r="T28" s="16"/>
      <c r="U28" s="15"/>
      <c r="V28" s="16"/>
      <c r="W28" s="17"/>
      <c r="X28" s="17"/>
    </row>
    <row r="29" spans="1:24" ht="15.6" x14ac:dyDescent="0.3">
      <c r="A29" s="5">
        <f t="shared" si="1"/>
        <v>42516</v>
      </c>
      <c r="B29" s="12">
        <v>2016</v>
      </c>
      <c r="C29" s="12">
        <v>147</v>
      </c>
      <c r="D29" s="10">
        <v>7</v>
      </c>
      <c r="E29" s="21">
        <v>2</v>
      </c>
      <c r="F29" s="21">
        <v>2</v>
      </c>
      <c r="G29" s="20">
        <v>0.9144000000000001</v>
      </c>
      <c r="H29" s="21">
        <v>8</v>
      </c>
      <c r="N29" s="16"/>
      <c r="O29" s="16"/>
      <c r="P29" s="16"/>
      <c r="Q29" s="16"/>
      <c r="R29" s="16"/>
      <c r="S29" s="16"/>
      <c r="T29" s="16"/>
      <c r="U29" s="16"/>
      <c r="V29" s="16"/>
      <c r="W29" s="17"/>
      <c r="X29" s="17"/>
    </row>
    <row r="30" spans="1:24" ht="15.6" x14ac:dyDescent="0.3">
      <c r="A30" s="5">
        <f t="shared" si="1"/>
        <v>42516</v>
      </c>
      <c r="B30" s="12">
        <v>2016</v>
      </c>
      <c r="C30" s="12">
        <v>147</v>
      </c>
      <c r="D30" s="10">
        <v>8</v>
      </c>
      <c r="E30" s="21">
        <v>1</v>
      </c>
      <c r="F30" s="21">
        <v>1</v>
      </c>
      <c r="G30" s="20">
        <v>0.9144000000000001</v>
      </c>
      <c r="H30" s="21">
        <v>8</v>
      </c>
      <c r="N30" s="16"/>
      <c r="O30" s="16"/>
      <c r="P30" s="16"/>
      <c r="Q30" s="16"/>
      <c r="R30" s="16"/>
      <c r="S30" s="16"/>
      <c r="T30" s="16"/>
      <c r="U30" s="16"/>
      <c r="V30" s="16"/>
      <c r="W30" s="17"/>
      <c r="X30" s="17"/>
    </row>
    <row r="31" spans="1:24" ht="15.6" x14ac:dyDescent="0.3">
      <c r="A31" s="5">
        <f t="shared" si="1"/>
        <v>42516</v>
      </c>
      <c r="B31" s="12">
        <v>2016</v>
      </c>
      <c r="C31" s="12">
        <v>147</v>
      </c>
      <c r="D31" s="10">
        <v>8</v>
      </c>
      <c r="E31" s="21">
        <v>1</v>
      </c>
      <c r="F31" s="21">
        <v>2</v>
      </c>
      <c r="G31" s="20">
        <v>0.9144000000000001</v>
      </c>
      <c r="H31" s="21">
        <v>7</v>
      </c>
      <c r="N31" s="16"/>
      <c r="O31" s="16"/>
      <c r="P31" s="16"/>
      <c r="Q31" s="16"/>
      <c r="R31" s="16"/>
      <c r="S31" s="16"/>
      <c r="T31" s="16"/>
      <c r="U31" s="16"/>
      <c r="V31" s="16"/>
      <c r="W31" s="17"/>
      <c r="X31" s="17"/>
    </row>
    <row r="32" spans="1:24" ht="15.6" x14ac:dyDescent="0.3">
      <c r="A32" s="5">
        <f t="shared" si="1"/>
        <v>42516</v>
      </c>
      <c r="B32" s="12">
        <v>2016</v>
      </c>
      <c r="C32" s="12">
        <v>147</v>
      </c>
      <c r="D32" s="10">
        <v>8</v>
      </c>
      <c r="E32" s="21">
        <v>2</v>
      </c>
      <c r="F32" s="21">
        <v>1</v>
      </c>
      <c r="G32" s="20">
        <v>0.9144000000000001</v>
      </c>
      <c r="H32" s="21">
        <v>6</v>
      </c>
      <c r="N32" s="16"/>
      <c r="O32" s="16"/>
      <c r="P32" s="16"/>
      <c r="Q32" s="16"/>
      <c r="R32" s="16"/>
      <c r="S32" s="16"/>
      <c r="T32" s="16"/>
      <c r="U32" s="16"/>
      <c r="V32" s="16"/>
      <c r="W32" s="17"/>
      <c r="X32" s="17"/>
    </row>
    <row r="33" spans="1:24" ht="15.6" x14ac:dyDescent="0.3">
      <c r="A33" s="5">
        <f t="shared" si="1"/>
        <v>42516</v>
      </c>
      <c r="B33" s="12">
        <v>2016</v>
      </c>
      <c r="C33" s="12">
        <v>147</v>
      </c>
      <c r="D33" s="10">
        <v>8</v>
      </c>
      <c r="E33" s="21">
        <v>2</v>
      </c>
      <c r="F33" s="21">
        <v>2</v>
      </c>
      <c r="G33" s="20">
        <v>0.9144000000000001</v>
      </c>
      <c r="H33" s="21">
        <v>8</v>
      </c>
      <c r="N33" s="16"/>
      <c r="O33" s="16"/>
      <c r="P33" s="16"/>
      <c r="Q33" s="18"/>
      <c r="R33" s="16"/>
      <c r="S33" s="16"/>
      <c r="T33" s="16"/>
      <c r="U33" s="16"/>
      <c r="V33" s="16"/>
      <c r="W33" s="17"/>
      <c r="X33" s="17"/>
    </row>
    <row r="34" spans="1:24" ht="15.6" x14ac:dyDescent="0.3">
      <c r="A34" s="5">
        <f t="shared" si="1"/>
        <v>42516</v>
      </c>
      <c r="B34" s="12">
        <v>2016</v>
      </c>
      <c r="C34" s="12">
        <v>147</v>
      </c>
      <c r="D34" s="10">
        <v>9</v>
      </c>
      <c r="E34" s="21">
        <v>1</v>
      </c>
      <c r="F34" s="21">
        <v>1</v>
      </c>
      <c r="G34" s="20">
        <v>0.9144000000000001</v>
      </c>
      <c r="H34" s="21">
        <v>7</v>
      </c>
      <c r="I34" s="9"/>
      <c r="J34" s="9"/>
      <c r="N34" s="19"/>
      <c r="O34" s="16"/>
      <c r="P34" s="16"/>
      <c r="Q34" s="16"/>
      <c r="R34" s="16"/>
      <c r="S34" s="16"/>
      <c r="T34" s="16"/>
      <c r="U34" s="16"/>
      <c r="V34" s="16"/>
      <c r="W34" s="17"/>
      <c r="X34" s="17"/>
    </row>
    <row r="35" spans="1:24" ht="15.6" x14ac:dyDescent="0.3">
      <c r="A35" s="5">
        <f t="shared" si="1"/>
        <v>42516</v>
      </c>
      <c r="B35" s="12">
        <v>2016</v>
      </c>
      <c r="C35" s="12">
        <v>147</v>
      </c>
      <c r="D35" s="10">
        <v>9</v>
      </c>
      <c r="E35" s="21">
        <v>1</v>
      </c>
      <c r="F35" s="21">
        <v>2</v>
      </c>
      <c r="G35" s="20">
        <v>0.9144000000000001</v>
      </c>
      <c r="H35" s="21">
        <v>8</v>
      </c>
    </row>
    <row r="36" spans="1:24" ht="15.6" x14ac:dyDescent="0.3">
      <c r="A36" s="5">
        <f t="shared" si="1"/>
        <v>42516</v>
      </c>
      <c r="B36" s="12">
        <v>2016</v>
      </c>
      <c r="C36" s="12">
        <v>147</v>
      </c>
      <c r="D36" s="10">
        <v>9</v>
      </c>
      <c r="E36" s="21">
        <v>2</v>
      </c>
      <c r="F36" s="21">
        <v>1</v>
      </c>
      <c r="G36" s="20">
        <v>0.9144000000000001</v>
      </c>
      <c r="H36" s="21">
        <v>7</v>
      </c>
    </row>
    <row r="37" spans="1:24" ht="15.6" x14ac:dyDescent="0.3">
      <c r="A37" s="5">
        <f t="shared" si="1"/>
        <v>42516</v>
      </c>
      <c r="B37" s="12">
        <v>2016</v>
      </c>
      <c r="C37" s="12">
        <v>147</v>
      </c>
      <c r="D37" s="10">
        <v>9</v>
      </c>
      <c r="E37" s="21">
        <v>2</v>
      </c>
      <c r="F37" s="21">
        <v>2</v>
      </c>
      <c r="G37" s="20">
        <v>0.9144000000000001</v>
      </c>
      <c r="H37" s="21">
        <v>6</v>
      </c>
    </row>
    <row r="38" spans="1:24" ht="15.6" x14ac:dyDescent="0.3">
      <c r="A38" s="5">
        <f t="shared" si="1"/>
        <v>42516</v>
      </c>
      <c r="B38" s="12">
        <v>2016</v>
      </c>
      <c r="C38" s="12">
        <v>147</v>
      </c>
      <c r="D38" s="10">
        <v>10</v>
      </c>
      <c r="E38" s="21">
        <v>1</v>
      </c>
      <c r="F38" s="21">
        <v>1</v>
      </c>
      <c r="G38" s="20">
        <v>0.9144000000000001</v>
      </c>
      <c r="H38" s="21">
        <v>8</v>
      </c>
    </row>
    <row r="39" spans="1:24" ht="15.6" x14ac:dyDescent="0.3">
      <c r="A39" s="5">
        <f t="shared" si="1"/>
        <v>42516</v>
      </c>
      <c r="B39" s="12">
        <v>2016</v>
      </c>
      <c r="C39" s="12">
        <v>147</v>
      </c>
      <c r="D39" s="10">
        <v>10</v>
      </c>
      <c r="E39" s="21">
        <v>1</v>
      </c>
      <c r="F39" s="21">
        <v>2</v>
      </c>
      <c r="G39" s="20">
        <v>0.9144000000000001</v>
      </c>
      <c r="H39" s="21">
        <v>6</v>
      </c>
    </row>
    <row r="40" spans="1:24" ht="15.6" x14ac:dyDescent="0.3">
      <c r="A40" s="5">
        <f t="shared" si="1"/>
        <v>42516</v>
      </c>
      <c r="B40" s="12">
        <v>2016</v>
      </c>
      <c r="C40" s="12">
        <v>147</v>
      </c>
      <c r="D40" s="10">
        <v>10</v>
      </c>
      <c r="E40" s="21">
        <v>2</v>
      </c>
      <c r="F40" s="21">
        <v>1</v>
      </c>
      <c r="G40" s="20">
        <v>0.9144000000000001</v>
      </c>
      <c r="H40" s="21">
        <v>7</v>
      </c>
    </row>
    <row r="41" spans="1:24" ht="15.6" x14ac:dyDescent="0.3">
      <c r="A41" s="5">
        <f t="shared" si="1"/>
        <v>42516</v>
      </c>
      <c r="B41" s="12">
        <v>2016</v>
      </c>
      <c r="C41" s="12">
        <v>147</v>
      </c>
      <c r="D41" s="10">
        <v>10</v>
      </c>
      <c r="E41" s="21">
        <v>2</v>
      </c>
      <c r="F41" s="21">
        <v>2</v>
      </c>
      <c r="G41" s="20">
        <v>0.9144000000000001</v>
      </c>
      <c r="H41" s="21">
        <v>7</v>
      </c>
    </row>
    <row r="42" spans="1:24" ht="15.6" x14ac:dyDescent="0.3">
      <c r="A42" s="5">
        <f t="shared" ref="A42:A49" si="2">DATE(B42,1,C42)</f>
        <v>42516</v>
      </c>
      <c r="B42" s="12">
        <v>2016</v>
      </c>
      <c r="C42" s="12">
        <v>147</v>
      </c>
      <c r="D42" s="7" t="s">
        <v>69</v>
      </c>
      <c r="E42" s="11" t="e">
        <v>#N/A</v>
      </c>
      <c r="F42" s="11">
        <v>1</v>
      </c>
      <c r="G42" s="37">
        <v>3</v>
      </c>
      <c r="H42" s="21">
        <v>62</v>
      </c>
    </row>
    <row r="43" spans="1:24" ht="15.6" x14ac:dyDescent="0.3">
      <c r="A43" s="5">
        <f t="shared" si="2"/>
        <v>42516</v>
      </c>
      <c r="B43" s="12">
        <v>2016</v>
      </c>
      <c r="C43" s="12">
        <v>147</v>
      </c>
      <c r="D43" s="7" t="s">
        <v>69</v>
      </c>
      <c r="E43" s="11" t="e">
        <v>#N/A</v>
      </c>
      <c r="F43" s="11">
        <v>2</v>
      </c>
      <c r="G43" s="37">
        <v>3</v>
      </c>
      <c r="H43" s="21">
        <v>63</v>
      </c>
    </row>
    <row r="44" spans="1:24" ht="15.6" x14ac:dyDescent="0.3">
      <c r="A44" s="5">
        <f t="shared" si="2"/>
        <v>42516</v>
      </c>
      <c r="B44" s="12">
        <v>2016</v>
      </c>
      <c r="C44" s="12">
        <v>147</v>
      </c>
      <c r="D44" s="7" t="s">
        <v>69</v>
      </c>
      <c r="E44" s="11" t="e">
        <v>#N/A</v>
      </c>
      <c r="F44" s="11">
        <v>3</v>
      </c>
      <c r="G44" s="37">
        <v>3</v>
      </c>
      <c r="H44" s="21">
        <v>60</v>
      </c>
    </row>
    <row r="45" spans="1:24" ht="15.6" x14ac:dyDescent="0.3">
      <c r="A45" s="5">
        <f t="shared" si="2"/>
        <v>42516</v>
      </c>
      <c r="B45" s="12">
        <v>2016</v>
      </c>
      <c r="C45" s="12">
        <v>147</v>
      </c>
      <c r="D45" s="7" t="s">
        <v>69</v>
      </c>
      <c r="E45" s="11" t="e">
        <v>#N/A</v>
      </c>
      <c r="F45" s="11">
        <v>4</v>
      </c>
      <c r="G45" s="37">
        <v>3</v>
      </c>
      <c r="H45" s="21">
        <v>65</v>
      </c>
    </row>
    <row r="46" spans="1:24" ht="15.6" x14ac:dyDescent="0.3">
      <c r="A46" s="5">
        <f t="shared" si="2"/>
        <v>42516</v>
      </c>
      <c r="B46" s="12">
        <v>2016</v>
      </c>
      <c r="C46" s="12">
        <v>147</v>
      </c>
      <c r="D46" s="7" t="s">
        <v>70</v>
      </c>
      <c r="E46" s="11" t="e">
        <v>#N/A</v>
      </c>
      <c r="F46" s="11">
        <v>1</v>
      </c>
      <c r="G46" s="37">
        <v>3</v>
      </c>
      <c r="H46" s="21">
        <v>72</v>
      </c>
    </row>
    <row r="47" spans="1:24" ht="15.6" x14ac:dyDescent="0.3">
      <c r="A47" s="5">
        <f t="shared" si="2"/>
        <v>42516</v>
      </c>
      <c r="B47" s="12">
        <v>2016</v>
      </c>
      <c r="C47" s="12">
        <v>147</v>
      </c>
      <c r="D47" s="7" t="s">
        <v>70</v>
      </c>
      <c r="E47" s="11" t="e">
        <v>#N/A</v>
      </c>
      <c r="F47" s="11">
        <v>2</v>
      </c>
      <c r="G47" s="37">
        <v>3</v>
      </c>
      <c r="H47" s="21">
        <v>57</v>
      </c>
    </row>
    <row r="48" spans="1:24" ht="15.6" x14ac:dyDescent="0.3">
      <c r="A48" s="5">
        <f t="shared" si="2"/>
        <v>42516</v>
      </c>
      <c r="B48" s="12">
        <v>2016</v>
      </c>
      <c r="C48" s="12">
        <v>147</v>
      </c>
      <c r="D48" s="7" t="s">
        <v>70</v>
      </c>
      <c r="E48" s="11" t="e">
        <v>#N/A</v>
      </c>
      <c r="F48" s="11">
        <v>3</v>
      </c>
      <c r="G48" s="37">
        <v>3</v>
      </c>
      <c r="H48" s="21">
        <v>70</v>
      </c>
    </row>
    <row r="49" spans="1:8" ht="15.6" x14ac:dyDescent="0.3">
      <c r="A49" s="5">
        <f t="shared" si="2"/>
        <v>42516</v>
      </c>
      <c r="B49" s="12">
        <v>2016</v>
      </c>
      <c r="C49" s="12">
        <v>147</v>
      </c>
      <c r="D49" s="7" t="s">
        <v>70</v>
      </c>
      <c r="E49" s="11" t="e">
        <v>#N/A</v>
      </c>
      <c r="F49" s="11">
        <v>4</v>
      </c>
      <c r="G49" s="37">
        <v>3</v>
      </c>
      <c r="H49" s="21">
        <v>62</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2</vt:i4>
      </vt:variant>
    </vt:vector>
  </HeadingPairs>
  <TitlesOfParts>
    <vt:vector size="17" baseType="lpstr">
      <vt:lpstr>2016 W Maize Introduction</vt:lpstr>
      <vt:lpstr>Dic. 2016 W LYS Maize Measur.</vt:lpstr>
      <vt:lpstr>2016 W LYS Maize Measur.</vt:lpstr>
      <vt:lpstr>Dic.2016 W Maize Growth</vt:lpstr>
      <vt:lpstr>2016 W Maize Growth</vt:lpstr>
      <vt:lpstr>Dic 2016 W LAI Biomass</vt:lpstr>
      <vt:lpstr>2016 W LAI Biomass</vt:lpstr>
      <vt:lpstr>Dic. 2016 W Maize Pop. Density</vt:lpstr>
      <vt:lpstr>2016 W Maize Pop. Density</vt:lpstr>
      <vt:lpstr>Dic. 2016 W Maize Hand Biomass</vt:lpstr>
      <vt:lpstr>2016 W Maize Hand Biomass</vt:lpstr>
      <vt:lpstr>Dic. 2016 W Maize Comb. Harv.</vt:lpstr>
      <vt:lpstr>2106 W Maize Comb. Harv.</vt:lpstr>
      <vt:lpstr>Dic. 2016 W Maize Hand Yield</vt:lpstr>
      <vt:lpstr>2016 W Maize Hand Yield</vt:lpstr>
      <vt:lpstr>'2016 W LYS Maize Measur.'!plants94</vt:lpstr>
      <vt:lpstr>'2016 W LYS Maize Measur.'!plants94_1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Copeland, Karen - ARS</dc:creator>
  <cp:lastModifiedBy>Evett, Steve</cp:lastModifiedBy>
  <dcterms:created xsi:type="dcterms:W3CDTF">2021-04-23T16:18:27Z</dcterms:created>
  <dcterms:modified xsi:type="dcterms:W3CDTF">2021-11-21T17:58:50Z</dcterms:modified>
</cp:coreProperties>
</file>