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0" documentId="13_ncr:1_{025BEF44-25B0-49BA-9B03-B3CB6147A81A}" xr6:coauthVersionLast="46" xr6:coauthVersionMax="46" xr10:uidLastSave="{00000000-0000-0000-0000-000000000000}"/>
  <bookViews>
    <workbookView xWindow="-108" yWindow="-108" windowWidth="23256" windowHeight="13404" tabRatio="911" xr2:uid="{476B559B-AD37-4022-BFA4-5E641BE358E9}"/>
  </bookViews>
  <sheets>
    <sheet name="1990 E Maize Introduction" sheetId="1" r:id="rId1"/>
    <sheet name="Dic 1990 E Maize Growth" sheetId="2" r:id="rId2"/>
    <sheet name="1990 E Maize Growth" sheetId="3" r:id="rId3"/>
    <sheet name="Dic 1990 E Maize Growth Stage" sheetId="13" r:id="rId4"/>
    <sheet name="1990 E Maize Growth Stage" sheetId="12" r:id="rId5"/>
    <sheet name="Dic 1990 E Maize Pop. Density" sheetId="4" r:id="rId6"/>
    <sheet name="1990 E Maize Pop. Density" sheetId="5" r:id="rId7"/>
    <sheet name="Dict. 1990 E Maize Lys. Harvest" sheetId="6" r:id="rId8"/>
    <sheet name="1990 E Maize Lys. Harvest" sheetId="7" r:id="rId9"/>
    <sheet name="Dic. 1990 E Maize Hand Harvest" sheetId="8" r:id="rId10"/>
    <sheet name="1990 E Maize Hand Harvest" sheetId="9" r:id="rId11"/>
    <sheet name="Dic. 1990 E Maize Combine Harv." sheetId="10" r:id="rId12"/>
    <sheet name="1990 E Maize Combine Harv." sheetId="11" r:id="rId13"/>
  </sheets>
  <definedNames>
    <definedName name="harv90" localSheetId="12">'1990 E Maize Combine Harv.'!#REF!</definedName>
    <definedName name="harv90_2" localSheetId="12">'1990 E Maize Combine Harv.'!$D$6:$M$10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 i="9" l="1"/>
  <c r="N6" i="9"/>
  <c r="N5" i="9"/>
  <c r="N4" i="9"/>
  <c r="N3" i="9"/>
  <c r="N2" i="9"/>
  <c r="M7" i="9"/>
  <c r="M6" i="9"/>
  <c r="M5" i="9"/>
  <c r="M4" i="9"/>
  <c r="M3" i="9"/>
  <c r="M2" i="9"/>
  <c r="M9" i="7"/>
  <c r="M8" i="7"/>
  <c r="M7" i="7"/>
  <c r="M6" i="7"/>
  <c r="M5" i="7"/>
  <c r="M4" i="7"/>
  <c r="M3" i="7"/>
  <c r="M2" i="7"/>
  <c r="L9" i="7" l="1"/>
  <c r="L8" i="7"/>
  <c r="L7" i="7"/>
  <c r="L6" i="7"/>
  <c r="L5" i="7"/>
  <c r="L4" i="7"/>
  <c r="L3" i="7"/>
  <c r="L2" i="7"/>
  <c r="F9" i="7"/>
  <c r="F8" i="7"/>
  <c r="F7" i="7"/>
  <c r="F6" i="7"/>
  <c r="F5" i="7"/>
  <c r="F4" i="7"/>
  <c r="F3" i="7"/>
  <c r="F2" i="7"/>
  <c r="P2" i="9"/>
  <c r="F7" i="9"/>
  <c r="F6" i="9"/>
  <c r="F5" i="9"/>
  <c r="F4" i="9"/>
  <c r="F3" i="9"/>
  <c r="F2" i="9"/>
  <c r="P7" i="9" l="1"/>
  <c r="P6" i="9"/>
  <c r="P5" i="9"/>
  <c r="P4" i="9"/>
  <c r="P3" i="9"/>
  <c r="E17" i="5"/>
  <c r="G17" i="5" s="1"/>
  <c r="E16" i="5"/>
  <c r="G16" i="5" s="1"/>
  <c r="E15" i="5"/>
  <c r="G15" i="5" s="1"/>
  <c r="E14" i="5"/>
  <c r="G14" i="5" s="1"/>
  <c r="E13" i="5"/>
  <c r="G13" i="5" s="1"/>
  <c r="E12" i="5"/>
  <c r="G12" i="5" s="1"/>
  <c r="E11" i="5"/>
  <c r="G11" i="5" s="1"/>
  <c r="E10" i="5"/>
  <c r="G10" i="5" s="1"/>
  <c r="E9" i="5"/>
  <c r="G9" i="5" s="1"/>
  <c r="E8" i="5"/>
  <c r="G8" i="5" s="1"/>
  <c r="E7" i="5"/>
  <c r="G7" i="5" s="1"/>
  <c r="E6" i="5"/>
  <c r="G6" i="5" s="1"/>
  <c r="E5" i="5"/>
  <c r="G5" i="5" s="1"/>
  <c r="E4" i="5"/>
  <c r="G4" i="5" s="1"/>
  <c r="E3" i="5"/>
  <c r="G3" i="5" s="1"/>
  <c r="E2" i="5"/>
  <c r="G2" i="5" s="1"/>
  <c r="F73" i="3"/>
  <c r="F72" i="3"/>
  <c r="F71" i="3"/>
  <c r="F70" i="3"/>
  <c r="F69" i="3"/>
  <c r="F68" i="3"/>
  <c r="F67" i="3"/>
  <c r="F66" i="3"/>
  <c r="F65" i="3"/>
  <c r="F64" i="3"/>
  <c r="F63" i="3"/>
  <c r="F62" i="3"/>
  <c r="A31" i="12"/>
  <c r="A30" i="12"/>
  <c r="A29" i="12"/>
  <c r="A28" i="12"/>
  <c r="A27" i="12"/>
  <c r="A40" i="12"/>
  <c r="A39" i="12"/>
  <c r="A43" i="12"/>
  <c r="A42" i="12"/>
  <c r="A25" i="12"/>
  <c r="A24" i="12"/>
  <c r="A22" i="12"/>
  <c r="A21" i="12"/>
  <c r="A41" i="12"/>
  <c r="A38" i="12"/>
  <c r="A37" i="12"/>
  <c r="A36" i="12"/>
  <c r="A35" i="12"/>
  <c r="A34" i="12"/>
  <c r="A33" i="12"/>
  <c r="A32" i="12"/>
  <c r="A26" i="12"/>
  <c r="A23" i="12"/>
  <c r="A20" i="12"/>
  <c r="A19" i="12"/>
  <c r="A18" i="12"/>
  <c r="A17" i="12"/>
  <c r="A16" i="12"/>
  <c r="A15" i="12"/>
  <c r="A14" i="12"/>
  <c r="A13" i="12"/>
  <c r="A12" i="12"/>
  <c r="A11" i="12"/>
  <c r="A10" i="12"/>
  <c r="A9" i="12"/>
  <c r="A8" i="12"/>
  <c r="A7" i="12"/>
  <c r="A6" i="12"/>
  <c r="A5" i="12"/>
  <c r="A4" i="12"/>
  <c r="A3" i="12"/>
  <c r="A2" i="12"/>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 i="3"/>
  <c r="F5" i="3"/>
  <c r="F4" i="3"/>
  <c r="F3" i="3"/>
  <c r="F2" i="3"/>
  <c r="L10" i="11"/>
  <c r="L9" i="11"/>
  <c r="L8" i="11"/>
  <c r="L7" i="11"/>
  <c r="L6" i="11"/>
  <c r="L5" i="11"/>
  <c r="L4" i="11"/>
  <c r="L3" i="11"/>
  <c r="L2" i="11"/>
  <c r="M10" i="11" l="1"/>
  <c r="M9" i="11"/>
  <c r="M8" i="11"/>
  <c r="M7" i="11"/>
  <c r="M6" i="11"/>
  <c r="M5" i="11"/>
  <c r="M4" i="11"/>
  <c r="M3" i="11"/>
  <c r="M2" i="11"/>
  <c r="K2" i="11"/>
  <c r="K10" i="11"/>
  <c r="K9" i="11"/>
  <c r="K8" i="11"/>
  <c r="K7" i="11"/>
  <c r="K6" i="11"/>
  <c r="K5" i="11"/>
  <c r="K4" i="11"/>
  <c r="K3" i="11"/>
  <c r="J10" i="11"/>
  <c r="J9" i="11"/>
  <c r="J8" i="11"/>
  <c r="J7" i="11"/>
  <c r="J6" i="11"/>
  <c r="J5" i="11"/>
  <c r="J4" i="11"/>
  <c r="J3" i="11"/>
  <c r="J2" i="11"/>
  <c r="O3" i="9"/>
  <c r="O7" i="9"/>
  <c r="O6" i="9"/>
  <c r="O5" i="9"/>
  <c r="O4" i="9"/>
  <c r="O2" i="9"/>
  <c r="J73" i="3"/>
  <c r="J72" i="3"/>
  <c r="J71" i="3"/>
  <c r="J70" i="3"/>
  <c r="J69" i="3"/>
  <c r="J68" i="3"/>
  <c r="J67" i="3"/>
  <c r="J66" i="3"/>
  <c r="J65" i="3"/>
  <c r="J64" i="3"/>
  <c r="J63" i="3"/>
  <c r="J62" i="3"/>
  <c r="J61" i="3"/>
  <c r="J60" i="3"/>
  <c r="J59" i="3"/>
  <c r="J58" i="3"/>
  <c r="J57" i="3"/>
  <c r="J56" i="3"/>
  <c r="J55" i="3"/>
  <c r="J54" i="3"/>
  <c r="J53" i="3"/>
  <c r="J52" i="3"/>
  <c r="J51" i="3"/>
  <c r="J50" i="3"/>
  <c r="J49" i="3"/>
  <c r="J48" i="3"/>
  <c r="J47" i="3"/>
  <c r="J46" i="3"/>
  <c r="J45" i="3"/>
  <c r="J44" i="3"/>
  <c r="J43" i="3"/>
  <c r="J42" i="3"/>
  <c r="J41" i="3"/>
  <c r="J40" i="3"/>
  <c r="J39" i="3"/>
  <c r="J38" i="3"/>
  <c r="J37" i="3"/>
  <c r="J36" i="3"/>
  <c r="J35" i="3"/>
  <c r="J34" i="3"/>
  <c r="J33" i="3"/>
  <c r="J32" i="3"/>
  <c r="J31" i="3"/>
  <c r="J30" i="3"/>
  <c r="J29" i="3"/>
  <c r="J28" i="3"/>
  <c r="J27" i="3"/>
  <c r="J26" i="3"/>
  <c r="J25" i="3"/>
  <c r="J24" i="3"/>
  <c r="J23" i="3"/>
  <c r="J22" i="3"/>
  <c r="J21" i="3"/>
  <c r="J20" i="3"/>
  <c r="J19" i="3"/>
  <c r="J18" i="3"/>
  <c r="J17" i="3"/>
  <c r="J16" i="3"/>
  <c r="J15" i="3"/>
  <c r="J14" i="3"/>
  <c r="J13" i="3"/>
  <c r="J12" i="3"/>
  <c r="J11" i="3"/>
  <c r="J10" i="3"/>
  <c r="J9" i="3"/>
  <c r="J8" i="3"/>
  <c r="J7" i="3"/>
  <c r="J6" i="3"/>
  <c r="J5" i="3"/>
  <c r="J4" i="3"/>
  <c r="J3" i="3"/>
  <c r="J2" i="3"/>
  <c r="K73" i="3"/>
  <c r="O73" i="3" s="1"/>
  <c r="K72" i="3"/>
  <c r="O72" i="3" s="1"/>
  <c r="K71" i="3"/>
  <c r="O71" i="3" s="1"/>
  <c r="K70" i="3"/>
  <c r="O70" i="3" s="1"/>
  <c r="K69" i="3"/>
  <c r="O69" i="3" s="1"/>
  <c r="K68" i="3"/>
  <c r="O68" i="3" s="1"/>
  <c r="K67" i="3"/>
  <c r="O67" i="3" s="1"/>
  <c r="K66" i="3"/>
  <c r="O66" i="3" s="1"/>
  <c r="K65" i="3"/>
  <c r="O65" i="3" s="1"/>
  <c r="K64" i="3"/>
  <c r="O64" i="3" s="1"/>
  <c r="K63" i="3"/>
  <c r="O63" i="3" s="1"/>
  <c r="K62" i="3"/>
  <c r="O62" i="3" s="1"/>
  <c r="K61" i="3"/>
  <c r="O61" i="3" s="1"/>
  <c r="K60" i="3"/>
  <c r="O60" i="3" s="1"/>
  <c r="K59" i="3"/>
  <c r="O59" i="3" s="1"/>
  <c r="K58" i="3"/>
  <c r="O58" i="3" s="1"/>
  <c r="K57" i="3"/>
  <c r="O57" i="3" s="1"/>
  <c r="K56" i="3"/>
  <c r="O56" i="3" s="1"/>
  <c r="K55" i="3"/>
  <c r="O55" i="3" s="1"/>
  <c r="K54" i="3"/>
  <c r="O54" i="3" s="1"/>
  <c r="K53" i="3"/>
  <c r="O53" i="3" s="1"/>
  <c r="K52" i="3"/>
  <c r="O52" i="3" s="1"/>
  <c r="K51" i="3"/>
  <c r="O51" i="3" s="1"/>
  <c r="K50" i="3"/>
  <c r="O50" i="3" s="1"/>
  <c r="K49" i="3"/>
  <c r="O49" i="3" s="1"/>
  <c r="K48" i="3"/>
  <c r="O48" i="3" s="1"/>
  <c r="K47" i="3"/>
  <c r="O47" i="3" s="1"/>
  <c r="K46" i="3"/>
  <c r="O46" i="3" s="1"/>
  <c r="K45" i="3"/>
  <c r="O45" i="3" s="1"/>
  <c r="K44" i="3"/>
  <c r="O44" i="3" s="1"/>
  <c r="K43" i="3"/>
  <c r="O43" i="3" s="1"/>
  <c r="K42" i="3"/>
  <c r="O42" i="3" s="1"/>
  <c r="K41" i="3"/>
  <c r="O41" i="3" s="1"/>
  <c r="K40" i="3"/>
  <c r="O40" i="3" s="1"/>
  <c r="K39" i="3"/>
  <c r="O39" i="3" s="1"/>
  <c r="K38" i="3"/>
  <c r="O38" i="3" s="1"/>
  <c r="K37" i="3"/>
  <c r="O37" i="3" s="1"/>
  <c r="K36" i="3"/>
  <c r="O36" i="3" s="1"/>
  <c r="K35" i="3"/>
  <c r="O35" i="3" s="1"/>
  <c r="K34" i="3"/>
  <c r="O34" i="3" s="1"/>
  <c r="K33" i="3"/>
  <c r="O33" i="3" s="1"/>
  <c r="K32" i="3"/>
  <c r="O32" i="3" s="1"/>
  <c r="K31" i="3"/>
  <c r="O31" i="3" s="1"/>
  <c r="K30" i="3"/>
  <c r="O30" i="3" s="1"/>
  <c r="K29" i="3"/>
  <c r="O29" i="3" s="1"/>
  <c r="K28" i="3"/>
  <c r="O28" i="3" s="1"/>
  <c r="K27" i="3"/>
  <c r="O27" i="3" s="1"/>
  <c r="K26" i="3"/>
  <c r="O26" i="3" s="1"/>
  <c r="K25" i="3"/>
  <c r="O25" i="3" s="1"/>
  <c r="K24" i="3"/>
  <c r="O24" i="3" s="1"/>
  <c r="K23" i="3"/>
  <c r="O23" i="3" s="1"/>
  <c r="K22" i="3"/>
  <c r="O22" i="3" s="1"/>
  <c r="K21" i="3"/>
  <c r="O21" i="3" s="1"/>
  <c r="K20" i="3"/>
  <c r="O20" i="3" s="1"/>
  <c r="K19" i="3"/>
  <c r="O19" i="3" s="1"/>
  <c r="K18" i="3"/>
  <c r="O18" i="3" s="1"/>
  <c r="K17" i="3"/>
  <c r="O17" i="3" s="1"/>
  <c r="K16" i="3"/>
  <c r="O16" i="3" s="1"/>
  <c r="K15" i="3"/>
  <c r="O15" i="3" s="1"/>
  <c r="K14" i="3"/>
  <c r="O14" i="3" s="1"/>
  <c r="K13" i="3"/>
  <c r="O13" i="3" s="1"/>
  <c r="K12" i="3"/>
  <c r="O12" i="3" s="1"/>
  <c r="K11" i="3"/>
  <c r="O11" i="3" s="1"/>
  <c r="K10" i="3"/>
  <c r="O10" i="3" s="1"/>
  <c r="K9" i="3"/>
  <c r="O9" i="3" s="1"/>
  <c r="K8" i="3"/>
  <c r="O8" i="3" s="1"/>
  <c r="K7" i="3"/>
  <c r="O7" i="3" s="1"/>
  <c r="K6" i="3"/>
  <c r="O6" i="3" s="1"/>
  <c r="K5" i="3"/>
  <c r="O5" i="3" s="1"/>
  <c r="K4" i="3"/>
  <c r="O4" i="3" s="1"/>
  <c r="K3" i="3"/>
  <c r="O3" i="3" s="1"/>
  <c r="K2" i="3"/>
  <c r="O2" i="3" s="1"/>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A9" i="7"/>
  <c r="A8" i="7"/>
  <c r="A7" i="7"/>
  <c r="A6" i="7"/>
  <c r="A5" i="7"/>
  <c r="A4" i="7"/>
  <c r="A3" i="7"/>
  <c r="A2" i="7"/>
  <c r="A7" i="9"/>
  <c r="A6" i="9"/>
  <c r="A5" i="9"/>
  <c r="A4" i="9"/>
  <c r="A3" i="9"/>
  <c r="A2" i="9"/>
  <c r="A4" i="11"/>
  <c r="A5" i="11"/>
  <c r="A3" i="11"/>
  <c r="A2" i="11"/>
  <c r="A8" i="11"/>
  <c r="A10" i="11"/>
  <c r="A9" i="11"/>
  <c r="A7" i="11"/>
  <c r="A6" i="11"/>
  <c r="A17" i="5"/>
  <c r="A16" i="5"/>
  <c r="A15" i="5"/>
  <c r="A14" i="5"/>
  <c r="A13" i="5"/>
  <c r="A12" i="5"/>
  <c r="A11" i="5"/>
  <c r="A10" i="5"/>
  <c r="A9" i="5"/>
  <c r="A8" i="5"/>
  <c r="A7" i="5"/>
  <c r="A6" i="5"/>
  <c r="A5" i="5"/>
  <c r="A4" i="5"/>
  <c r="A3" i="5"/>
  <c r="A2"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1FCD740-A3C6-4FCD-8046-1946562CA374}" name="harv902" type="6" refreshedVersion="6" background="1" saveData="1">
    <textPr codePage="437" sourceFile="D:\Climatic CD Data\corn90\harv90.dat" comma="1">
      <textFields count="12">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<sst xmlns="http://schemas.openxmlformats.org/spreadsheetml/2006/main" count="738" uniqueCount="199">
  <si>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</si>
  <si>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</si>
  <si>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</si>
  <si>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</si>
  <si>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</si>
  <si>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</si>
  <si>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</si>
  <si>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Karen S. Copeland, Soil Scientist, Karen.Copeland@usda.gov, 806-356-5735</t>
  </si>
  <si>
    <t>All are  or were employed at the</t>
  </si>
  <si>
    <t>USDA-ARS Conservation &amp; Production Research Laboratory, 300 Simmons Road, Unit 10, Bushland, Texas 79012 USA</t>
  </si>
  <si>
    <t>Persons using these data for scientific research and publication are responsible for:</t>
  </si>
  <si>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</si>
  <si>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</si>
  <si>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</si>
  <si>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</si>
  <si>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</si>
  <si>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CONVENTION</t>
  </si>
  <si>
    <t>EXPLANATION</t>
  </si>
  <si>
    <t>Dry yield</t>
  </si>
  <si>
    <t>Per hectare dry yields assume an area of 22 acres and oven dry (60°C) mass.</t>
  </si>
  <si>
    <t>Span</t>
  </si>
  <si>
    <t>DOY</t>
  </si>
  <si>
    <t>day of year. January 1 is DOY 1, February 1 is DOY 32, etc.</t>
  </si>
  <si>
    <t>Spreadsheet tab</t>
  </si>
  <si>
    <t>Element or value display name</t>
  </si>
  <si>
    <t>Description</t>
  </si>
  <si>
    <t>Data type</t>
  </si>
  <si>
    <t>Character length</t>
  </si>
  <si>
    <t>Acceptable values</t>
  </si>
  <si>
    <t>Required?</t>
  </si>
  <si>
    <t>Accepts null value?</t>
  </si>
  <si>
    <t>Date</t>
  </si>
  <si>
    <t>Date in yyyy-mm-dd format</t>
  </si>
  <si>
    <t>date -  yyyy-mm-dd</t>
  </si>
  <si>
    <t>Yes</t>
  </si>
  <si>
    <t>No</t>
  </si>
  <si>
    <t>Year</t>
  </si>
  <si>
    <t>yyyy</t>
  </si>
  <si>
    <t>Serial day of the year beginning with 1 for January 1.</t>
  </si>
  <si>
    <t>integer</t>
  </si>
  <si>
    <t>1 to 366</t>
  </si>
  <si>
    <t>Plot Name</t>
  </si>
  <si>
    <t>variable</t>
  </si>
  <si>
    <t>Growth Stage</t>
  </si>
  <si>
    <t>1 to 10</t>
  </si>
  <si>
    <t>decimal</t>
  </si>
  <si>
    <t>Yes, #N/A</t>
  </si>
  <si>
    <t>LAI</t>
  </si>
  <si>
    <t>text</t>
  </si>
  <si>
    <t>NE</t>
  </si>
  <si>
    <t>SE</t>
  </si>
  <si>
    <t xml:space="preserve">Corn harvested by hand at 3 sites in each field from 2, 3-m rows  </t>
  </si>
  <si>
    <t>Day of year</t>
  </si>
  <si>
    <t>Row</t>
  </si>
  <si>
    <t>SE1</t>
  </si>
  <si>
    <t>SE2</t>
  </si>
  <si>
    <t>SE3</t>
  </si>
  <si>
    <t>SE4</t>
  </si>
  <si>
    <t>NE1</t>
  </si>
  <si>
    <t>NE2</t>
  </si>
  <si>
    <t>NE3</t>
  </si>
  <si>
    <t>Leaf Area Index - one-sided green leaf area per unit ground area</t>
  </si>
  <si>
    <t>Size of sampled plot in square meters</t>
  </si>
  <si>
    <t>Number of plants counted</t>
  </si>
  <si>
    <t xml:space="preserve">Number of Plants Counted  </t>
  </si>
  <si>
    <t>NE4</t>
  </si>
  <si>
    <t>NE5</t>
  </si>
  <si>
    <t>NE6</t>
  </si>
  <si>
    <t>NE7</t>
  </si>
  <si>
    <t>NE8</t>
  </si>
  <si>
    <t>SE5</t>
  </si>
  <si>
    <t>SE6</t>
  </si>
  <si>
    <t>SE7</t>
  </si>
  <si>
    <t>SE8</t>
  </si>
  <si>
    <t>Hand Harvest Data</t>
  </si>
  <si>
    <t xml:space="preserve">Dic. 1990 E Maize Pop. Density </t>
  </si>
  <si>
    <t xml:space="preserve">1990 E Maize Pop. Density </t>
  </si>
  <si>
    <t>Data dictionary for sheet or CSV file named "1990 E Maize Pop. Density " where "Pop." is population</t>
  </si>
  <si>
    <t>1990 E Maize Pop. Density</t>
  </si>
  <si>
    <t xml:space="preserve">1990 E Maize Lys Harvest  </t>
  </si>
  <si>
    <t>Dic. 1990 E Maize Lys. Harvest</t>
  </si>
  <si>
    <t>1990 E Maize Lys. Harvest</t>
  </si>
  <si>
    <t>Dic. 1990 E Maize Hand Harvest</t>
  </si>
  <si>
    <t>Data dictionary for sheet or CSV file named "1990 E Maize Hand Harvest"</t>
  </si>
  <si>
    <t>1990 E Maize Hand Harvest</t>
  </si>
  <si>
    <t>Dic. 1990 E Maize Combine Harv.</t>
  </si>
  <si>
    <t>1990 E Maize Combine Harv.</t>
  </si>
  <si>
    <t>Water content  in g/g</t>
  </si>
  <si>
    <t>Mass of water per unit mass of undried sample in grams per gram.</t>
  </si>
  <si>
    <t>Water Content of sample in g/g</t>
  </si>
  <si>
    <t>Dry Yield in kg/ha</t>
  </si>
  <si>
    <t>Measured mean plant height in centimeters</t>
  </si>
  <si>
    <t>Corn harvested by hand from each row of the NE &amp; SE lysimeter surfaces</t>
  </si>
  <si>
    <t>Howell, T. A., Evett, S. R., Tolk, J. A., Schneider, A. D., and Steiner, J. L. 1996. Evapotranspiration of corn - Southern High Plains. pp. 158-166. In C. R. Camp, E. J. Sadler, and R. E. Yoder (eds.) Proc. International Conference. Evapotranspiration and Irrigation Scheduling, San Antonio, TX.</t>
  </si>
  <si>
    <t>Tolk, J. A., Howell, T. A., Steiner, J. L., and Krieg, D. R. 1995. Aerodynamic characteristics of corn as determined by energy balance techniques. Agron. J. 87(4):464-473</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</si>
  <si>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</si>
  <si>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Plot name consisting of field ID (NE for northeast or SE for southeast) and a number that indicates one of four randomly chosen sample plots in a field. A field ID not followed by a number indicates an observation of the field as a whole.</t>
  </si>
  <si>
    <t>alphanumeric</t>
  </si>
  <si>
    <t>Plot size in m^2</t>
  </si>
  <si>
    <t>Number of plants harvested in each plot area</t>
  </si>
  <si>
    <t>Leaf area in cm^2</t>
  </si>
  <si>
    <t>Leaf area in square centimeters measured with a Licor Leaf Area Meter</t>
  </si>
  <si>
    <t>Total dry mass in g</t>
  </si>
  <si>
    <t>Total dry mass of leaves, stems, and any ears.</t>
  </si>
  <si>
    <t>Mass of leaves in grams after drying to constant mass at 60°C</t>
  </si>
  <si>
    <t>Mass of stems in grams after drying to constant mass at 60 degrees C.</t>
  </si>
  <si>
    <t>Mass of ears in grams after drying to constant mass at 60 degrees C.</t>
  </si>
  <si>
    <t>Stem dry mass in g</t>
  </si>
  <si>
    <t>Leaf dry mass in g</t>
  </si>
  <si>
    <t>Ear dry mass in g</t>
  </si>
  <si>
    <t xml:space="preserve">Leaf dry mass in g </t>
  </si>
  <si>
    <t>Sample location</t>
  </si>
  <si>
    <t>Identifier that indicates the field, either NE or SE, and the number of the sample taken in that field.</t>
  </si>
  <si>
    <t>Number of plants counted in sample area after emergence</t>
  </si>
  <si>
    <t>Plants/m^2</t>
  </si>
  <si>
    <t>Lysimeter</t>
  </si>
  <si>
    <t>Lysimeter from which sample was taken, either NE for northeast or SE for southeast lysimeter.</t>
  </si>
  <si>
    <t>Mass in grams of seed after drying to constant mass at 60 degrees C.</t>
  </si>
  <si>
    <t>Number of plants</t>
  </si>
  <si>
    <t>Number of ears</t>
  </si>
  <si>
    <t>Mass in grams of ears after drying to constant mass at 60 degrees C.</t>
  </si>
  <si>
    <t>Oven dry mass of 1000 corn kernels in grams after drying to constant mass at 60 degrees C.</t>
  </si>
  <si>
    <t>Number of  ears</t>
  </si>
  <si>
    <t>Ear dry mass  in g</t>
  </si>
  <si>
    <t>Seed dry mass  in g</t>
  </si>
  <si>
    <t>Thousand kernel mass in g</t>
  </si>
  <si>
    <t>Number of  plants</t>
  </si>
  <si>
    <t>Seed dry mass in g</t>
  </si>
  <si>
    <t>1000 kernel dry mass in g</t>
  </si>
  <si>
    <t>Row harvested. The four rows were numbered from 1 through 4 from north to south. Row length was 3 m, Row width was 0.762 m</t>
  </si>
  <si>
    <t xml:space="preserve">Seed dry mass  in g </t>
  </si>
  <si>
    <t>Total dry matter in g</t>
  </si>
  <si>
    <t>Sample size in m^2</t>
  </si>
  <si>
    <t>Number of plants harvested in the plot</t>
  </si>
  <si>
    <t>Number of ears harvested in the plot</t>
  </si>
  <si>
    <t>Stalk and leaf dry mass  in g</t>
  </si>
  <si>
    <t>Mass of stalks and leaves in grams after drying to constant mass at 60 degrees C.</t>
  </si>
  <si>
    <t>1000-kernel dry mass in g</t>
  </si>
  <si>
    <t>Mass in grams of 1000 kernels after drying to constant mass at 60 degrees C.</t>
  </si>
  <si>
    <t>Mass in grams of seeds after drying to constant mass at 60 degrees C.</t>
  </si>
  <si>
    <t>Total dry matter  in g</t>
  </si>
  <si>
    <t>Total mass in grams of ears, leaves and stalks after drying to constant mass at 60 degrees C.</t>
  </si>
  <si>
    <t>Plot area in acres</t>
  </si>
  <si>
    <t xml:space="preserve"> Size of sample area harvested by combine in acres</t>
  </si>
  <si>
    <t>Grain mass in lbs</t>
  </si>
  <si>
    <t>Mass of grain as harvested</t>
  </si>
  <si>
    <t>Undried sub-sample Mass in g</t>
  </si>
  <si>
    <t>Undried sub-sample mass in g</t>
  </si>
  <si>
    <t>Mass in grams of sub-sample taken from the grain cart</t>
  </si>
  <si>
    <t>Mass in grams of sub-sample after drying to constant mass at 60 degrees C.</t>
  </si>
  <si>
    <t>Sub-sample dry mass  in g</t>
  </si>
  <si>
    <t xml:space="preserve">Dry yield  in lbs/acre </t>
  </si>
  <si>
    <t xml:space="preserve">Dry yield in lbs/acre </t>
  </si>
  <si>
    <t>Yield in kilograms per hectare of corn after drying to constant mass at 60 degrees C.</t>
  </si>
  <si>
    <t xml:space="preserve">Dry yield  in kg/ha </t>
  </si>
  <si>
    <t>Grain yield at standard moisture in bu/acre</t>
  </si>
  <si>
    <t>Grain yield in bushels per acre at standard moisture content of 0.155 g/g.</t>
  </si>
  <si>
    <t>1990 E Maize Introduction</t>
  </si>
  <si>
    <t>Plot number</t>
  </si>
  <si>
    <t>Field</t>
  </si>
  <si>
    <t>Total above-ground dry matter in kg/ha</t>
  </si>
  <si>
    <t>Total biomass in kilograms per hectare of dried leaves, stems, and ears.</t>
  </si>
  <si>
    <t>1990 E Maize Growth Stage</t>
  </si>
  <si>
    <t>Field identification (NE for northeast or SE for southeast).</t>
  </si>
  <si>
    <t>Number of plants/plot</t>
  </si>
  <si>
    <t>Plant height in cm</t>
  </si>
  <si>
    <t>A number that indicates one of three randomly chosen sample plots in each field, three in the NE field and three in the SE field.</t>
  </si>
  <si>
    <t>1990 E Maize Growth</t>
  </si>
  <si>
    <t>Dic. 1990 E Maize Growth</t>
  </si>
  <si>
    <t>Data dictionary for sheet or CSV file named "1990 E Maize Growth" Where "E" is east.</t>
  </si>
  <si>
    <t>Plant height, leaf area index, and biomass samples from 3 plots each in the NE &amp; SE fields throughout the growing season</t>
  </si>
  <si>
    <t>Dic. 1990 E Maize Growth Stage</t>
  </si>
  <si>
    <t>Data dictionary for sheet or CSV file named "1990 E Maize Growth Stage" Where "E" is east.</t>
  </si>
  <si>
    <t>Periodic growth stage assessments in three areas in each of the NE and SE fields.</t>
  </si>
  <si>
    <t>Plot area in m^2</t>
  </si>
  <si>
    <t>Plant population per square meter. The mean number of plants per meter was 4.14, and the lysimeter rows were thinned to 12 to 13 plants per row.</t>
  </si>
  <si>
    <t>alphabetical</t>
  </si>
  <si>
    <t>Plants were counted in 6 meters of row. Row width was 0.762 m, giving a plot area of 4.572 square meters</t>
  </si>
  <si>
    <t>Number of plants counted in 6 meters of row in each of 8 locations in the NE field and 8 locations in the SE field.</t>
  </si>
  <si>
    <t>Number of plants in row</t>
  </si>
  <si>
    <t>Number of ears in row</t>
  </si>
  <si>
    <t>Field identification where NE is the northeast field, SE is the southeast field.</t>
  </si>
  <si>
    <t>The number indicates one of 3 random samples taken in each of the NE and SE fields.</t>
  </si>
  <si>
    <t>Above-ground dry matter in kg/ha</t>
  </si>
  <si>
    <t>Mass  in kilograms per hectare of all matter, ears, leaves, and stalks after drying to constant mass at 60 degrees C..</t>
  </si>
  <si>
    <t>Row number</t>
  </si>
  <si>
    <t>The number indicates one of 4 plots numbered from north to south in the NE field, and one of 5 plots numbered from north to south in the SE field.</t>
  </si>
  <si>
    <t>Data dictionary for sheet or CSV file named "1990 E Maize Lys. Harvest" where "Lys" means lysimeter and "E" means east.</t>
  </si>
  <si>
    <t>Data dictionary for sheet or CSV file named "1990 E Maize Combine Harv." where "Harv." means harvest.</t>
  </si>
  <si>
    <t>Yield of corn harvested by combine in four plots in the NE field and five plots in the SE field.</t>
  </si>
  <si>
    <t>Terry A. Howell, Sr., Supervisory Research Agricultural Engineer, tah1@att.net</t>
  </si>
  <si>
    <t>Area of sample harvested in square meters based on two rows, each 3 meters long, sampled in the field (6 m by 0.762 row width = 4.572 square meterss), and each of four rows on the lysimeters sampled individually (3 m by 0.762 row width = 2.286 square meters).</t>
  </si>
  <si>
    <t>Dry yield in kg/ha</t>
  </si>
  <si>
    <t>Yield at standard moisture in bu/acre</t>
  </si>
  <si>
    <t>Corn grain yield in kilograms per hectare after drying to constant mass at 60 degrees C.</t>
  </si>
  <si>
    <t>Corn grain yield in bushels per acre at standard moisture of 0.155 grams per gram water content calculated by multiplying harvest mass in kilograms per hectare by 0.892179 to convert to pounds per acre and by 1.18343195266272 to convert to standard moisture, then dividing by 56 pounds per bushel.</t>
  </si>
  <si>
    <r>
      <t>Yield in pounds per acre of corn after drying to constant mass at 60</t>
    </r>
    <r>
      <rPr>
        <vertAlign val="superscript"/>
        <sz val="10"/>
        <color theme="1"/>
        <rFont val="Arial"/>
        <family val="2"/>
      </rPr>
      <t xml:space="preserve"> </t>
    </r>
    <r>
      <rPr>
        <sz val="10"/>
        <color theme="1"/>
        <rFont val="Arial"/>
        <family val="2"/>
      </rPr>
      <t>degrees C.</t>
    </r>
  </si>
  <si>
    <t xml:space="preserve">1. Contacting all the scientists listed above and obtaining approval to use the data, </t>
  </si>
  <si>
    <r>
      <t>Plant growth stages as assesed following Hanway, J. J. 1963. Growth Stages of Corn (</t>
    </r>
    <r>
      <rPr>
        <i/>
        <sz val="10"/>
        <color theme="1"/>
        <rFont val="Arial"/>
        <family val="2"/>
      </rPr>
      <t>Zea mays</t>
    </r>
    <r>
      <rPr>
        <sz val="10"/>
        <color theme="1"/>
        <rFont val="Arial"/>
        <family val="2"/>
      </rPr>
      <t>, L.). Agron. J. 55:487-492.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</si>
</sst>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
    <numFmt numFmtId="167" formatCode="#,##0.0"/>
  </numFmts>
  <fonts count="10" x14ac:knownFonts="1">
    <font>
      <sz val="11"/>
      <color theme="1"/>
      <name val="Calibri"/>
      <family val="2"/>
      <scheme val="minor"/>
    </font>
    <font>
      <sz val="10"/>
      <name val="Arial"/>
      <family val="2"/>
    </font>
    <font>
      <sz val="12"/>
      <name val="Times New Roman"/>
      <family val="1"/>
    </font>
    <font>
      <sz val="10"/>
      <color theme="1"/>
      <name val="Arial"/>
      <family val="2"/>
    </font>
    <font>
      <sz val="11"/>
      <color theme="1"/>
      <name val="Calibri"/>
      <family val="2"/>
    </font>
    <font>
      <sz val="11"/>
      <color theme="1"/>
      <name val="Arial"/>
      <family val="2"/>
    </font>
    <font>
      <vertAlign val="superscript"/>
      <sz val="10"/>
      <color theme="1"/>
      <name val="Arial"/>
      <family val="2"/>
    </font>
    <font>
      <sz val="12"/>
      <color theme="1"/>
      <name val="Times New Roman"/>
      <family val="1"/>
    </font>
    <font>
      <sz val="14"/>
      <color theme="1"/>
      <name val="Calibri"/>
      <family val="2"/>
    </font>
    <font>
      <i/>
      <sz val="10"/>
      <color theme="1"/>
      <name val="Arial"/>
      <family val="2"/>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3">
    <xf numFmtId="0" fontId="0" fillId="0" borderId="0"/>
    <xf numFmtId="0" fontId="1" fillId="0" borderId="0"/>
    <xf numFmtId="0" fontId="2" fillId="0" borderId="0"/>
  </cellStyleXfs>
  <cellXfs count="46">
    <xf numFmtId="0" fontId="0" fillId="0" borderId="0" xfId="0"/>
    <xf numFmtId="0" fontId="0" fillId="0" borderId="0" xfId="0" applyFont="1" applyAlignment="1">
      <alignment wrapText="1"/>
    </xf>
    <xf numFmtId="0" fontId="3" fillId="0" borderId="0" xfId="0" applyFont="1" applyAlignment="1">
      <alignment vertical="top" wrapText="1"/>
    </xf>
    <xf numFmtId="0" fontId="0" fillId="0" borderId="0" xfId="0" applyFont="1" applyAlignment="1">
      <alignment vertical="top" wrapText="1"/>
    </xf>
    <xf numFmtId="0" fontId="0" fillId="0" borderId="0" xfId="0" applyFont="1"/>
    <xf numFmtId="14" fontId="0" fillId="0" borderId="0" xfId="0" applyNumberFormat="1" applyFont="1"/>
    <xf numFmtId="1" fontId="0" fillId="0" borderId="0" xfId="0" applyNumberFormat="1" applyFont="1"/>
    <xf numFmtId="0" fontId="0" fillId="0" borderId="0" xfId="0" applyFont="1" applyAlignment="1">
      <alignment horizontal="center"/>
    </xf>
    <xf numFmtId="0" fontId="0" fillId="0" borderId="0" xfId="0" applyFont="1" applyAlignment="1">
      <alignment horizontal="center" wrapText="1"/>
    </xf>
    <xf numFmtId="165" fontId="0" fillId="0" borderId="0" xfId="0" applyNumberFormat="1" applyFont="1"/>
    <xf numFmtId="164" fontId="0" fillId="0" borderId="0" xfId="0" applyNumberFormat="1" applyFont="1"/>
    <xf numFmtId="0" fontId="3" fillId="0" borderId="0" xfId="1" applyFont="1"/>
    <xf numFmtId="14" fontId="3" fillId="0" borderId="0" xfId="1" applyNumberFormat="1" applyFont="1" applyAlignment="1">
      <alignment horizontal="left"/>
    </xf>
    <xf numFmtId="0" fontId="3" fillId="0" borderId="0" xfId="1" applyFont="1" applyAlignment="1">
      <alignment wrapText="1"/>
    </xf>
    <xf numFmtId="0" fontId="4" fillId="0" borderId="0" xfId="1" applyFont="1" applyAlignment="1">
      <alignment vertical="center" wrapText="1"/>
    </xf>
    <xf numFmtId="0" fontId="3" fillId="0" borderId="0" xfId="1" applyFont="1" applyAlignment="1">
      <alignment vertical="top"/>
    </xf>
    <xf numFmtId="0" fontId="3" fillId="0" borderId="0" xfId="1" applyFont="1" applyAlignment="1">
      <alignment vertical="top" wrapText="1"/>
    </xf>
    <xf numFmtId="0" fontId="5" fillId="2" borderId="1" xfId="1" applyFont="1" applyFill="1" applyBorder="1" applyAlignment="1">
      <alignment vertical="top" wrapText="1"/>
    </xf>
    <xf numFmtId="0" fontId="0" fillId="0" borderId="0" xfId="0" applyFont="1" applyAlignment="1">
      <alignment vertical="top"/>
    </xf>
    <xf numFmtId="0" fontId="0" fillId="0" borderId="0" xfId="0" applyFont="1" applyAlignment="1">
      <alignment horizontal="right"/>
    </xf>
    <xf numFmtId="1" fontId="0" fillId="0" borderId="0" xfId="0" applyNumberFormat="1" applyFont="1" applyAlignment="1">
      <alignment horizontal="right"/>
    </xf>
    <xf numFmtId="15" fontId="0" fillId="0" borderId="0" xfId="0" applyNumberFormat="1" applyFont="1"/>
    <xf numFmtId="14" fontId="3" fillId="0" borderId="0" xfId="1" applyNumberFormat="1" applyFont="1" applyAlignment="1">
      <alignment horizontal="left" vertical="top" wrapText="1"/>
    </xf>
    <xf numFmtId="0" fontId="4" fillId="0" borderId="0" xfId="1" applyFont="1" applyAlignment="1">
      <alignment vertical="top" wrapText="1"/>
    </xf>
    <xf numFmtId="2" fontId="0" fillId="0" borderId="0" xfId="0" applyNumberFormat="1" applyFont="1"/>
    <xf numFmtId="0" fontId="0" fillId="0" borderId="0" xfId="0" applyFont="1" applyAlignment="1">
      <alignment horizontal="left"/>
    </xf>
    <xf numFmtId="14" fontId="3" fillId="0" borderId="0" xfId="1" applyNumberFormat="1" applyFont="1" applyAlignment="1">
      <alignment horizontal="left" vertical="top"/>
    </xf>
    <xf numFmtId="2" fontId="0" fillId="0" borderId="0" xfId="0" applyNumberFormat="1" applyFont="1" applyAlignment="1">
      <alignment vertical="top"/>
    </xf>
    <xf numFmtId="1" fontId="0" fillId="0" borderId="0" xfId="0" applyNumberFormat="1" applyFont="1" applyAlignment="1">
      <alignment horizontal="center"/>
    </xf>
    <xf numFmtId="164" fontId="0" fillId="0" borderId="0" xfId="0" applyNumberFormat="1" applyFont="1" applyAlignment="1">
      <alignment horizontal="center"/>
    </xf>
    <xf numFmtId="2" fontId="0" fillId="0" borderId="0" xfId="0" applyNumberFormat="1" applyFont="1" applyAlignment="1">
      <alignment horizontal="right"/>
    </xf>
    <xf numFmtId="166" fontId="0" fillId="0" borderId="0" xfId="0" applyNumberFormat="1" applyFont="1"/>
    <xf numFmtId="167" fontId="0" fillId="0" borderId="0" xfId="0" applyNumberFormat="1" applyFont="1" applyAlignment="1">
      <alignment horizontal="center"/>
    </xf>
    <xf numFmtId="1" fontId="0" fillId="0" borderId="0" xfId="0" applyNumberFormat="1" applyFont="1" applyAlignment="1">
      <alignment horizontal="center" wrapText="1"/>
    </xf>
    <xf numFmtId="164" fontId="0" fillId="0" borderId="0" xfId="0" applyNumberFormat="1" applyFont="1" applyAlignment="1">
      <alignment horizontal="center" wrapText="1"/>
    </xf>
    <xf numFmtId="2" fontId="0" fillId="0" borderId="0" xfId="0" applyNumberFormat="1" applyFont="1" applyAlignment="1">
      <alignment horizontal="center" wrapText="1"/>
    </xf>
    <xf numFmtId="0" fontId="3" fillId="0" borderId="2" xfId="1" applyFont="1" applyBorder="1" applyAlignment="1">
      <alignment vertical="top" wrapText="1"/>
    </xf>
    <xf numFmtId="167" fontId="0" fillId="0" borderId="0" xfId="0" applyNumberFormat="1" applyFont="1"/>
    <xf numFmtId="0" fontId="7" fillId="3" borderId="2" xfId="2" applyFont="1" applyFill="1" applyBorder="1" applyAlignment="1">
      <alignment horizontal="left" vertical="top" wrapText="1"/>
    </xf>
    <xf numFmtId="0" fontId="7" fillId="0" borderId="0" xfId="1" applyFont="1" applyAlignment="1">
      <alignment vertical="top" wrapText="1"/>
    </xf>
    <xf numFmtId="0" fontId="3" fillId="3" borderId="2" xfId="2" applyFont="1" applyFill="1" applyBorder="1" applyAlignment="1">
      <alignment horizontal="left" vertical="top" wrapText="1"/>
    </xf>
    <xf numFmtId="0" fontId="8" fillId="0" borderId="0" xfId="1" applyFont="1" applyAlignment="1">
      <alignment horizontal="left" vertical="center" readingOrder="1"/>
    </xf>
    <xf numFmtId="0" fontId="4" fillId="0" borderId="0" xfId="1" applyFont="1" applyAlignment="1">
      <alignment horizontal="left" vertical="center" readingOrder="1"/>
    </xf>
    <xf numFmtId="0" fontId="4" fillId="0" borderId="0" xfId="1" applyFont="1" applyAlignment="1">
      <alignment vertical="center" readingOrder="1"/>
    </xf>
    <xf numFmtId="0" fontId="0" fillId="0" borderId="0" xfId="0" applyFont="1" applyAlignment="1">
      <alignment vertical="center"/>
    </xf>
    <xf numFmtId="0" fontId="0" fillId="0" borderId="0" xfId="0" applyFont="1" applyAlignment="1">
      <alignment vertical="center" wrapText="1"/>
    </xf>
  </cellXfs>
  <cellStyles count="3">
    <cellStyle name="Normal" xfId="0" builtinId="0"/>
    <cellStyle name="Normal 2" xfId="1" xr:uid="{B64364A4-F344-43FA-B6BB-FD3C1FA10CDB}"/>
    <cellStyle name="Normal 5" xfId="2" xr:uid="{D857FE02-222C-4E82-8AE0-3E7E368602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arv90_2" connectionId="1" xr16:uid="{9B5B889B-7BAC-4CAE-8EEF-DF3B194820DD}"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7200E-F0A7-4526-9A14-E0BF166BD1EB}">
  <dimension ref="A1:U34"/>
  <sheetViews>
    <sheetView tabSelected="1" workbookViewId="0"/>
  </sheetViews>
  <sheetFormatPr defaultRowHeight="14.4" x14ac:dyDescent="0.3"/>
  <cols>
    <col min="1" max="1" width="33" style="4" customWidth="1"/>
    <col min="2" max="2" width="86.5546875" style="4" customWidth="1"/>
    <col min="3" max="16384" width="8.88671875" style="4"/>
  </cols>
  <sheetData>
    <row r="1" spans="1:21" x14ac:dyDescent="0.3">
      <c r="A1" s="15" t="s">
        <v>0</v>
      </c>
      <c r="B1" s="11" t="s">
        <v>1</v>
      </c>
      <c r="C1" s="11"/>
      <c r="D1" s="11"/>
      <c r="E1" s="11"/>
      <c r="F1" s="11"/>
      <c r="G1" s="11"/>
      <c r="H1" s="11"/>
      <c r="I1" s="11"/>
      <c r="J1" s="11"/>
      <c r="K1" s="11"/>
      <c r="L1" s="11"/>
      <c r="M1" s="11"/>
      <c r="N1" s="11"/>
      <c r="O1" s="11"/>
      <c r="P1" s="11"/>
      <c r="Q1" s="11"/>
      <c r="R1" s="11"/>
      <c r="S1" s="11"/>
      <c r="T1" s="11"/>
      <c r="U1" s="11"/>
    </row>
    <row r="2" spans="1:21" x14ac:dyDescent="0.3">
      <c r="A2" s="15" t="s">
        <v>157</v>
      </c>
      <c r="B2" s="11" t="s">
        <v>2</v>
      </c>
      <c r="C2" s="11"/>
      <c r="D2" s="11"/>
      <c r="E2" s="11"/>
      <c r="F2" s="11"/>
      <c r="G2" s="11"/>
      <c r="H2" s="11"/>
      <c r="I2" s="11"/>
      <c r="J2" s="11"/>
      <c r="K2" s="11"/>
      <c r="L2" s="11"/>
      <c r="M2" s="11"/>
      <c r="N2" s="11"/>
      <c r="O2" s="11"/>
      <c r="P2" s="11"/>
      <c r="Q2" s="11"/>
      <c r="R2" s="11"/>
      <c r="S2" s="11"/>
      <c r="T2" s="11"/>
      <c r="U2" s="11"/>
    </row>
    <row r="3" spans="1:21" x14ac:dyDescent="0.3">
      <c r="A3" s="15" t="s">
        <v>168</v>
      </c>
      <c r="B3" s="11" t="s">
        <v>169</v>
      </c>
      <c r="C3" s="11"/>
      <c r="D3" s="11"/>
      <c r="E3" s="11"/>
      <c r="F3" s="11"/>
      <c r="G3" s="11"/>
      <c r="H3" s="11"/>
      <c r="I3" s="11"/>
      <c r="J3" s="11"/>
      <c r="K3" s="11"/>
      <c r="L3" s="11"/>
      <c r="M3" s="11"/>
      <c r="N3" s="11"/>
      <c r="O3" s="11"/>
      <c r="P3" s="11"/>
      <c r="Q3" s="11"/>
      <c r="R3" s="11"/>
      <c r="S3" s="11"/>
      <c r="T3" s="11"/>
      <c r="U3" s="11"/>
    </row>
    <row r="4" spans="1:21" x14ac:dyDescent="0.3">
      <c r="A4" s="15" t="s">
        <v>167</v>
      </c>
      <c r="B4" s="11" t="s">
        <v>170</v>
      </c>
      <c r="C4" s="11"/>
      <c r="D4" s="11"/>
      <c r="E4" s="11"/>
      <c r="F4" s="11"/>
      <c r="G4" s="11"/>
      <c r="H4" s="11"/>
      <c r="I4" s="11"/>
      <c r="J4" s="11"/>
      <c r="K4" s="11"/>
      <c r="L4" s="11"/>
      <c r="M4" s="11"/>
      <c r="N4" s="11"/>
      <c r="O4" s="11"/>
      <c r="P4" s="11"/>
      <c r="Q4" s="11"/>
      <c r="R4" s="11"/>
      <c r="S4" s="11"/>
      <c r="T4" s="11"/>
      <c r="U4" s="11"/>
    </row>
    <row r="5" spans="1:21" x14ac:dyDescent="0.3">
      <c r="A5" s="15" t="s">
        <v>171</v>
      </c>
      <c r="B5" s="11" t="s">
        <v>172</v>
      </c>
      <c r="C5" s="11"/>
      <c r="D5" s="11"/>
      <c r="E5" s="11"/>
      <c r="F5" s="11"/>
      <c r="G5" s="11"/>
      <c r="H5" s="11"/>
      <c r="I5" s="11"/>
      <c r="J5" s="11"/>
      <c r="K5" s="11"/>
      <c r="L5" s="11"/>
      <c r="M5" s="11"/>
      <c r="N5" s="11"/>
      <c r="O5" s="11"/>
      <c r="P5" s="11"/>
      <c r="Q5" s="11"/>
      <c r="R5" s="11"/>
      <c r="S5" s="11"/>
      <c r="T5" s="11"/>
      <c r="U5" s="11"/>
    </row>
    <row r="6" spans="1:21" x14ac:dyDescent="0.3">
      <c r="A6" s="15" t="s">
        <v>162</v>
      </c>
      <c r="B6" s="11" t="s">
        <v>173</v>
      </c>
      <c r="C6" s="11"/>
      <c r="D6" s="11"/>
      <c r="E6" s="11"/>
      <c r="F6" s="11"/>
      <c r="G6" s="11"/>
      <c r="H6" s="11"/>
      <c r="I6" s="11"/>
      <c r="J6" s="11"/>
      <c r="K6" s="11"/>
      <c r="L6" s="11"/>
      <c r="M6" s="11"/>
      <c r="N6" s="11"/>
      <c r="O6" s="11"/>
      <c r="P6" s="11"/>
      <c r="Q6" s="11"/>
      <c r="R6" s="11"/>
      <c r="S6" s="11"/>
      <c r="T6" s="11"/>
      <c r="U6" s="11"/>
    </row>
    <row r="7" spans="1:21" x14ac:dyDescent="0.3">
      <c r="A7" s="15" t="s">
        <v>75</v>
      </c>
      <c r="B7" s="11" t="s">
        <v>77</v>
      </c>
      <c r="C7" s="11"/>
      <c r="D7" s="11"/>
      <c r="E7" s="11"/>
      <c r="F7" s="11"/>
      <c r="G7" s="11"/>
      <c r="H7" s="11"/>
      <c r="I7" s="11"/>
      <c r="J7" s="11"/>
      <c r="K7" s="11"/>
      <c r="L7" s="11"/>
      <c r="M7" s="11"/>
      <c r="N7" s="11"/>
      <c r="O7" s="11"/>
      <c r="P7" s="11"/>
      <c r="Q7" s="11"/>
      <c r="R7" s="11"/>
      <c r="S7" s="11"/>
      <c r="T7" s="11"/>
      <c r="U7" s="11"/>
    </row>
    <row r="8" spans="1:21" x14ac:dyDescent="0.3">
      <c r="A8" s="15" t="s">
        <v>76</v>
      </c>
      <c r="B8" s="11" t="s">
        <v>178</v>
      </c>
      <c r="C8" s="11"/>
      <c r="D8" s="11"/>
      <c r="E8" s="11"/>
      <c r="F8" s="11"/>
      <c r="G8" s="11"/>
      <c r="H8" s="11"/>
      <c r="I8" s="11"/>
      <c r="J8" s="11"/>
      <c r="K8" s="11"/>
      <c r="L8" s="11"/>
      <c r="M8" s="11"/>
      <c r="N8" s="11"/>
      <c r="O8" s="11"/>
      <c r="P8" s="11"/>
      <c r="Q8" s="11"/>
      <c r="R8" s="11"/>
      <c r="S8" s="11"/>
      <c r="T8" s="11"/>
      <c r="U8" s="11"/>
    </row>
    <row r="9" spans="1:21" x14ac:dyDescent="0.3">
      <c r="A9" s="15" t="s">
        <v>80</v>
      </c>
      <c r="B9" s="11" t="s">
        <v>187</v>
      </c>
      <c r="C9" s="11"/>
      <c r="D9" s="11"/>
      <c r="E9" s="11"/>
      <c r="F9" s="11"/>
      <c r="G9" s="11"/>
      <c r="H9" s="11"/>
      <c r="I9" s="11"/>
      <c r="J9" s="11"/>
      <c r="K9" s="11"/>
      <c r="L9" s="11"/>
      <c r="M9" s="11"/>
      <c r="N9" s="11"/>
      <c r="O9" s="11"/>
      <c r="P9" s="11"/>
      <c r="Q9" s="11"/>
      <c r="R9" s="11"/>
      <c r="S9" s="11"/>
      <c r="T9" s="11"/>
      <c r="U9" s="11"/>
    </row>
    <row r="10" spans="1:21" x14ac:dyDescent="0.3">
      <c r="A10" s="15" t="s">
        <v>81</v>
      </c>
      <c r="B10" s="11" t="s">
        <v>92</v>
      </c>
      <c r="C10" s="11"/>
      <c r="D10" s="11"/>
      <c r="E10" s="11"/>
      <c r="F10" s="11"/>
      <c r="G10" s="11"/>
      <c r="H10" s="11"/>
      <c r="I10" s="11"/>
      <c r="J10" s="11"/>
      <c r="K10" s="11"/>
      <c r="L10" s="11"/>
      <c r="M10" s="11"/>
      <c r="N10" s="11"/>
      <c r="O10" s="11"/>
      <c r="P10" s="11"/>
      <c r="Q10" s="11"/>
      <c r="R10" s="11"/>
      <c r="S10" s="11"/>
      <c r="T10" s="11"/>
      <c r="U10" s="11"/>
    </row>
    <row r="11" spans="1:21" x14ac:dyDescent="0.3">
      <c r="A11" s="15" t="s">
        <v>82</v>
      </c>
      <c r="B11" s="11" t="s">
        <v>83</v>
      </c>
      <c r="C11" s="11"/>
      <c r="D11" s="11"/>
      <c r="E11" s="11"/>
      <c r="F11" s="11"/>
      <c r="G11" s="11"/>
      <c r="H11" s="11"/>
      <c r="I11" s="11"/>
      <c r="J11" s="11"/>
      <c r="K11" s="11"/>
      <c r="L11" s="11"/>
      <c r="M11" s="11"/>
      <c r="N11" s="11"/>
      <c r="O11" s="11"/>
      <c r="P11" s="11"/>
      <c r="Q11" s="11"/>
      <c r="R11" s="11"/>
      <c r="S11" s="11"/>
      <c r="T11" s="11"/>
      <c r="U11" s="11"/>
    </row>
    <row r="12" spans="1:21" x14ac:dyDescent="0.3">
      <c r="A12" s="15" t="s">
        <v>84</v>
      </c>
      <c r="B12" s="11" t="s">
        <v>51</v>
      </c>
      <c r="C12" s="11"/>
      <c r="D12" s="11"/>
      <c r="E12" s="11"/>
      <c r="F12" s="11"/>
      <c r="G12" s="11"/>
      <c r="H12" s="11"/>
      <c r="I12" s="11"/>
      <c r="J12" s="11"/>
      <c r="K12" s="11"/>
      <c r="L12" s="11"/>
      <c r="M12" s="11"/>
      <c r="N12" s="11"/>
      <c r="O12" s="11"/>
      <c r="P12" s="11"/>
      <c r="Q12" s="11"/>
      <c r="R12" s="11"/>
      <c r="S12" s="11"/>
      <c r="T12" s="11"/>
      <c r="U12" s="11"/>
    </row>
    <row r="13" spans="1:21" x14ac:dyDescent="0.3">
      <c r="A13" s="15" t="s">
        <v>85</v>
      </c>
      <c r="B13" s="11" t="s">
        <v>188</v>
      </c>
      <c r="C13" s="11"/>
      <c r="D13" s="11"/>
      <c r="E13" s="11"/>
      <c r="F13" s="11"/>
      <c r="G13" s="11"/>
      <c r="H13" s="11"/>
      <c r="I13" s="11"/>
      <c r="J13" s="11"/>
      <c r="K13" s="11"/>
      <c r="L13" s="11"/>
      <c r="M13" s="11"/>
      <c r="N13" s="11"/>
      <c r="O13" s="11"/>
      <c r="P13" s="11"/>
      <c r="Q13" s="11"/>
      <c r="R13" s="11"/>
      <c r="S13" s="11"/>
      <c r="T13" s="11"/>
      <c r="U13" s="11"/>
    </row>
    <row r="14" spans="1:21" x14ac:dyDescent="0.3">
      <c r="A14" s="15" t="s">
        <v>86</v>
      </c>
      <c r="B14" s="11" t="s">
        <v>189</v>
      </c>
      <c r="C14" s="11"/>
      <c r="D14" s="11"/>
      <c r="E14" s="11"/>
      <c r="F14" s="11"/>
      <c r="G14" s="11"/>
      <c r="H14" s="11"/>
      <c r="I14" s="11"/>
      <c r="J14" s="11"/>
      <c r="K14" s="11"/>
      <c r="L14" s="11"/>
      <c r="M14" s="11"/>
      <c r="N14" s="11"/>
      <c r="O14" s="11"/>
      <c r="P14" s="11"/>
      <c r="Q14" s="11"/>
      <c r="R14" s="11"/>
      <c r="S14" s="11"/>
      <c r="T14" s="11"/>
      <c r="U14" s="11"/>
    </row>
    <row r="15" spans="1:21" ht="18" x14ac:dyDescent="0.3">
      <c r="A15" s="41" t="s">
        <v>3</v>
      </c>
      <c r="B15" s="11"/>
      <c r="C15" s="11"/>
      <c r="D15" s="11"/>
      <c r="E15" s="11"/>
      <c r="F15" s="11"/>
      <c r="G15" s="11"/>
      <c r="H15" s="11"/>
      <c r="I15" s="11"/>
      <c r="J15" s="11"/>
      <c r="K15" s="11"/>
      <c r="L15" s="11"/>
      <c r="M15" s="11"/>
      <c r="N15" s="11"/>
      <c r="O15" s="11"/>
      <c r="P15" s="11"/>
      <c r="Q15" s="11"/>
      <c r="R15" s="11"/>
      <c r="S15" s="11"/>
      <c r="T15" s="11"/>
      <c r="U15" s="11"/>
    </row>
    <row r="16" spans="1:21" x14ac:dyDescent="0.3">
      <c r="A16" s="42" t="s">
        <v>4</v>
      </c>
      <c r="B16" s="11"/>
      <c r="C16" s="11"/>
      <c r="D16" s="11"/>
      <c r="E16" s="11"/>
      <c r="F16" s="11"/>
      <c r="G16" s="11"/>
      <c r="H16" s="11"/>
      <c r="I16" s="11"/>
      <c r="J16" s="11"/>
      <c r="K16" s="11"/>
      <c r="L16" s="11"/>
      <c r="M16" s="11"/>
      <c r="N16" s="11"/>
      <c r="O16" s="11"/>
      <c r="P16" s="11"/>
      <c r="Q16" s="11"/>
      <c r="R16" s="11"/>
      <c r="S16" s="11"/>
      <c r="T16" s="11"/>
      <c r="U16" s="11"/>
    </row>
    <row r="17" spans="1:21" x14ac:dyDescent="0.3">
      <c r="A17" s="11" t="s">
        <v>5</v>
      </c>
      <c r="B17" s="43" t="s">
        <v>6</v>
      </c>
      <c r="C17" s="11"/>
      <c r="D17" s="11"/>
      <c r="E17" s="11"/>
      <c r="F17" s="11"/>
      <c r="G17" s="11"/>
      <c r="H17" s="11"/>
      <c r="I17" s="11"/>
      <c r="J17" s="11"/>
      <c r="K17" s="11"/>
      <c r="L17" s="11"/>
      <c r="M17" s="11"/>
      <c r="N17" s="11"/>
      <c r="O17" s="11"/>
      <c r="P17" s="11"/>
      <c r="Q17" s="11"/>
      <c r="R17" s="11"/>
      <c r="S17" s="11"/>
      <c r="T17" s="11"/>
      <c r="U17" s="11"/>
    </row>
    <row r="18" spans="1:21" x14ac:dyDescent="0.3">
      <c r="A18" s="11" t="s">
        <v>5</v>
      </c>
      <c r="B18" s="43" t="s">
        <v>7</v>
      </c>
      <c r="C18" s="11"/>
      <c r="D18" s="11"/>
      <c r="E18" s="11"/>
      <c r="F18" s="11"/>
      <c r="G18" s="11"/>
      <c r="H18" s="11"/>
      <c r="I18" s="11"/>
      <c r="J18" s="11"/>
      <c r="K18" s="11"/>
      <c r="L18" s="11"/>
      <c r="M18" s="11"/>
      <c r="N18" s="11"/>
      <c r="O18" s="11"/>
      <c r="P18" s="11"/>
      <c r="Q18" s="11"/>
      <c r="R18" s="11"/>
      <c r="S18" s="11"/>
      <c r="T18" s="11"/>
      <c r="U18" s="11"/>
    </row>
    <row r="19" spans="1:21" x14ac:dyDescent="0.3">
      <c r="A19" s="11" t="s">
        <v>5</v>
      </c>
      <c r="B19" s="43" t="s">
        <v>190</v>
      </c>
      <c r="C19" s="11"/>
      <c r="D19" s="11"/>
      <c r="E19" s="11"/>
      <c r="F19" s="11"/>
      <c r="G19" s="11"/>
      <c r="H19" s="11"/>
      <c r="I19" s="11"/>
      <c r="J19" s="11"/>
      <c r="K19" s="11"/>
      <c r="L19" s="11"/>
      <c r="M19" s="11"/>
      <c r="N19" s="11"/>
      <c r="O19" s="11"/>
      <c r="P19" s="11"/>
      <c r="Q19" s="11"/>
      <c r="R19" s="11"/>
      <c r="S19" s="11"/>
      <c r="T19" s="11"/>
      <c r="U19" s="11"/>
    </row>
    <row r="20" spans="1:21" x14ac:dyDescent="0.3">
      <c r="A20" s="42" t="s">
        <v>8</v>
      </c>
      <c r="B20" s="11"/>
      <c r="C20" s="11"/>
      <c r="D20" s="11"/>
      <c r="E20" s="11"/>
      <c r="F20" s="11"/>
      <c r="G20" s="11"/>
      <c r="H20" s="11"/>
      <c r="I20" s="11"/>
      <c r="J20" s="11"/>
      <c r="K20" s="11"/>
      <c r="L20" s="11"/>
      <c r="M20" s="11"/>
      <c r="N20" s="11"/>
      <c r="O20" s="11"/>
      <c r="P20" s="11"/>
      <c r="Q20" s="11"/>
      <c r="R20" s="11"/>
      <c r="S20" s="11"/>
      <c r="T20" s="11"/>
      <c r="U20" s="11"/>
    </row>
    <row r="21" spans="1:21" x14ac:dyDescent="0.3">
      <c r="A21" s="42" t="s">
        <v>9</v>
      </c>
      <c r="B21" s="11"/>
      <c r="C21" s="11"/>
      <c r="D21" s="11"/>
      <c r="E21" s="11"/>
      <c r="F21" s="11"/>
      <c r="G21" s="11"/>
      <c r="H21" s="11"/>
      <c r="I21" s="11"/>
      <c r="J21" s="11"/>
      <c r="K21" s="11"/>
      <c r="L21" s="11"/>
      <c r="M21" s="11"/>
      <c r="N21" s="11"/>
      <c r="O21" s="11"/>
      <c r="P21" s="11"/>
      <c r="Q21" s="11"/>
      <c r="R21" s="11"/>
      <c r="S21" s="11"/>
      <c r="T21" s="11"/>
      <c r="U21" s="11"/>
    </row>
    <row r="22" spans="1:21" ht="18" x14ac:dyDescent="0.3">
      <c r="A22" s="41" t="s">
        <v>10</v>
      </c>
      <c r="B22" s="11"/>
      <c r="C22" s="11"/>
      <c r="D22" s="11"/>
      <c r="E22" s="11"/>
      <c r="F22" s="11"/>
      <c r="G22" s="11"/>
      <c r="H22" s="11"/>
      <c r="I22" s="11"/>
      <c r="J22" s="11"/>
      <c r="K22" s="11"/>
      <c r="L22" s="11"/>
      <c r="M22" s="11"/>
      <c r="N22" s="11"/>
      <c r="O22" s="11"/>
      <c r="P22" s="11"/>
      <c r="Q22" s="11"/>
      <c r="R22" s="11"/>
      <c r="S22" s="11"/>
      <c r="T22" s="11"/>
      <c r="U22" s="11"/>
    </row>
    <row r="23" spans="1:21" x14ac:dyDescent="0.3">
      <c r="A23" s="42" t="s">
        <v>197</v>
      </c>
      <c r="B23" s="11"/>
      <c r="C23" s="11"/>
      <c r="D23" s="11"/>
      <c r="E23" s="11"/>
      <c r="F23" s="11"/>
      <c r="G23" s="11"/>
      <c r="H23" s="11"/>
      <c r="I23" s="11"/>
      <c r="J23" s="11"/>
      <c r="K23" s="11"/>
      <c r="L23" s="11"/>
      <c r="M23" s="11"/>
      <c r="N23" s="11"/>
      <c r="O23" s="11"/>
      <c r="P23" s="11"/>
      <c r="Q23" s="11"/>
      <c r="R23" s="11"/>
      <c r="S23" s="11"/>
      <c r="T23" s="11"/>
      <c r="U23" s="11"/>
    </row>
    <row r="24" spans="1:21" x14ac:dyDescent="0.3">
      <c r="A24" s="42" t="s">
        <v>11</v>
      </c>
      <c r="B24" s="11"/>
      <c r="C24" s="11"/>
      <c r="D24" s="11"/>
      <c r="E24" s="11"/>
      <c r="F24" s="11"/>
      <c r="G24" s="11"/>
      <c r="H24" s="11"/>
      <c r="I24" s="11"/>
      <c r="J24" s="11"/>
      <c r="K24" s="11"/>
      <c r="L24" s="11"/>
      <c r="M24" s="11"/>
      <c r="N24" s="11"/>
      <c r="O24" s="11"/>
      <c r="P24" s="11"/>
      <c r="Q24" s="11"/>
      <c r="R24" s="11"/>
      <c r="S24" s="11"/>
      <c r="T24" s="11"/>
      <c r="U24" s="11"/>
    </row>
    <row r="25" spans="1:21" x14ac:dyDescent="0.3">
      <c r="A25" s="42" t="s">
        <v>12</v>
      </c>
      <c r="B25" s="11"/>
      <c r="C25" s="11"/>
      <c r="D25" s="11"/>
      <c r="E25" s="11"/>
      <c r="F25" s="11"/>
      <c r="G25" s="11"/>
      <c r="H25" s="11"/>
      <c r="I25" s="11"/>
      <c r="J25" s="11"/>
      <c r="K25" s="11"/>
      <c r="L25" s="11"/>
      <c r="M25" s="11"/>
      <c r="N25" s="11"/>
      <c r="O25" s="11"/>
      <c r="P25" s="11"/>
      <c r="Q25" s="11"/>
      <c r="R25" s="11"/>
      <c r="S25" s="11"/>
      <c r="T25" s="11"/>
      <c r="U25" s="11"/>
    </row>
    <row r="26" spans="1:21" x14ac:dyDescent="0.3">
      <c r="A26" s="42" t="s">
        <v>13</v>
      </c>
      <c r="B26" s="11"/>
      <c r="C26" s="11"/>
      <c r="D26" s="11"/>
      <c r="E26" s="11"/>
      <c r="F26" s="11"/>
      <c r="G26" s="11"/>
      <c r="H26" s="11"/>
      <c r="I26" s="11"/>
      <c r="J26" s="11"/>
      <c r="K26" s="11"/>
      <c r="L26" s="11"/>
      <c r="M26" s="11"/>
      <c r="N26" s="11"/>
      <c r="O26" s="11"/>
      <c r="P26" s="11"/>
      <c r="Q26" s="11"/>
      <c r="R26" s="11"/>
      <c r="S26" s="11"/>
      <c r="T26" s="11"/>
      <c r="U26" s="11"/>
    </row>
    <row r="27" spans="1:21" ht="18" x14ac:dyDescent="0.3">
      <c r="A27" s="41" t="s">
        <v>14</v>
      </c>
      <c r="B27" s="11"/>
      <c r="C27" s="11"/>
      <c r="D27" s="11"/>
      <c r="E27" s="11"/>
      <c r="F27" s="11"/>
      <c r="G27" s="11"/>
      <c r="H27" s="11"/>
      <c r="I27" s="11"/>
      <c r="J27" s="11"/>
      <c r="K27" s="11"/>
      <c r="L27" s="11"/>
      <c r="M27" s="11"/>
      <c r="N27" s="11"/>
      <c r="O27" s="11"/>
      <c r="P27" s="11"/>
      <c r="Q27" s="11"/>
      <c r="R27" s="11"/>
      <c r="S27" s="11"/>
      <c r="T27" s="11"/>
      <c r="U27" s="11"/>
    </row>
    <row r="28" spans="1:21" x14ac:dyDescent="0.3">
      <c r="A28" s="44" t="s">
        <v>93</v>
      </c>
      <c r="B28" s="11"/>
      <c r="C28" s="11"/>
      <c r="D28" s="11"/>
      <c r="E28" s="11"/>
      <c r="F28" s="11"/>
      <c r="G28" s="11"/>
      <c r="H28" s="11"/>
      <c r="I28" s="11"/>
      <c r="J28" s="11"/>
      <c r="K28" s="11"/>
      <c r="L28" s="11"/>
      <c r="M28" s="11"/>
      <c r="N28" s="11"/>
      <c r="O28" s="11"/>
      <c r="P28" s="11"/>
      <c r="Q28" s="11"/>
      <c r="R28" s="11"/>
      <c r="S28" s="11"/>
      <c r="T28" s="11"/>
      <c r="U28" s="11"/>
    </row>
    <row r="29" spans="1:21" x14ac:dyDescent="0.3">
      <c r="A29" s="11" t="s">
        <v>94</v>
      </c>
      <c r="B29" s="11"/>
      <c r="C29" s="11"/>
    </row>
    <row r="30" spans="1:21" x14ac:dyDescent="0.3">
      <c r="A30" s="11" t="s">
        <v>15</v>
      </c>
      <c r="B30" s="11"/>
      <c r="C30" s="11"/>
    </row>
    <row r="31" spans="1:21" x14ac:dyDescent="0.3">
      <c r="A31" s="15" t="s">
        <v>16</v>
      </c>
      <c r="B31" s="11" t="s">
        <v>17</v>
      </c>
      <c r="C31" s="11"/>
    </row>
    <row r="32" spans="1:21" x14ac:dyDescent="0.3">
      <c r="A32" s="15" t="s">
        <v>18</v>
      </c>
      <c r="B32" s="11" t="s">
        <v>19</v>
      </c>
      <c r="C32" s="11"/>
    </row>
    <row r="33" spans="1:3" x14ac:dyDescent="0.3">
      <c r="A33" s="15" t="s">
        <v>21</v>
      </c>
      <c r="B33" s="11" t="s">
        <v>22</v>
      </c>
      <c r="C33" s="11"/>
    </row>
    <row r="34" spans="1:3" ht="201.6" x14ac:dyDescent="0.3">
      <c r="A34" s="15" t="s">
        <v>20</v>
      </c>
      <c r="B34" s="45" t="s">
        <v>95</v>
      </c>
      <c r="C34" s="11"/>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45149-5D27-4669-BFE3-D744C8355571}">
  <dimension ref="A1:H17"/>
  <sheetViews>
    <sheetView workbookViewId="0"/>
  </sheetViews>
  <sheetFormatPr defaultRowHeight="14.4" x14ac:dyDescent="0.3"/>
  <cols>
    <col min="1" max="1" width="24.44140625" style="3" bestFit="1" customWidth="1"/>
    <col min="2" max="2" width="25.88671875" style="3" customWidth="1"/>
    <col min="3" max="3" width="89" style="3" customWidth="1"/>
    <col min="4" max="4" width="17.44140625" style="3" customWidth="1"/>
    <col min="5" max="5" width="10.77734375" style="3" customWidth="1"/>
    <col min="6" max="6" width="12.109375" style="3" customWidth="1"/>
    <col min="7" max="7" width="11.6640625" style="3" customWidth="1"/>
    <col min="8" max="8" width="13" style="3" customWidth="1"/>
    <col min="9" max="16384" width="8.88671875" style="3"/>
  </cols>
  <sheetData>
    <row r="1" spans="1:8" ht="27.6" x14ac:dyDescent="0.3">
      <c r="A1" s="17" t="s">
        <v>23</v>
      </c>
      <c r="B1" s="17" t="s">
        <v>24</v>
      </c>
      <c r="C1" s="17" t="s">
        <v>25</v>
      </c>
      <c r="D1" s="17" t="s">
        <v>26</v>
      </c>
      <c r="E1" s="17" t="s">
        <v>27</v>
      </c>
      <c r="F1" s="17" t="s">
        <v>28</v>
      </c>
      <c r="G1" s="17" t="s">
        <v>29</v>
      </c>
      <c r="H1" s="17" t="s">
        <v>30</v>
      </c>
    </row>
    <row r="2" spans="1:8" x14ac:dyDescent="0.3">
      <c r="A2" s="16" t="s">
        <v>74</v>
      </c>
      <c r="B2" s="22" t="s">
        <v>31</v>
      </c>
      <c r="C2" s="16" t="s">
        <v>32</v>
      </c>
      <c r="D2" s="23" t="s">
        <v>33</v>
      </c>
      <c r="E2" s="16">
        <v>10</v>
      </c>
      <c r="F2" s="16"/>
      <c r="G2" s="16" t="s">
        <v>34</v>
      </c>
      <c r="H2" s="16" t="s">
        <v>35</v>
      </c>
    </row>
    <row r="3" spans="1:8" x14ac:dyDescent="0.3">
      <c r="A3" s="16" t="s">
        <v>74</v>
      </c>
      <c r="B3" s="16" t="s">
        <v>36</v>
      </c>
      <c r="C3" s="16" t="s">
        <v>36</v>
      </c>
      <c r="D3" s="16" t="s">
        <v>37</v>
      </c>
      <c r="E3" s="16">
        <v>4</v>
      </c>
      <c r="F3" s="16"/>
      <c r="G3" s="16" t="s">
        <v>34</v>
      </c>
      <c r="H3" s="16" t="s">
        <v>35</v>
      </c>
    </row>
    <row r="4" spans="1:8" x14ac:dyDescent="0.3">
      <c r="A4" s="16" t="s">
        <v>84</v>
      </c>
      <c r="B4" s="16" t="s">
        <v>52</v>
      </c>
      <c r="C4" s="16" t="s">
        <v>38</v>
      </c>
      <c r="D4" s="16" t="s">
        <v>39</v>
      </c>
      <c r="E4" s="16">
        <v>3</v>
      </c>
      <c r="F4" s="16" t="s">
        <v>40</v>
      </c>
      <c r="G4" s="16" t="s">
        <v>34</v>
      </c>
      <c r="H4" s="16" t="s">
        <v>35</v>
      </c>
    </row>
    <row r="5" spans="1:8" x14ac:dyDescent="0.3">
      <c r="A5" s="16" t="s">
        <v>84</v>
      </c>
      <c r="B5" s="16" t="s">
        <v>159</v>
      </c>
      <c r="C5" s="16" t="s">
        <v>181</v>
      </c>
      <c r="D5" s="16" t="s">
        <v>176</v>
      </c>
      <c r="E5" s="16">
        <v>2</v>
      </c>
      <c r="F5" s="16"/>
      <c r="G5" s="16" t="s">
        <v>34</v>
      </c>
      <c r="H5" s="16" t="s">
        <v>35</v>
      </c>
    </row>
    <row r="6" spans="1:8" x14ac:dyDescent="0.3">
      <c r="A6" s="16" t="s">
        <v>84</v>
      </c>
      <c r="B6" s="16" t="s">
        <v>158</v>
      </c>
      <c r="C6" s="16" t="s">
        <v>182</v>
      </c>
      <c r="D6" s="16" t="s">
        <v>39</v>
      </c>
      <c r="E6" s="16"/>
      <c r="F6" s="16"/>
      <c r="G6" s="16" t="s">
        <v>34</v>
      </c>
      <c r="H6" s="16" t="s">
        <v>35</v>
      </c>
    </row>
    <row r="7" spans="1:8" ht="39.6" x14ac:dyDescent="0.3">
      <c r="A7" s="16" t="s">
        <v>84</v>
      </c>
      <c r="B7" s="16" t="s">
        <v>132</v>
      </c>
      <c r="C7" s="16" t="s">
        <v>191</v>
      </c>
      <c r="D7" s="16" t="s">
        <v>45</v>
      </c>
      <c r="E7" s="16"/>
      <c r="F7" s="16"/>
      <c r="G7" s="16" t="s">
        <v>34</v>
      </c>
      <c r="H7" s="16" t="s">
        <v>35</v>
      </c>
    </row>
    <row r="8" spans="1:8" x14ac:dyDescent="0.3">
      <c r="A8" s="16" t="s">
        <v>84</v>
      </c>
      <c r="B8" s="3" t="s">
        <v>118</v>
      </c>
      <c r="C8" s="16" t="s">
        <v>133</v>
      </c>
      <c r="D8" s="16" t="s">
        <v>39</v>
      </c>
      <c r="E8" s="16"/>
      <c r="F8" s="16"/>
      <c r="G8" s="16" t="s">
        <v>34</v>
      </c>
      <c r="H8" s="16" t="s">
        <v>46</v>
      </c>
    </row>
    <row r="9" spans="1:8" x14ac:dyDescent="0.3">
      <c r="A9" s="16" t="s">
        <v>84</v>
      </c>
      <c r="B9" s="3" t="s">
        <v>119</v>
      </c>
      <c r="C9" s="16" t="s">
        <v>134</v>
      </c>
      <c r="D9" s="16" t="s">
        <v>39</v>
      </c>
      <c r="E9" s="16"/>
      <c r="F9" s="16"/>
      <c r="G9" s="16" t="s">
        <v>34</v>
      </c>
      <c r="H9" s="16" t="s">
        <v>46</v>
      </c>
    </row>
    <row r="10" spans="1:8" x14ac:dyDescent="0.3">
      <c r="A10" s="16" t="s">
        <v>84</v>
      </c>
      <c r="B10" s="16" t="s">
        <v>109</v>
      </c>
      <c r="C10" s="16" t="s">
        <v>106</v>
      </c>
      <c r="D10" s="16" t="s">
        <v>45</v>
      </c>
      <c r="E10" s="16"/>
      <c r="F10" s="16"/>
      <c r="G10" s="16" t="s">
        <v>34</v>
      </c>
      <c r="H10" s="16" t="s">
        <v>46</v>
      </c>
    </row>
    <row r="11" spans="1:8" x14ac:dyDescent="0.3">
      <c r="A11" s="16" t="s">
        <v>84</v>
      </c>
      <c r="B11" s="3" t="s">
        <v>135</v>
      </c>
      <c r="C11" s="16" t="s">
        <v>136</v>
      </c>
      <c r="D11" s="16" t="s">
        <v>45</v>
      </c>
      <c r="E11" s="16"/>
      <c r="F11" s="16"/>
      <c r="G11" s="16" t="s">
        <v>34</v>
      </c>
      <c r="H11" s="16" t="s">
        <v>46</v>
      </c>
    </row>
    <row r="12" spans="1:8" x14ac:dyDescent="0.3">
      <c r="A12" s="16" t="s">
        <v>84</v>
      </c>
      <c r="B12" s="3" t="s">
        <v>124</v>
      </c>
      <c r="C12" s="16" t="s">
        <v>139</v>
      </c>
      <c r="D12" s="16" t="s">
        <v>45</v>
      </c>
      <c r="E12" s="16"/>
      <c r="F12" s="16"/>
      <c r="G12" s="16" t="s">
        <v>34</v>
      </c>
      <c r="H12" s="16" t="s">
        <v>46</v>
      </c>
    </row>
    <row r="13" spans="1:8" x14ac:dyDescent="0.3">
      <c r="A13" s="16" t="s">
        <v>84</v>
      </c>
      <c r="B13" s="3" t="s">
        <v>137</v>
      </c>
      <c r="C13" s="2" t="s">
        <v>138</v>
      </c>
      <c r="D13" s="16" t="s">
        <v>45</v>
      </c>
      <c r="F13" s="16"/>
      <c r="G13" s="16" t="s">
        <v>34</v>
      </c>
      <c r="H13" s="16" t="s">
        <v>46</v>
      </c>
    </row>
    <row r="14" spans="1:8" x14ac:dyDescent="0.3">
      <c r="A14" s="16" t="s">
        <v>84</v>
      </c>
      <c r="B14" s="1" t="s">
        <v>192</v>
      </c>
      <c r="C14" s="3" t="s">
        <v>194</v>
      </c>
      <c r="D14" s="3" t="s">
        <v>45</v>
      </c>
      <c r="G14" s="16" t="s">
        <v>34</v>
      </c>
      <c r="H14" s="16" t="s">
        <v>46</v>
      </c>
    </row>
    <row r="15" spans="1:8" ht="39.6" x14ac:dyDescent="0.3">
      <c r="A15" s="16" t="s">
        <v>84</v>
      </c>
      <c r="B15" s="3" t="s">
        <v>193</v>
      </c>
      <c r="C15" s="2" t="s">
        <v>195</v>
      </c>
      <c r="D15" s="3" t="s">
        <v>45</v>
      </c>
      <c r="G15" s="16" t="s">
        <v>34</v>
      </c>
      <c r="H15" s="16" t="s">
        <v>46</v>
      </c>
    </row>
    <row r="16" spans="1:8" x14ac:dyDescent="0.3">
      <c r="A16" s="16" t="s">
        <v>84</v>
      </c>
      <c r="B16" s="3" t="s">
        <v>140</v>
      </c>
      <c r="C16" s="16" t="s">
        <v>141</v>
      </c>
      <c r="D16" s="16" t="s">
        <v>45</v>
      </c>
      <c r="E16" s="16"/>
      <c r="F16" s="16"/>
      <c r="G16" s="16" t="s">
        <v>34</v>
      </c>
      <c r="H16" s="16" t="s">
        <v>46</v>
      </c>
    </row>
    <row r="17" spans="1:8" ht="28.8" x14ac:dyDescent="0.3">
      <c r="A17" s="16" t="s">
        <v>84</v>
      </c>
      <c r="B17" s="3" t="s">
        <v>183</v>
      </c>
      <c r="C17" s="3" t="s">
        <v>184</v>
      </c>
      <c r="D17" s="16" t="s">
        <v>45</v>
      </c>
      <c r="E17" s="16"/>
      <c r="F17" s="16"/>
      <c r="G17" s="16" t="s">
        <v>34</v>
      </c>
      <c r="H17" s="16" t="s">
        <v>46</v>
      </c>
    </row>
  </sheetData>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CB36C-2C7D-4BF4-AF7D-099228997828}">
  <dimension ref="A1:T8"/>
  <sheetViews>
    <sheetView workbookViewId="0">
      <selection activeCell="Q2" sqref="Q2"/>
    </sheetView>
  </sheetViews>
  <sheetFormatPr defaultRowHeight="14.4" x14ac:dyDescent="0.3"/>
  <cols>
    <col min="1" max="1" width="10.6640625" style="4" bestFit="1" customWidth="1"/>
    <col min="2" max="3" width="8.88671875" style="4"/>
    <col min="4" max="4" width="9.44140625" style="7" bestFit="1" customWidth="1"/>
    <col min="5" max="5" width="9.44140625" style="7" customWidth="1"/>
    <col min="6" max="13" width="8.88671875" style="4"/>
    <col min="14" max="14" width="12.21875" style="4" customWidth="1"/>
    <col min="15" max="15" width="8.88671875" style="4" customWidth="1"/>
    <col min="16" max="16" width="11.33203125" style="4" customWidth="1"/>
    <col min="17" max="16384" width="8.88671875" style="4"/>
  </cols>
  <sheetData>
    <row r="1" spans="1:20" ht="57.6" x14ac:dyDescent="0.3">
      <c r="A1" s="7" t="s">
        <v>31</v>
      </c>
      <c r="B1" s="7" t="s">
        <v>36</v>
      </c>
      <c r="C1" s="7" t="s">
        <v>21</v>
      </c>
      <c r="D1" s="8" t="s">
        <v>159</v>
      </c>
      <c r="E1" s="8" t="s">
        <v>158</v>
      </c>
      <c r="F1" s="8" t="s">
        <v>98</v>
      </c>
      <c r="G1" s="8" t="s">
        <v>118</v>
      </c>
      <c r="H1" s="8" t="s">
        <v>119</v>
      </c>
      <c r="I1" s="8" t="s">
        <v>109</v>
      </c>
      <c r="J1" s="8" t="s">
        <v>135</v>
      </c>
      <c r="K1" s="8" t="s">
        <v>130</v>
      </c>
      <c r="L1" s="8" t="s">
        <v>137</v>
      </c>
      <c r="M1" s="1" t="s">
        <v>192</v>
      </c>
      <c r="N1" s="3" t="s">
        <v>193</v>
      </c>
      <c r="O1" s="8" t="s">
        <v>131</v>
      </c>
      <c r="P1" s="8" t="s">
        <v>183</v>
      </c>
    </row>
    <row r="2" spans="1:20" x14ac:dyDescent="0.3">
      <c r="A2" s="5">
        <f>DATE(B2,1,C2)</f>
        <v>33162</v>
      </c>
      <c r="B2" s="4">
        <v>1990</v>
      </c>
      <c r="C2" s="4">
        <v>289</v>
      </c>
      <c r="D2" s="7" t="s">
        <v>49</v>
      </c>
      <c r="E2" s="7">
        <v>1</v>
      </c>
      <c r="F2" s="4">
        <f>6*0.762</f>
        <v>4.5720000000000001</v>
      </c>
      <c r="G2" s="4">
        <v>24</v>
      </c>
      <c r="H2" s="4">
        <v>27</v>
      </c>
      <c r="I2" s="4">
        <v>5511.5</v>
      </c>
      <c r="J2" s="4">
        <v>4402.3</v>
      </c>
      <c r="K2" s="4">
        <v>4594.3999999999996</v>
      </c>
      <c r="L2" s="19">
        <v>339.9</v>
      </c>
      <c r="M2" s="20">
        <f>10*K2/F2</f>
        <v>10048.993875765529</v>
      </c>
      <c r="N2" s="6">
        <f>M2*0.892179*1.18343195266272/56</f>
        <v>189.4653699722443</v>
      </c>
      <c r="O2" s="4">
        <f t="shared" ref="O2:O7" si="0">SUM(I2:J2)</f>
        <v>9913.7999999999993</v>
      </c>
      <c r="P2" s="6">
        <f>10*O2/F2</f>
        <v>21683.727034120733</v>
      </c>
    </row>
    <row r="3" spans="1:20" x14ac:dyDescent="0.3">
      <c r="A3" s="5">
        <f t="shared" ref="A3:A7" si="1">DATE(B3,1,C3)</f>
        <v>33162</v>
      </c>
      <c r="B3" s="4">
        <v>1990</v>
      </c>
      <c r="C3" s="4">
        <v>289</v>
      </c>
      <c r="D3" s="7" t="s">
        <v>49</v>
      </c>
      <c r="E3" s="7">
        <v>2</v>
      </c>
      <c r="F3" s="4">
        <f t="shared" ref="F3:F7" si="2">6*0.762</f>
        <v>4.5720000000000001</v>
      </c>
      <c r="G3" s="4">
        <v>28</v>
      </c>
      <c r="H3" s="4">
        <v>28</v>
      </c>
      <c r="I3" s="4">
        <v>6079.3</v>
      </c>
      <c r="J3" s="4">
        <v>4791.2</v>
      </c>
      <c r="K3" s="4">
        <v>5155.3999999999996</v>
      </c>
      <c r="L3" s="4">
        <v>323.3</v>
      </c>
      <c r="M3" s="20">
        <f t="shared" ref="M3:M7" si="3">10*K3/F3</f>
        <v>11276.027996500437</v>
      </c>
      <c r="N3" s="6">
        <f t="shared" ref="N3:N7" si="4">M3*0.892179*1.18343195266272/56</f>
        <v>212.60007146850694</v>
      </c>
      <c r="O3" s="4">
        <f t="shared" si="0"/>
        <v>10870.5</v>
      </c>
      <c r="P3" s="6">
        <f t="shared" ref="P3:P7" si="5">10*O3/F3</f>
        <v>23776.246719160106</v>
      </c>
      <c r="S3" s="6"/>
    </row>
    <row r="4" spans="1:20" x14ac:dyDescent="0.3">
      <c r="A4" s="5">
        <f t="shared" si="1"/>
        <v>33162</v>
      </c>
      <c r="B4" s="4">
        <v>1990</v>
      </c>
      <c r="C4" s="4">
        <v>289</v>
      </c>
      <c r="D4" s="7" t="s">
        <v>49</v>
      </c>
      <c r="E4" s="7">
        <v>3</v>
      </c>
      <c r="F4" s="4">
        <f t="shared" si="2"/>
        <v>4.5720000000000001</v>
      </c>
      <c r="G4" s="4">
        <v>29</v>
      </c>
      <c r="H4" s="4">
        <v>29</v>
      </c>
      <c r="I4" s="4">
        <v>5827.6</v>
      </c>
      <c r="J4" s="4">
        <v>4227.3</v>
      </c>
      <c r="K4" s="4">
        <v>4929.3999999999996</v>
      </c>
      <c r="L4" s="4">
        <v>337.6</v>
      </c>
      <c r="M4" s="20">
        <f t="shared" si="3"/>
        <v>10781.714785651793</v>
      </c>
      <c r="N4" s="6">
        <f t="shared" si="4"/>
        <v>203.28020954666135</v>
      </c>
      <c r="O4" s="4">
        <f t="shared" si="0"/>
        <v>10054.900000000001</v>
      </c>
      <c r="P4" s="6">
        <f t="shared" si="5"/>
        <v>21992.344706911637</v>
      </c>
      <c r="Q4" s="6"/>
      <c r="R4" s="6"/>
      <c r="S4" s="6"/>
      <c r="T4" s="6"/>
    </row>
    <row r="5" spans="1:20" x14ac:dyDescent="0.3">
      <c r="A5" s="5">
        <f t="shared" si="1"/>
        <v>33162</v>
      </c>
      <c r="B5" s="4">
        <v>1990</v>
      </c>
      <c r="C5" s="4">
        <v>289</v>
      </c>
      <c r="D5" s="7" t="s">
        <v>50</v>
      </c>
      <c r="E5" s="7">
        <v>1</v>
      </c>
      <c r="F5" s="4">
        <f t="shared" si="2"/>
        <v>4.5720000000000001</v>
      </c>
      <c r="G5" s="4">
        <v>29</v>
      </c>
      <c r="H5" s="4">
        <v>27</v>
      </c>
      <c r="I5" s="4">
        <v>6217.9</v>
      </c>
      <c r="J5" s="4">
        <v>6015.9</v>
      </c>
      <c r="K5" s="4">
        <v>5236.7</v>
      </c>
      <c r="L5" s="4">
        <v>357</v>
      </c>
      <c r="M5" s="20">
        <f t="shared" si="3"/>
        <v>11453.849518810148</v>
      </c>
      <c r="N5" s="6">
        <f t="shared" si="4"/>
        <v>215.95274746074602</v>
      </c>
      <c r="O5" s="4">
        <f t="shared" si="0"/>
        <v>12233.8</v>
      </c>
      <c r="P5" s="6">
        <f t="shared" si="5"/>
        <v>26758.0927384077</v>
      </c>
      <c r="R5" s="6"/>
    </row>
    <row r="6" spans="1:20" x14ac:dyDescent="0.3">
      <c r="A6" s="5">
        <f t="shared" si="1"/>
        <v>33162</v>
      </c>
      <c r="B6" s="4">
        <v>1990</v>
      </c>
      <c r="C6" s="4">
        <v>289</v>
      </c>
      <c r="D6" s="7" t="s">
        <v>50</v>
      </c>
      <c r="E6" s="7">
        <v>2</v>
      </c>
      <c r="F6" s="4">
        <f t="shared" si="2"/>
        <v>4.5720000000000001</v>
      </c>
      <c r="G6" s="4">
        <v>24</v>
      </c>
      <c r="H6" s="4">
        <v>26</v>
      </c>
      <c r="I6" s="4">
        <v>5602.2</v>
      </c>
      <c r="J6" s="4">
        <v>5384.2</v>
      </c>
      <c r="K6" s="4">
        <v>4740.1000000000004</v>
      </c>
      <c r="L6" s="4">
        <v>348.3</v>
      </c>
      <c r="M6" s="20">
        <f t="shared" si="3"/>
        <v>10367.672790901137</v>
      </c>
      <c r="N6" s="6">
        <f t="shared" si="4"/>
        <v>195.47379422893852</v>
      </c>
      <c r="O6" s="4">
        <f t="shared" si="0"/>
        <v>10986.4</v>
      </c>
      <c r="P6" s="6">
        <f t="shared" si="5"/>
        <v>24029.746281714786</v>
      </c>
      <c r="R6" s="6"/>
    </row>
    <row r="7" spans="1:20" x14ac:dyDescent="0.3">
      <c r="A7" s="5">
        <f t="shared" si="1"/>
        <v>33162</v>
      </c>
      <c r="B7" s="4">
        <v>1990</v>
      </c>
      <c r="C7" s="4">
        <v>289</v>
      </c>
      <c r="D7" s="7" t="s">
        <v>50</v>
      </c>
      <c r="E7" s="7">
        <v>3</v>
      </c>
      <c r="F7" s="4">
        <f t="shared" si="2"/>
        <v>4.5720000000000001</v>
      </c>
      <c r="G7" s="4">
        <v>29</v>
      </c>
      <c r="H7" s="4">
        <v>30</v>
      </c>
      <c r="I7" s="4">
        <v>6208.5</v>
      </c>
      <c r="J7" s="4">
        <v>5065.7</v>
      </c>
      <c r="K7" s="4">
        <v>5257.4</v>
      </c>
      <c r="L7" s="4">
        <v>337.3</v>
      </c>
      <c r="M7" s="20">
        <f t="shared" si="3"/>
        <v>11499.12510936133</v>
      </c>
      <c r="N7" s="6">
        <f t="shared" si="4"/>
        <v>216.80638083146377</v>
      </c>
      <c r="O7" s="4">
        <f t="shared" si="0"/>
        <v>11274.2</v>
      </c>
      <c r="P7" s="6">
        <f t="shared" si="5"/>
        <v>24659.23009623797</v>
      </c>
      <c r="Q7" s="6"/>
      <c r="R7" s="6"/>
      <c r="S7" s="6"/>
      <c r="T7" s="6"/>
    </row>
    <row r="8" spans="1:20" x14ac:dyDescent="0.3">
      <c r="B8" s="2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C5806-F637-4826-AFE4-A4B1B4C01A66}">
  <dimension ref="A1:H14"/>
  <sheetViews>
    <sheetView workbookViewId="0"/>
  </sheetViews>
  <sheetFormatPr defaultRowHeight="14.4" x14ac:dyDescent="0.3"/>
  <cols>
    <col min="1" max="1" width="25.5546875" style="4" bestFit="1" customWidth="1"/>
    <col min="2" max="2" width="19.109375" style="4" customWidth="1"/>
    <col min="3" max="3" width="92.88671875" style="4" customWidth="1"/>
    <col min="4" max="4" width="17.109375" style="4" customWidth="1"/>
    <col min="5" max="5" width="10.77734375" style="4" customWidth="1"/>
    <col min="6" max="6" width="12.109375" style="4" customWidth="1"/>
    <col min="7" max="7" width="11.6640625" style="4" customWidth="1"/>
    <col min="8" max="8" width="12.109375" style="4" customWidth="1"/>
    <col min="9" max="16384" width="8.88671875" style="4"/>
  </cols>
  <sheetData>
    <row r="1" spans="1:8" ht="27.6" x14ac:dyDescent="0.3">
      <c r="A1" s="17" t="s">
        <v>23</v>
      </c>
      <c r="B1" s="17" t="s">
        <v>24</v>
      </c>
      <c r="C1" s="17" t="s">
        <v>25</v>
      </c>
      <c r="D1" s="17" t="s">
        <v>26</v>
      </c>
      <c r="E1" s="17" t="s">
        <v>27</v>
      </c>
      <c r="F1" s="17" t="s">
        <v>28</v>
      </c>
      <c r="G1" s="17" t="s">
        <v>29</v>
      </c>
      <c r="H1" s="17" t="s">
        <v>30</v>
      </c>
    </row>
    <row r="2" spans="1:8" x14ac:dyDescent="0.3">
      <c r="A2" s="11" t="s">
        <v>86</v>
      </c>
      <c r="B2" s="12" t="s">
        <v>31</v>
      </c>
      <c r="C2" s="13" t="s">
        <v>32</v>
      </c>
      <c r="D2" s="14" t="s">
        <v>33</v>
      </c>
      <c r="E2" s="11">
        <v>10</v>
      </c>
      <c r="F2" s="11"/>
      <c r="G2" s="11" t="s">
        <v>34</v>
      </c>
      <c r="H2" s="11" t="s">
        <v>35</v>
      </c>
    </row>
    <row r="3" spans="1:8" x14ac:dyDescent="0.3">
      <c r="A3" s="11" t="s">
        <v>86</v>
      </c>
      <c r="B3" s="13" t="s">
        <v>36</v>
      </c>
      <c r="C3" s="13" t="s">
        <v>36</v>
      </c>
      <c r="D3" s="13" t="s">
        <v>37</v>
      </c>
      <c r="E3" s="11">
        <v>4</v>
      </c>
      <c r="F3" s="11"/>
      <c r="G3" s="11" t="s">
        <v>34</v>
      </c>
      <c r="H3" s="11" t="s">
        <v>35</v>
      </c>
    </row>
    <row r="4" spans="1:8" s="18" customFormat="1" x14ac:dyDescent="0.3">
      <c r="A4" s="15" t="s">
        <v>86</v>
      </c>
      <c r="B4" s="16" t="s">
        <v>52</v>
      </c>
      <c r="C4" s="16" t="s">
        <v>38</v>
      </c>
      <c r="D4" s="16" t="s">
        <v>39</v>
      </c>
      <c r="E4" s="15">
        <v>3</v>
      </c>
      <c r="F4" s="15" t="s">
        <v>40</v>
      </c>
      <c r="G4" s="15" t="s">
        <v>34</v>
      </c>
      <c r="H4" s="15" t="s">
        <v>35</v>
      </c>
    </row>
    <row r="5" spans="1:8" s="18" customFormat="1" x14ac:dyDescent="0.25">
      <c r="A5" s="15" t="s">
        <v>86</v>
      </c>
      <c r="B5" s="13" t="s">
        <v>159</v>
      </c>
      <c r="C5" s="13" t="s">
        <v>181</v>
      </c>
      <c r="D5" s="13" t="s">
        <v>176</v>
      </c>
      <c r="E5" s="13">
        <v>2</v>
      </c>
      <c r="F5" s="13"/>
      <c r="G5" s="13" t="s">
        <v>34</v>
      </c>
      <c r="H5" s="13" t="s">
        <v>35</v>
      </c>
    </row>
    <row r="6" spans="1:8" s="18" customFormat="1" ht="26.4" x14ac:dyDescent="0.25">
      <c r="A6" s="15"/>
      <c r="B6" s="13" t="s">
        <v>185</v>
      </c>
      <c r="C6" s="13" t="s">
        <v>186</v>
      </c>
      <c r="D6" s="13" t="s">
        <v>39</v>
      </c>
      <c r="E6" s="13"/>
      <c r="F6" s="13"/>
      <c r="G6" s="13" t="s">
        <v>34</v>
      </c>
      <c r="H6" s="13" t="s">
        <v>35</v>
      </c>
    </row>
    <row r="7" spans="1:8" s="18" customFormat="1" x14ac:dyDescent="0.3">
      <c r="A7" s="15" t="s">
        <v>86</v>
      </c>
      <c r="B7" s="16" t="s">
        <v>142</v>
      </c>
      <c r="C7" s="16" t="s">
        <v>143</v>
      </c>
      <c r="D7" s="16" t="s">
        <v>45</v>
      </c>
      <c r="E7" s="15"/>
      <c r="F7" s="15"/>
      <c r="G7" s="15" t="s">
        <v>34</v>
      </c>
      <c r="H7" s="15" t="s">
        <v>35</v>
      </c>
    </row>
    <row r="8" spans="1:8" s="18" customFormat="1" x14ac:dyDescent="0.3">
      <c r="A8" s="15" t="s">
        <v>86</v>
      </c>
      <c r="B8" s="16" t="s">
        <v>144</v>
      </c>
      <c r="C8" s="16" t="s">
        <v>145</v>
      </c>
      <c r="D8" s="16" t="s">
        <v>45</v>
      </c>
      <c r="E8" s="15"/>
      <c r="F8" s="15"/>
      <c r="G8" s="15" t="s">
        <v>34</v>
      </c>
      <c r="H8" s="15" t="s">
        <v>46</v>
      </c>
    </row>
    <row r="9" spans="1:8" s="18" customFormat="1" ht="26.4" x14ac:dyDescent="0.3">
      <c r="A9" s="15" t="s">
        <v>86</v>
      </c>
      <c r="B9" s="16" t="s">
        <v>147</v>
      </c>
      <c r="C9" s="16" t="s">
        <v>148</v>
      </c>
      <c r="D9" s="16" t="s">
        <v>45</v>
      </c>
      <c r="E9" s="15"/>
      <c r="F9" s="15"/>
      <c r="G9" s="15" t="s">
        <v>34</v>
      </c>
      <c r="H9" s="15" t="s">
        <v>46</v>
      </c>
    </row>
    <row r="10" spans="1:8" s="18" customFormat="1" ht="26.4" x14ac:dyDescent="0.3">
      <c r="A10" s="15" t="s">
        <v>86</v>
      </c>
      <c r="B10" s="16" t="s">
        <v>150</v>
      </c>
      <c r="C10" s="16" t="s">
        <v>149</v>
      </c>
      <c r="D10" s="16" t="s">
        <v>45</v>
      </c>
      <c r="E10" s="15"/>
      <c r="F10" s="15"/>
      <c r="G10" s="15" t="s">
        <v>34</v>
      </c>
      <c r="H10" s="15" t="s">
        <v>46</v>
      </c>
    </row>
    <row r="11" spans="1:8" s="18" customFormat="1" x14ac:dyDescent="0.3">
      <c r="A11" s="15" t="s">
        <v>86</v>
      </c>
      <c r="B11" s="16" t="s">
        <v>87</v>
      </c>
      <c r="C11" s="16" t="s">
        <v>88</v>
      </c>
      <c r="D11" s="16" t="s">
        <v>45</v>
      </c>
      <c r="E11" s="15"/>
      <c r="F11" s="15"/>
      <c r="G11" s="15" t="s">
        <v>34</v>
      </c>
      <c r="H11" s="15" t="s">
        <v>46</v>
      </c>
    </row>
    <row r="12" spans="1:8" s="18" customFormat="1" ht="15.6" x14ac:dyDescent="0.3">
      <c r="A12" s="15" t="s">
        <v>86</v>
      </c>
      <c r="B12" s="16" t="s">
        <v>151</v>
      </c>
      <c r="C12" s="16" t="s">
        <v>196</v>
      </c>
      <c r="D12" s="16" t="s">
        <v>45</v>
      </c>
      <c r="E12" s="15"/>
      <c r="F12" s="15"/>
      <c r="G12" s="15" t="s">
        <v>34</v>
      </c>
      <c r="H12" s="15" t="s">
        <v>46</v>
      </c>
    </row>
    <row r="13" spans="1:8" s="18" customFormat="1" ht="43.2" x14ac:dyDescent="0.3">
      <c r="A13" s="15" t="s">
        <v>86</v>
      </c>
      <c r="B13" s="1" t="s">
        <v>155</v>
      </c>
      <c r="C13" s="16" t="s">
        <v>156</v>
      </c>
      <c r="D13" s="16" t="s">
        <v>45</v>
      </c>
      <c r="E13" s="15"/>
      <c r="F13" s="15"/>
      <c r="G13" s="15" t="s">
        <v>34</v>
      </c>
      <c r="H13" s="15" t="s">
        <v>46</v>
      </c>
    </row>
    <row r="14" spans="1:8" s="18" customFormat="1" x14ac:dyDescent="0.3">
      <c r="A14" s="15" t="s">
        <v>86</v>
      </c>
      <c r="B14" s="16" t="s">
        <v>154</v>
      </c>
      <c r="C14" s="16" t="s">
        <v>153</v>
      </c>
      <c r="D14" s="16" t="s">
        <v>45</v>
      </c>
      <c r="E14" s="15"/>
      <c r="F14" s="15"/>
      <c r="G14" s="15" t="s">
        <v>34</v>
      </c>
      <c r="H14" s="15" t="s">
        <v>46</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51586-6A3C-420C-ACCD-35EC0B6BF9C0}">
  <dimension ref="A1:Q10"/>
  <sheetViews>
    <sheetView workbookViewId="0"/>
  </sheetViews>
  <sheetFormatPr defaultRowHeight="14.4" x14ac:dyDescent="0.3"/>
  <cols>
    <col min="1" max="1" width="10.6640625" style="4" bestFit="1" customWidth="1"/>
    <col min="2" max="2" width="5" style="4" bestFit="1" customWidth="1"/>
    <col min="3" max="3" width="4.88671875" style="4" bestFit="1" customWidth="1"/>
    <col min="4" max="4" width="6.5546875" style="4" customWidth="1"/>
    <col min="5" max="5" width="7.44140625" style="4" customWidth="1"/>
    <col min="6" max="6" width="8.6640625" style="4" customWidth="1"/>
    <col min="7" max="7" width="7.6640625" style="4" customWidth="1"/>
    <col min="8" max="9" width="8" style="4" bestFit="1" customWidth="1"/>
    <col min="10" max="10" width="9.109375" style="4" bestFit="1" customWidth="1"/>
    <col min="11" max="11" width="9.44140625" style="4" customWidth="1"/>
    <col min="12" max="12" width="10.5546875" style="4" customWidth="1"/>
    <col min="13" max="14" width="8" style="4" bestFit="1" customWidth="1"/>
    <col min="15" max="16384" width="8.88671875" style="4"/>
  </cols>
  <sheetData>
    <row r="1" spans="1:17" ht="72" x14ac:dyDescent="0.3">
      <c r="A1" s="7" t="s">
        <v>31</v>
      </c>
      <c r="B1" s="7" t="s">
        <v>36</v>
      </c>
      <c r="C1" s="7" t="s">
        <v>21</v>
      </c>
      <c r="D1" s="8" t="s">
        <v>159</v>
      </c>
      <c r="E1" s="8" t="s">
        <v>158</v>
      </c>
      <c r="F1" s="8" t="s">
        <v>142</v>
      </c>
      <c r="G1" s="1" t="s">
        <v>144</v>
      </c>
      <c r="H1" s="8" t="s">
        <v>146</v>
      </c>
      <c r="I1" s="8" t="s">
        <v>150</v>
      </c>
      <c r="J1" s="8" t="s">
        <v>89</v>
      </c>
      <c r="K1" s="8" t="s">
        <v>152</v>
      </c>
      <c r="L1" s="1" t="s">
        <v>155</v>
      </c>
      <c r="M1" s="1" t="s">
        <v>90</v>
      </c>
    </row>
    <row r="2" spans="1:17" x14ac:dyDescent="0.3">
      <c r="A2" s="5">
        <f>DATE(B2,1,C2)</f>
        <v>33175</v>
      </c>
      <c r="B2" s="4">
        <v>1990</v>
      </c>
      <c r="C2" s="4">
        <v>302</v>
      </c>
      <c r="D2" s="4" t="s">
        <v>49</v>
      </c>
      <c r="E2" s="4">
        <v>1</v>
      </c>
      <c r="F2" s="4">
        <v>0.3</v>
      </c>
      <c r="G2" s="4">
        <v>2735</v>
      </c>
      <c r="H2" s="4">
        <v>1014.1</v>
      </c>
      <c r="I2" s="4">
        <v>825.2</v>
      </c>
      <c r="J2" s="9">
        <f t="shared" ref="J2:J10" si="0">(H2-I2)/H2</f>
        <v>0.18627354304309238</v>
      </c>
      <c r="K2" s="6">
        <f t="shared" ref="K2:K10" si="1">(G2-G2*J2)/F2</f>
        <v>7418.4728659238081</v>
      </c>
      <c r="L2" s="10">
        <f>K2*1.18343195266272/56</f>
        <v>156.77246124099315</v>
      </c>
      <c r="M2" s="6">
        <f t="shared" ref="M2:M10" si="2">K2/0.892179</f>
        <v>8315.0050224493152</v>
      </c>
      <c r="P2" s="6"/>
      <c r="Q2" s="6"/>
    </row>
    <row r="3" spans="1:17" x14ac:dyDescent="0.3">
      <c r="A3" s="5">
        <f>DATE(B3,1,C3)</f>
        <v>33175</v>
      </c>
      <c r="B3" s="4">
        <v>1990</v>
      </c>
      <c r="C3" s="4">
        <v>302</v>
      </c>
      <c r="D3" s="4" t="s">
        <v>49</v>
      </c>
      <c r="E3" s="4">
        <v>2</v>
      </c>
      <c r="F3" s="4">
        <v>0.3</v>
      </c>
      <c r="G3" s="4">
        <v>2895</v>
      </c>
      <c r="H3" s="4">
        <v>1144.8</v>
      </c>
      <c r="I3" s="4">
        <v>923.2</v>
      </c>
      <c r="J3" s="9">
        <f t="shared" si="0"/>
        <v>0.19357092941998597</v>
      </c>
      <c r="K3" s="6">
        <f t="shared" si="1"/>
        <v>7782.0405310971355</v>
      </c>
      <c r="L3" s="10">
        <f t="shared" ref="L3:L10" si="3">K3*1.18343195266272/56</f>
        <v>164.45563252529843</v>
      </c>
      <c r="M3" s="6">
        <f t="shared" si="2"/>
        <v>8722.5103158638958</v>
      </c>
      <c r="P3" s="6"/>
      <c r="Q3" s="6"/>
    </row>
    <row r="4" spans="1:17" x14ac:dyDescent="0.3">
      <c r="A4" s="5">
        <f>DATE(B4,1,C4)</f>
        <v>33175</v>
      </c>
      <c r="B4" s="4">
        <v>1990</v>
      </c>
      <c r="C4" s="4">
        <v>302</v>
      </c>
      <c r="D4" s="4" t="s">
        <v>49</v>
      </c>
      <c r="E4" s="4">
        <v>3</v>
      </c>
      <c r="F4" s="4">
        <v>0.3</v>
      </c>
      <c r="G4" s="4">
        <v>2970</v>
      </c>
      <c r="H4" s="4">
        <v>1322</v>
      </c>
      <c r="I4" s="4">
        <v>1077.7</v>
      </c>
      <c r="J4" s="9">
        <f t="shared" si="0"/>
        <v>0.18479576399394854</v>
      </c>
      <c r="K4" s="6">
        <f t="shared" si="1"/>
        <v>8070.5219364599088</v>
      </c>
      <c r="L4" s="10">
        <f t="shared" si="3"/>
        <v>170.55202739771545</v>
      </c>
      <c r="M4" s="6">
        <f t="shared" si="2"/>
        <v>9045.8550766829394</v>
      </c>
      <c r="P4" s="6"/>
      <c r="Q4" s="6"/>
    </row>
    <row r="5" spans="1:17" x14ac:dyDescent="0.3">
      <c r="A5" s="5">
        <f>DATE(B5,1,C5)</f>
        <v>33175</v>
      </c>
      <c r="B5" s="4">
        <v>1990</v>
      </c>
      <c r="C5" s="4">
        <v>302</v>
      </c>
      <c r="D5" s="4" t="s">
        <v>49</v>
      </c>
      <c r="E5" s="4">
        <v>4</v>
      </c>
      <c r="F5" s="4">
        <v>0.3</v>
      </c>
      <c r="G5" s="4">
        <v>3090</v>
      </c>
      <c r="H5" s="4">
        <v>1187.2</v>
      </c>
      <c r="I5" s="4">
        <v>964.7</v>
      </c>
      <c r="J5" s="9">
        <f t="shared" si="0"/>
        <v>0.18741576819407008</v>
      </c>
      <c r="K5" s="6">
        <f t="shared" si="1"/>
        <v>8369.6175876010784</v>
      </c>
      <c r="L5" s="10">
        <f t="shared" si="3"/>
        <v>176.87273008455335</v>
      </c>
      <c r="M5" s="6">
        <f t="shared" si="2"/>
        <v>9381.0968287765991</v>
      </c>
      <c r="O5" s="6"/>
      <c r="P5" s="6"/>
      <c r="Q5" s="6"/>
    </row>
    <row r="6" spans="1:17" x14ac:dyDescent="0.3">
      <c r="A6" s="5">
        <f>DATE(B6,1,C6)</f>
        <v>33175</v>
      </c>
      <c r="B6" s="4">
        <v>1990</v>
      </c>
      <c r="C6" s="4">
        <v>302</v>
      </c>
      <c r="D6" s="4" t="s">
        <v>50</v>
      </c>
      <c r="E6" s="4">
        <v>1</v>
      </c>
      <c r="F6" s="4">
        <v>0.3</v>
      </c>
      <c r="G6" s="4">
        <v>3025</v>
      </c>
      <c r="H6" s="4">
        <v>1551.6</v>
      </c>
      <c r="I6" s="4">
        <v>1266</v>
      </c>
      <c r="J6" s="9">
        <f t="shared" si="0"/>
        <v>0.18406805877803553</v>
      </c>
      <c r="K6" s="6">
        <f t="shared" si="1"/>
        <v>8227.3137406548085</v>
      </c>
      <c r="L6" s="10">
        <f t="shared" si="3"/>
        <v>173.8654636655705</v>
      </c>
      <c r="M6" s="6">
        <f t="shared" si="2"/>
        <v>9221.5953756531017</v>
      </c>
      <c r="P6" s="6"/>
      <c r="Q6" s="6"/>
    </row>
    <row r="7" spans="1:17" x14ac:dyDescent="0.3">
      <c r="A7" s="5">
        <f t="shared" ref="A7:A10" si="4">DATE(B7,1,C7)</f>
        <v>33175</v>
      </c>
      <c r="B7" s="4">
        <v>1990</v>
      </c>
      <c r="C7" s="4">
        <v>302</v>
      </c>
      <c r="D7" s="4" t="s">
        <v>50</v>
      </c>
      <c r="E7" s="4">
        <v>2</v>
      </c>
      <c r="F7" s="4">
        <v>0.3</v>
      </c>
      <c r="G7" s="4">
        <v>3020</v>
      </c>
      <c r="H7" s="4">
        <v>1506.6</v>
      </c>
      <c r="I7" s="4">
        <v>1230.5999999999999</v>
      </c>
      <c r="J7" s="9">
        <f t="shared" si="0"/>
        <v>0.18319394663480687</v>
      </c>
      <c r="K7" s="6">
        <f t="shared" si="1"/>
        <v>8222.5142705429444</v>
      </c>
      <c r="L7" s="10">
        <f t="shared" si="3"/>
        <v>173.76403783903066</v>
      </c>
      <c r="M7" s="6">
        <f t="shared" si="2"/>
        <v>9216.2158832957775</v>
      </c>
      <c r="P7" s="6"/>
      <c r="Q7" s="6"/>
    </row>
    <row r="8" spans="1:17" x14ac:dyDescent="0.3">
      <c r="A8" s="5">
        <f>DATE(B8,1,C8)</f>
        <v>33175</v>
      </c>
      <c r="B8" s="4">
        <v>1990</v>
      </c>
      <c r="C8" s="4">
        <v>302</v>
      </c>
      <c r="D8" s="4" t="s">
        <v>50</v>
      </c>
      <c r="E8" s="4">
        <v>3</v>
      </c>
      <c r="F8" s="4">
        <v>0.3</v>
      </c>
      <c r="G8" s="4">
        <v>3225</v>
      </c>
      <c r="H8" s="4">
        <v>1392.1</v>
      </c>
      <c r="I8" s="4">
        <v>1145.5999999999999</v>
      </c>
      <c r="J8" s="9">
        <f t="shared" si="0"/>
        <v>0.17707061274333741</v>
      </c>
      <c r="K8" s="6">
        <f t="shared" si="1"/>
        <v>8846.4909130091237</v>
      </c>
      <c r="L8" s="10">
        <f t="shared" si="3"/>
        <v>186.95035741777491</v>
      </c>
      <c r="M8" s="6">
        <f t="shared" si="2"/>
        <v>9915.6009197808107</v>
      </c>
      <c r="P8" s="6"/>
      <c r="Q8" s="6"/>
    </row>
    <row r="9" spans="1:17" x14ac:dyDescent="0.3">
      <c r="A9" s="5">
        <f t="shared" si="4"/>
        <v>33175</v>
      </c>
      <c r="B9" s="4">
        <v>1990</v>
      </c>
      <c r="C9" s="4">
        <v>302</v>
      </c>
      <c r="D9" s="4" t="s">
        <v>50</v>
      </c>
      <c r="E9" s="4">
        <v>4</v>
      </c>
      <c r="F9" s="4">
        <v>0.3</v>
      </c>
      <c r="G9" s="4">
        <v>3310</v>
      </c>
      <c r="H9" s="4">
        <v>1399.5</v>
      </c>
      <c r="I9" s="4">
        <v>1145.8</v>
      </c>
      <c r="J9" s="9">
        <f t="shared" si="0"/>
        <v>0.18127902822436587</v>
      </c>
      <c r="K9" s="6">
        <f t="shared" si="1"/>
        <v>9033.2213885911624</v>
      </c>
      <c r="L9" s="10">
        <f t="shared" si="3"/>
        <v>190.8964790488408</v>
      </c>
      <c r="M9" s="6">
        <f t="shared" si="2"/>
        <v>10124.898017764554</v>
      </c>
      <c r="P9" s="6"/>
      <c r="Q9" s="6"/>
    </row>
    <row r="10" spans="1:17" x14ac:dyDescent="0.3">
      <c r="A10" s="5">
        <f t="shared" si="4"/>
        <v>33175</v>
      </c>
      <c r="B10" s="4">
        <v>1990</v>
      </c>
      <c r="C10" s="4">
        <v>302</v>
      </c>
      <c r="D10" s="4" t="s">
        <v>50</v>
      </c>
      <c r="E10" s="4">
        <v>5</v>
      </c>
      <c r="F10" s="4">
        <v>0.3</v>
      </c>
      <c r="G10" s="4">
        <v>3190</v>
      </c>
      <c r="H10" s="4">
        <v>987.5</v>
      </c>
      <c r="I10" s="4">
        <v>802.8</v>
      </c>
      <c r="J10" s="9">
        <f t="shared" si="0"/>
        <v>0.18703797468354436</v>
      </c>
      <c r="K10" s="6">
        <f t="shared" si="1"/>
        <v>8644.4962025316454</v>
      </c>
      <c r="L10" s="10">
        <f t="shared" si="3"/>
        <v>182.68166108477664</v>
      </c>
      <c r="M10" s="6">
        <f t="shared" si="2"/>
        <v>9689.1948841338399</v>
      </c>
      <c r="O10" s="6"/>
      <c r="P10" s="6"/>
      <c r="Q10" s="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2FC23-B4D0-4526-907C-664E736AF35A}">
  <dimension ref="A1:H16"/>
  <sheetViews>
    <sheetView workbookViewId="0"/>
  </sheetViews>
  <sheetFormatPr defaultRowHeight="14.4" x14ac:dyDescent="0.3"/>
  <cols>
    <col min="1" max="1" width="26.44140625" style="18" customWidth="1"/>
    <col min="2" max="2" width="26.21875" style="3" customWidth="1"/>
    <col min="3" max="3" width="88.33203125" style="18" customWidth="1"/>
    <col min="4" max="4" width="17.33203125" style="18" customWidth="1"/>
    <col min="5" max="5" width="10.33203125" style="18" customWidth="1"/>
    <col min="6" max="6" width="12.109375" style="18" customWidth="1"/>
    <col min="7" max="7" width="11.5546875" style="18" customWidth="1"/>
    <col min="8" max="8" width="11.44140625" style="18" customWidth="1"/>
    <col min="9" max="16384" width="8.88671875" style="18"/>
  </cols>
  <sheetData>
    <row r="1" spans="1:8" ht="27.6" x14ac:dyDescent="0.3">
      <c r="A1" s="17" t="s">
        <v>23</v>
      </c>
      <c r="B1" s="17" t="s">
        <v>24</v>
      </c>
      <c r="C1" s="17" t="s">
        <v>25</v>
      </c>
      <c r="D1" s="17" t="s">
        <v>26</v>
      </c>
      <c r="E1" s="17" t="s">
        <v>27</v>
      </c>
      <c r="F1" s="17" t="s">
        <v>28</v>
      </c>
      <c r="G1" s="17" t="s">
        <v>29</v>
      </c>
      <c r="H1" s="17" t="s">
        <v>30</v>
      </c>
    </row>
    <row r="2" spans="1:8" x14ac:dyDescent="0.3">
      <c r="A2" s="15" t="s">
        <v>167</v>
      </c>
      <c r="B2" s="22" t="s">
        <v>31</v>
      </c>
      <c r="C2" s="16" t="s">
        <v>32</v>
      </c>
      <c r="D2" s="23" t="s">
        <v>33</v>
      </c>
      <c r="E2" s="15">
        <v>10</v>
      </c>
      <c r="F2" s="15"/>
      <c r="G2" s="15" t="s">
        <v>34</v>
      </c>
      <c r="H2" s="15" t="s">
        <v>35</v>
      </c>
    </row>
    <row r="3" spans="1:8" x14ac:dyDescent="0.3">
      <c r="A3" s="15" t="s">
        <v>167</v>
      </c>
      <c r="B3" s="16" t="s">
        <v>36</v>
      </c>
      <c r="C3" s="16" t="s">
        <v>36</v>
      </c>
      <c r="D3" s="16" t="s">
        <v>37</v>
      </c>
      <c r="E3" s="15">
        <v>4</v>
      </c>
      <c r="F3" s="15"/>
      <c r="G3" s="15" t="s">
        <v>34</v>
      </c>
      <c r="H3" s="15" t="s">
        <v>35</v>
      </c>
    </row>
    <row r="4" spans="1:8" x14ac:dyDescent="0.3">
      <c r="A4" s="15" t="s">
        <v>167</v>
      </c>
      <c r="B4" s="16" t="s">
        <v>21</v>
      </c>
      <c r="C4" s="16" t="s">
        <v>38</v>
      </c>
      <c r="D4" s="16" t="s">
        <v>39</v>
      </c>
      <c r="E4" s="15">
        <v>3</v>
      </c>
      <c r="F4" s="15" t="s">
        <v>40</v>
      </c>
      <c r="G4" s="15" t="s">
        <v>34</v>
      </c>
      <c r="H4" s="15" t="s">
        <v>35</v>
      </c>
    </row>
    <row r="5" spans="1:8" x14ac:dyDescent="0.3">
      <c r="A5" s="15" t="s">
        <v>167</v>
      </c>
      <c r="B5" s="16" t="s">
        <v>159</v>
      </c>
      <c r="C5" s="16" t="s">
        <v>163</v>
      </c>
      <c r="D5" s="16"/>
      <c r="E5" s="15"/>
      <c r="F5" s="15"/>
      <c r="G5" s="15"/>
      <c r="H5" s="15"/>
    </row>
    <row r="6" spans="1:8" ht="26.4" x14ac:dyDescent="0.3">
      <c r="A6" s="15" t="s">
        <v>167</v>
      </c>
      <c r="B6" s="36" t="s">
        <v>158</v>
      </c>
      <c r="C6" s="16" t="s">
        <v>166</v>
      </c>
      <c r="D6" s="16" t="s">
        <v>97</v>
      </c>
      <c r="E6" s="15" t="s">
        <v>42</v>
      </c>
      <c r="F6" s="15"/>
      <c r="G6" s="15" t="s">
        <v>34</v>
      </c>
      <c r="H6" s="15" t="s">
        <v>35</v>
      </c>
    </row>
    <row r="7" spans="1:8" ht="15.6" x14ac:dyDescent="0.3">
      <c r="A7" s="15" t="s">
        <v>167</v>
      </c>
      <c r="B7" s="38" t="s">
        <v>98</v>
      </c>
      <c r="C7" s="16" t="s">
        <v>62</v>
      </c>
      <c r="D7" s="16" t="s">
        <v>45</v>
      </c>
      <c r="E7" s="15"/>
      <c r="F7" s="15"/>
      <c r="G7" s="15" t="s">
        <v>34</v>
      </c>
      <c r="H7" s="15" t="s">
        <v>35</v>
      </c>
    </row>
    <row r="8" spans="1:8" ht="15.6" x14ac:dyDescent="0.3">
      <c r="A8" s="15" t="s">
        <v>167</v>
      </c>
      <c r="B8" s="38" t="s">
        <v>164</v>
      </c>
      <c r="C8" s="16" t="s">
        <v>99</v>
      </c>
      <c r="D8" s="16" t="s">
        <v>39</v>
      </c>
      <c r="E8" s="15"/>
      <c r="F8" s="15"/>
      <c r="G8" s="15" t="s">
        <v>34</v>
      </c>
      <c r="H8" s="15" t="s">
        <v>46</v>
      </c>
    </row>
    <row r="9" spans="1:8" ht="15.6" x14ac:dyDescent="0.3">
      <c r="A9" s="15" t="s">
        <v>167</v>
      </c>
      <c r="B9" s="39" t="s">
        <v>165</v>
      </c>
      <c r="C9" s="40" t="s">
        <v>91</v>
      </c>
      <c r="D9" s="16"/>
      <c r="E9" s="15"/>
      <c r="F9" s="15"/>
      <c r="G9" s="15" t="s">
        <v>34</v>
      </c>
      <c r="H9" s="15" t="s">
        <v>46</v>
      </c>
    </row>
    <row r="10" spans="1:8" ht="15.6" x14ac:dyDescent="0.3">
      <c r="A10" s="15" t="s">
        <v>167</v>
      </c>
      <c r="B10" s="38" t="s">
        <v>100</v>
      </c>
      <c r="C10" s="16" t="s">
        <v>101</v>
      </c>
      <c r="D10" s="16" t="s">
        <v>39</v>
      </c>
      <c r="E10" s="15"/>
      <c r="F10" s="15"/>
      <c r="G10" s="15" t="s">
        <v>34</v>
      </c>
      <c r="H10" s="15" t="s">
        <v>46</v>
      </c>
    </row>
    <row r="11" spans="1:8" ht="15.6" x14ac:dyDescent="0.3">
      <c r="A11" s="15" t="s">
        <v>167</v>
      </c>
      <c r="B11" s="38" t="s">
        <v>47</v>
      </c>
      <c r="C11" s="16" t="s">
        <v>61</v>
      </c>
      <c r="D11" s="16" t="s">
        <v>45</v>
      </c>
      <c r="E11" s="15"/>
      <c r="F11" s="15"/>
      <c r="G11" s="15" t="s">
        <v>34</v>
      </c>
      <c r="H11" s="15" t="s">
        <v>46</v>
      </c>
    </row>
    <row r="12" spans="1:8" ht="15.6" x14ac:dyDescent="0.3">
      <c r="A12" s="15" t="s">
        <v>167</v>
      </c>
      <c r="B12" s="38" t="s">
        <v>102</v>
      </c>
      <c r="C12" s="16" t="s">
        <v>103</v>
      </c>
      <c r="D12" s="16" t="s">
        <v>45</v>
      </c>
      <c r="E12" s="15"/>
      <c r="F12" s="15"/>
      <c r="G12" s="15" t="s">
        <v>34</v>
      </c>
      <c r="H12" s="15" t="s">
        <v>46</v>
      </c>
    </row>
    <row r="13" spans="1:8" ht="15.6" x14ac:dyDescent="0.3">
      <c r="A13" s="15" t="s">
        <v>167</v>
      </c>
      <c r="B13" s="38" t="s">
        <v>108</v>
      </c>
      <c r="C13" s="16" t="s">
        <v>104</v>
      </c>
      <c r="D13" s="16" t="s">
        <v>45</v>
      </c>
      <c r="E13" s="15"/>
      <c r="F13" s="15"/>
      <c r="G13" s="15" t="s">
        <v>34</v>
      </c>
      <c r="H13" s="15" t="s">
        <v>46</v>
      </c>
    </row>
    <row r="14" spans="1:8" ht="15.6" x14ac:dyDescent="0.3">
      <c r="A14" s="15" t="s">
        <v>167</v>
      </c>
      <c r="B14" s="38" t="s">
        <v>107</v>
      </c>
      <c r="C14" s="16" t="s">
        <v>105</v>
      </c>
      <c r="D14" s="16" t="s">
        <v>45</v>
      </c>
      <c r="E14" s="15"/>
      <c r="F14" s="15"/>
      <c r="G14" s="15" t="s">
        <v>34</v>
      </c>
      <c r="H14" s="15" t="s">
        <v>46</v>
      </c>
    </row>
    <row r="15" spans="1:8" ht="15.6" x14ac:dyDescent="0.3">
      <c r="A15" s="15" t="s">
        <v>167</v>
      </c>
      <c r="B15" s="38" t="s">
        <v>109</v>
      </c>
      <c r="C15" s="16" t="s">
        <v>106</v>
      </c>
      <c r="D15" s="16" t="s">
        <v>45</v>
      </c>
      <c r="E15" s="15"/>
      <c r="F15" s="15"/>
      <c r="G15" s="15" t="s">
        <v>34</v>
      </c>
      <c r="H15" s="15" t="s">
        <v>46</v>
      </c>
    </row>
    <row r="16" spans="1:8" ht="31.2" x14ac:dyDescent="0.3">
      <c r="A16" s="15" t="s">
        <v>167</v>
      </c>
      <c r="B16" s="38" t="s">
        <v>160</v>
      </c>
      <c r="C16" s="16" t="s">
        <v>161</v>
      </c>
      <c r="D16" s="16" t="s">
        <v>45</v>
      </c>
      <c r="E16" s="15"/>
      <c r="F16" s="15"/>
      <c r="G16" s="15" t="s">
        <v>34</v>
      </c>
      <c r="H16" s="15" t="s">
        <v>46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30F25-55AD-41E4-AD94-9F932F6F4946}">
  <dimension ref="A1:P76"/>
  <sheetViews>
    <sheetView workbookViewId="0">
      <pane ySplit="1" topLeftCell="A58" activePane="bottomLeft" state="frozen"/>
      <selection activeCell="D32" sqref="D32"/>
      <selection pane="bottomLeft" activeCell="P69" sqref="P69"/>
    </sheetView>
  </sheetViews>
  <sheetFormatPr defaultRowHeight="14.4" x14ac:dyDescent="0.3"/>
  <cols>
    <col min="1" max="1" width="10.6640625" style="4" bestFit="1" customWidth="1"/>
    <col min="2" max="6" width="8.88671875" style="4"/>
    <col min="7" max="7" width="10.88671875" style="4" customWidth="1"/>
    <col min="8" max="8" width="9.109375" style="29"/>
    <col min="9" max="9" width="9.109375" style="28"/>
    <col min="10" max="10" width="9.109375" style="19"/>
    <col min="11" max="14" width="9.109375" style="24"/>
    <col min="15" max="15" width="11.88671875" style="24" customWidth="1"/>
    <col min="16" max="16384" width="8.88671875" style="4"/>
  </cols>
  <sheetData>
    <row r="1" spans="1:15" ht="57.6" x14ac:dyDescent="0.3">
      <c r="A1" s="7" t="s">
        <v>31</v>
      </c>
      <c r="B1" s="7" t="s">
        <v>36</v>
      </c>
      <c r="C1" s="7" t="s">
        <v>21</v>
      </c>
      <c r="D1" s="8" t="s">
        <v>159</v>
      </c>
      <c r="E1" s="8" t="s">
        <v>158</v>
      </c>
      <c r="F1" s="8" t="s">
        <v>98</v>
      </c>
      <c r="G1" s="8" t="s">
        <v>164</v>
      </c>
      <c r="H1" s="34" t="s">
        <v>165</v>
      </c>
      <c r="I1" s="33" t="s">
        <v>100</v>
      </c>
      <c r="J1" s="7" t="s">
        <v>47</v>
      </c>
      <c r="K1" s="35" t="s">
        <v>102</v>
      </c>
      <c r="L1" s="35" t="s">
        <v>110</v>
      </c>
      <c r="M1" s="35" t="s">
        <v>107</v>
      </c>
      <c r="N1" s="35" t="s">
        <v>109</v>
      </c>
      <c r="O1" s="35" t="s">
        <v>160</v>
      </c>
    </row>
    <row r="2" spans="1:15" x14ac:dyDescent="0.3">
      <c r="A2" s="5">
        <f>DATE(B2,1,C2)</f>
        <v>33029</v>
      </c>
      <c r="B2" s="4">
        <v>1990</v>
      </c>
      <c r="C2" s="7">
        <v>156</v>
      </c>
      <c r="D2" s="7" t="s">
        <v>49</v>
      </c>
      <c r="E2" s="7">
        <v>1</v>
      </c>
      <c r="F2" s="4">
        <f>2*0.762</f>
        <v>1.524</v>
      </c>
      <c r="G2" s="7">
        <v>10</v>
      </c>
      <c r="H2" s="29">
        <v>14.8</v>
      </c>
      <c r="I2" s="7">
        <v>762</v>
      </c>
      <c r="J2" s="24">
        <f t="shared" ref="J2:J33" si="0">I2/(F2*10000)</f>
        <v>0.05</v>
      </c>
      <c r="K2" s="10">
        <f t="shared" ref="K2:K33" si="1">IF(SUMIF(L2:N2,"&lt;&gt;#N/A")&gt;0,SUMIF(L2:N2,"&lt;&gt;#N/A"),NA())</f>
        <v>4.7</v>
      </c>
      <c r="L2" s="32">
        <v>3.7</v>
      </c>
      <c r="M2" s="32">
        <v>1</v>
      </c>
      <c r="N2" s="37" t="e">
        <v>#N/A</v>
      </c>
      <c r="O2" s="6">
        <f>10*K2/(1.52)</f>
        <v>30.921052631578949</v>
      </c>
    </row>
    <row r="3" spans="1:15" x14ac:dyDescent="0.3">
      <c r="A3" s="5">
        <f t="shared" ref="A3:A63" si="2">DATE(B3,1,C3)</f>
        <v>33029</v>
      </c>
      <c r="B3" s="4">
        <v>1990</v>
      </c>
      <c r="C3" s="7">
        <v>156</v>
      </c>
      <c r="D3" s="7" t="s">
        <v>49</v>
      </c>
      <c r="E3" s="7">
        <v>2</v>
      </c>
      <c r="F3" s="4">
        <f t="shared" ref="F3:F55" si="3">2*0.762</f>
        <v>1.524</v>
      </c>
      <c r="G3" s="7">
        <v>12</v>
      </c>
      <c r="H3" s="29">
        <v>15.8</v>
      </c>
      <c r="I3" s="7">
        <v>897</v>
      </c>
      <c r="J3" s="24">
        <f t="shared" si="0"/>
        <v>5.8858267716535434E-2</v>
      </c>
      <c r="K3" s="10">
        <f t="shared" si="1"/>
        <v>6</v>
      </c>
      <c r="L3" s="32">
        <v>4.5</v>
      </c>
      <c r="M3" s="32">
        <v>1.5</v>
      </c>
      <c r="N3" s="37" t="e">
        <v>#N/A</v>
      </c>
      <c r="O3" s="6">
        <f t="shared" ref="O3:O63" si="4">10*K3/(1.52)</f>
        <v>39.473684210526315</v>
      </c>
    </row>
    <row r="4" spans="1:15" x14ac:dyDescent="0.3">
      <c r="A4" s="5">
        <f t="shared" si="2"/>
        <v>33029</v>
      </c>
      <c r="B4" s="4">
        <v>1990</v>
      </c>
      <c r="C4" s="7">
        <v>156</v>
      </c>
      <c r="D4" s="7" t="s">
        <v>49</v>
      </c>
      <c r="E4" s="7">
        <v>3</v>
      </c>
      <c r="F4" s="4">
        <f t="shared" si="3"/>
        <v>1.524</v>
      </c>
      <c r="G4" s="7">
        <v>11</v>
      </c>
      <c r="H4" s="29">
        <v>13.4</v>
      </c>
      <c r="I4" s="7">
        <v>658</v>
      </c>
      <c r="J4" s="24">
        <f t="shared" si="0"/>
        <v>4.3175853018372706E-2</v>
      </c>
      <c r="K4" s="10">
        <f t="shared" si="1"/>
        <v>4</v>
      </c>
      <c r="L4" s="32">
        <v>3.3</v>
      </c>
      <c r="M4" s="32">
        <v>0.7</v>
      </c>
      <c r="N4" s="37" t="e">
        <v>#N/A</v>
      </c>
      <c r="O4" s="6">
        <f t="shared" si="4"/>
        <v>26.315789473684209</v>
      </c>
    </row>
    <row r="5" spans="1:15" x14ac:dyDescent="0.3">
      <c r="A5" s="5">
        <f t="shared" si="2"/>
        <v>33029</v>
      </c>
      <c r="B5" s="4">
        <v>1990</v>
      </c>
      <c r="C5" s="7">
        <v>156</v>
      </c>
      <c r="D5" s="7" t="s">
        <v>50</v>
      </c>
      <c r="E5" s="7">
        <v>1</v>
      </c>
      <c r="F5" s="4">
        <f t="shared" si="3"/>
        <v>1.524</v>
      </c>
      <c r="G5" s="7">
        <v>10</v>
      </c>
      <c r="H5" s="29">
        <v>24.6</v>
      </c>
      <c r="I5" s="7">
        <v>1204</v>
      </c>
      <c r="J5" s="24">
        <f t="shared" si="0"/>
        <v>7.9002624671916016E-2</v>
      </c>
      <c r="K5" s="10">
        <f t="shared" si="1"/>
        <v>9.1999999999999993</v>
      </c>
      <c r="L5" s="32">
        <v>6.4</v>
      </c>
      <c r="M5" s="32">
        <v>2.8</v>
      </c>
      <c r="N5" s="37" t="e">
        <v>#N/A</v>
      </c>
      <c r="O5" s="6">
        <f t="shared" si="4"/>
        <v>60.526315789473685</v>
      </c>
    </row>
    <row r="6" spans="1:15" x14ac:dyDescent="0.3">
      <c r="A6" s="5">
        <f t="shared" si="2"/>
        <v>33029</v>
      </c>
      <c r="B6" s="4">
        <v>1990</v>
      </c>
      <c r="C6" s="7">
        <v>156</v>
      </c>
      <c r="D6" s="7" t="s">
        <v>50</v>
      </c>
      <c r="E6" s="7">
        <v>2</v>
      </c>
      <c r="F6" s="4">
        <f t="shared" si="3"/>
        <v>1.524</v>
      </c>
      <c r="G6" s="7">
        <v>11</v>
      </c>
      <c r="H6" s="29">
        <v>23.4</v>
      </c>
      <c r="I6" s="7">
        <v>1568</v>
      </c>
      <c r="J6" s="24">
        <f t="shared" si="0"/>
        <v>0.10288713910761155</v>
      </c>
      <c r="K6" s="10">
        <f t="shared" si="1"/>
        <v>12.399999999999999</v>
      </c>
      <c r="L6" s="32">
        <v>8.6</v>
      </c>
      <c r="M6" s="32">
        <v>3.8</v>
      </c>
      <c r="N6" s="37" t="e">
        <v>#N/A</v>
      </c>
      <c r="O6" s="6">
        <f t="shared" si="4"/>
        <v>81.578947368421041</v>
      </c>
    </row>
    <row r="7" spans="1:15" x14ac:dyDescent="0.3">
      <c r="A7" s="5">
        <f t="shared" si="2"/>
        <v>33029</v>
      </c>
      <c r="B7" s="4">
        <v>1990</v>
      </c>
      <c r="C7" s="7">
        <v>156</v>
      </c>
      <c r="D7" s="7" t="s">
        <v>50</v>
      </c>
      <c r="E7" s="7">
        <v>3</v>
      </c>
      <c r="F7" s="4">
        <f t="shared" si="3"/>
        <v>1.524</v>
      </c>
      <c r="G7" s="7">
        <v>12</v>
      </c>
      <c r="H7" s="29">
        <v>21</v>
      </c>
      <c r="I7" s="7">
        <v>892</v>
      </c>
      <c r="J7" s="24">
        <f t="shared" si="0"/>
        <v>5.853018372703412E-2</v>
      </c>
      <c r="K7" s="10">
        <f t="shared" si="1"/>
        <v>6.5</v>
      </c>
      <c r="L7" s="32">
        <v>4.7</v>
      </c>
      <c r="M7" s="32">
        <v>1.8</v>
      </c>
      <c r="N7" s="37" t="e">
        <v>#N/A</v>
      </c>
      <c r="O7" s="6">
        <f t="shared" si="4"/>
        <v>42.763157894736842</v>
      </c>
    </row>
    <row r="8" spans="1:15" x14ac:dyDescent="0.3">
      <c r="A8" s="5">
        <f t="shared" si="2"/>
        <v>33037</v>
      </c>
      <c r="B8" s="4">
        <v>1990</v>
      </c>
      <c r="C8" s="7">
        <v>164</v>
      </c>
      <c r="D8" s="7" t="s">
        <v>49</v>
      </c>
      <c r="E8" s="7">
        <v>1</v>
      </c>
      <c r="F8" s="4">
        <f t="shared" si="3"/>
        <v>1.524</v>
      </c>
      <c r="G8" s="7">
        <v>9</v>
      </c>
      <c r="H8" s="29">
        <v>30.4</v>
      </c>
      <c r="I8" s="28">
        <v>3721</v>
      </c>
      <c r="J8" s="24">
        <f t="shared" si="0"/>
        <v>0.24416010498687665</v>
      </c>
      <c r="K8" s="10">
        <f t="shared" si="1"/>
        <v>23.299999999999997</v>
      </c>
      <c r="L8" s="32">
        <v>4.5999999999999996</v>
      </c>
      <c r="M8" s="32">
        <v>18.7</v>
      </c>
      <c r="N8" s="37" t="e">
        <v>#N/A</v>
      </c>
      <c r="O8" s="6">
        <f t="shared" si="4"/>
        <v>153.28947368421049</v>
      </c>
    </row>
    <row r="9" spans="1:15" x14ac:dyDescent="0.3">
      <c r="A9" s="5">
        <f t="shared" si="2"/>
        <v>33037</v>
      </c>
      <c r="B9" s="4">
        <v>1990</v>
      </c>
      <c r="C9" s="7">
        <v>164</v>
      </c>
      <c r="D9" s="7" t="s">
        <v>49</v>
      </c>
      <c r="E9" s="7">
        <v>2</v>
      </c>
      <c r="F9" s="4">
        <f t="shared" si="3"/>
        <v>1.524</v>
      </c>
      <c r="G9" s="7">
        <v>12</v>
      </c>
      <c r="H9" s="29">
        <v>31.8</v>
      </c>
      <c r="I9" s="28">
        <v>4837</v>
      </c>
      <c r="J9" s="24">
        <f t="shared" si="0"/>
        <v>0.31738845144356953</v>
      </c>
      <c r="K9" s="10">
        <f t="shared" si="1"/>
        <v>32.5</v>
      </c>
      <c r="L9" s="32">
        <v>6.2</v>
      </c>
      <c r="M9" s="32">
        <v>26.3</v>
      </c>
      <c r="N9" s="37" t="e">
        <v>#N/A</v>
      </c>
      <c r="O9" s="6">
        <f t="shared" si="4"/>
        <v>213.81578947368422</v>
      </c>
    </row>
    <row r="10" spans="1:15" x14ac:dyDescent="0.3">
      <c r="A10" s="5">
        <f t="shared" si="2"/>
        <v>33037</v>
      </c>
      <c r="B10" s="4">
        <v>1990</v>
      </c>
      <c r="C10" s="7">
        <v>164</v>
      </c>
      <c r="D10" s="7" t="s">
        <v>49</v>
      </c>
      <c r="E10" s="7">
        <v>3</v>
      </c>
      <c r="F10" s="4">
        <f t="shared" si="3"/>
        <v>1.524</v>
      </c>
      <c r="G10" s="7">
        <v>9</v>
      </c>
      <c r="H10" s="29">
        <v>32.200000000000003</v>
      </c>
      <c r="I10" s="28">
        <v>4040</v>
      </c>
      <c r="J10" s="24">
        <f t="shared" si="0"/>
        <v>0.26509186351706038</v>
      </c>
      <c r="K10" s="10">
        <f t="shared" si="1"/>
        <v>28.7</v>
      </c>
      <c r="L10" s="32">
        <v>6.3</v>
      </c>
      <c r="M10" s="32">
        <v>22.4</v>
      </c>
      <c r="N10" s="37" t="e">
        <v>#N/A</v>
      </c>
      <c r="O10" s="6">
        <f t="shared" si="4"/>
        <v>188.81578947368422</v>
      </c>
    </row>
    <row r="11" spans="1:15" x14ac:dyDescent="0.3">
      <c r="A11" s="5">
        <f t="shared" si="2"/>
        <v>33037</v>
      </c>
      <c r="B11" s="4">
        <v>1990</v>
      </c>
      <c r="C11" s="7">
        <v>164</v>
      </c>
      <c r="D11" s="7" t="s">
        <v>50</v>
      </c>
      <c r="E11" s="7">
        <v>1</v>
      </c>
      <c r="F11" s="4">
        <f t="shared" si="3"/>
        <v>1.524</v>
      </c>
      <c r="G11" s="7">
        <v>9</v>
      </c>
      <c r="H11" s="29">
        <v>32</v>
      </c>
      <c r="I11" s="28">
        <v>4291</v>
      </c>
      <c r="J11" s="24">
        <f t="shared" si="0"/>
        <v>0.28156167979002622</v>
      </c>
      <c r="K11" s="10">
        <f t="shared" si="1"/>
        <v>28.3</v>
      </c>
      <c r="L11" s="32">
        <v>5.8</v>
      </c>
      <c r="M11" s="32">
        <v>22.5</v>
      </c>
      <c r="N11" s="37" t="e">
        <v>#N/A</v>
      </c>
      <c r="O11" s="6">
        <f t="shared" si="4"/>
        <v>186.18421052631578</v>
      </c>
    </row>
    <row r="12" spans="1:15" x14ac:dyDescent="0.3">
      <c r="A12" s="5">
        <f t="shared" si="2"/>
        <v>33037</v>
      </c>
      <c r="B12" s="4">
        <v>1990</v>
      </c>
      <c r="C12" s="7">
        <v>164</v>
      </c>
      <c r="D12" s="7" t="s">
        <v>50</v>
      </c>
      <c r="E12" s="7">
        <v>2</v>
      </c>
      <c r="F12" s="4">
        <f t="shared" si="3"/>
        <v>1.524</v>
      </c>
      <c r="G12" s="7">
        <v>11</v>
      </c>
      <c r="H12" s="29">
        <v>33.799999999999997</v>
      </c>
      <c r="I12" s="28">
        <v>5604</v>
      </c>
      <c r="J12" s="24">
        <f t="shared" si="0"/>
        <v>0.36771653543307087</v>
      </c>
      <c r="K12" s="10">
        <f t="shared" si="1"/>
        <v>35.5</v>
      </c>
      <c r="L12" s="32">
        <v>7.3</v>
      </c>
      <c r="M12" s="32">
        <v>28.2</v>
      </c>
      <c r="N12" s="37" t="e">
        <v>#N/A</v>
      </c>
      <c r="O12" s="6">
        <f t="shared" si="4"/>
        <v>233.55263157894737</v>
      </c>
    </row>
    <row r="13" spans="1:15" x14ac:dyDescent="0.3">
      <c r="A13" s="5">
        <f t="shared" si="2"/>
        <v>33037</v>
      </c>
      <c r="B13" s="4">
        <v>1990</v>
      </c>
      <c r="C13" s="7">
        <v>164</v>
      </c>
      <c r="D13" s="7" t="s">
        <v>50</v>
      </c>
      <c r="E13" s="7">
        <v>3</v>
      </c>
      <c r="F13" s="4">
        <f t="shared" si="3"/>
        <v>1.524</v>
      </c>
      <c r="G13" s="7">
        <v>9</v>
      </c>
      <c r="H13" s="29">
        <v>36.799999999999997</v>
      </c>
      <c r="I13" s="28">
        <v>6675</v>
      </c>
      <c r="J13" s="24">
        <f t="shared" si="0"/>
        <v>0.43799212598425197</v>
      </c>
      <c r="K13" s="10">
        <f t="shared" si="1"/>
        <v>45</v>
      </c>
      <c r="L13" s="32">
        <v>9.9</v>
      </c>
      <c r="M13" s="32">
        <v>35.1</v>
      </c>
      <c r="N13" s="37" t="e">
        <v>#N/A</v>
      </c>
      <c r="O13" s="6">
        <f t="shared" si="4"/>
        <v>296.05263157894734</v>
      </c>
    </row>
    <row r="14" spans="1:15" x14ac:dyDescent="0.3">
      <c r="A14" s="5">
        <f t="shared" si="2"/>
        <v>33045</v>
      </c>
      <c r="B14" s="4">
        <v>1990</v>
      </c>
      <c r="C14" s="7">
        <v>172</v>
      </c>
      <c r="D14" s="7" t="s">
        <v>49</v>
      </c>
      <c r="E14" s="7">
        <v>1</v>
      </c>
      <c r="F14" s="4">
        <f t="shared" si="3"/>
        <v>1.524</v>
      </c>
      <c r="G14" s="7">
        <v>8</v>
      </c>
      <c r="H14" s="29">
        <v>43</v>
      </c>
      <c r="I14" s="7">
        <v>8598</v>
      </c>
      <c r="J14" s="24">
        <f t="shared" si="0"/>
        <v>0.56417322834645667</v>
      </c>
      <c r="K14" s="10">
        <f t="shared" si="1"/>
        <v>56.9</v>
      </c>
      <c r="L14" s="32">
        <v>13.4</v>
      </c>
      <c r="M14" s="32">
        <v>43.5</v>
      </c>
      <c r="N14" s="37" t="e">
        <v>#N/A</v>
      </c>
      <c r="O14" s="6">
        <f t="shared" si="4"/>
        <v>374.34210526315792</v>
      </c>
    </row>
    <row r="15" spans="1:15" x14ac:dyDescent="0.3">
      <c r="A15" s="5">
        <f t="shared" si="2"/>
        <v>33045</v>
      </c>
      <c r="B15" s="4">
        <v>1990</v>
      </c>
      <c r="C15" s="7">
        <v>172</v>
      </c>
      <c r="D15" s="7" t="s">
        <v>49</v>
      </c>
      <c r="E15" s="7">
        <v>2</v>
      </c>
      <c r="F15" s="4">
        <f t="shared" si="3"/>
        <v>1.524</v>
      </c>
      <c r="G15" s="7">
        <v>10</v>
      </c>
      <c r="H15" s="29">
        <v>42</v>
      </c>
      <c r="I15" s="7">
        <v>10396</v>
      </c>
      <c r="J15" s="24">
        <f t="shared" si="0"/>
        <v>0.68215223097112865</v>
      </c>
      <c r="K15" s="10">
        <f t="shared" si="1"/>
        <v>71.3</v>
      </c>
      <c r="L15" s="32">
        <v>17.399999999999999</v>
      </c>
      <c r="M15" s="32">
        <v>53.9</v>
      </c>
      <c r="N15" s="37" t="e">
        <v>#N/A</v>
      </c>
      <c r="O15" s="6">
        <f t="shared" si="4"/>
        <v>469.07894736842104</v>
      </c>
    </row>
    <row r="16" spans="1:15" x14ac:dyDescent="0.3">
      <c r="A16" s="5">
        <f t="shared" si="2"/>
        <v>33045</v>
      </c>
      <c r="B16" s="4">
        <v>1990</v>
      </c>
      <c r="C16" s="7">
        <v>172</v>
      </c>
      <c r="D16" s="7" t="s">
        <v>49</v>
      </c>
      <c r="E16" s="7">
        <v>3</v>
      </c>
      <c r="F16" s="4">
        <f t="shared" si="3"/>
        <v>1.524</v>
      </c>
      <c r="G16" s="7">
        <v>9</v>
      </c>
      <c r="H16" s="29">
        <v>42.8</v>
      </c>
      <c r="I16" s="7">
        <v>11574</v>
      </c>
      <c r="J16" s="24">
        <f t="shared" si="0"/>
        <v>0.75944881889763782</v>
      </c>
      <c r="K16" s="10">
        <f t="shared" si="1"/>
        <v>80.599999999999994</v>
      </c>
      <c r="L16" s="32">
        <v>17.7</v>
      </c>
      <c r="M16" s="32">
        <v>62.9</v>
      </c>
      <c r="N16" s="37" t="e">
        <v>#N/A</v>
      </c>
      <c r="O16" s="6">
        <f t="shared" si="4"/>
        <v>530.26315789473688</v>
      </c>
    </row>
    <row r="17" spans="1:15" x14ac:dyDescent="0.3">
      <c r="A17" s="5">
        <f t="shared" si="2"/>
        <v>33045</v>
      </c>
      <c r="B17" s="4">
        <v>1990</v>
      </c>
      <c r="C17" s="7">
        <v>172</v>
      </c>
      <c r="D17" s="7" t="s">
        <v>50</v>
      </c>
      <c r="E17" s="7">
        <v>1</v>
      </c>
      <c r="F17" s="4">
        <f t="shared" si="3"/>
        <v>1.524</v>
      </c>
      <c r="G17" s="7">
        <v>10</v>
      </c>
      <c r="H17" s="29">
        <v>46</v>
      </c>
      <c r="I17" s="7">
        <v>13395</v>
      </c>
      <c r="J17" s="24">
        <f t="shared" si="0"/>
        <v>0.87893700787401574</v>
      </c>
      <c r="K17" s="10">
        <f t="shared" si="1"/>
        <v>90</v>
      </c>
      <c r="L17" s="32">
        <v>20.5</v>
      </c>
      <c r="M17" s="32">
        <v>69.5</v>
      </c>
      <c r="N17" s="37" t="e">
        <v>#N/A</v>
      </c>
      <c r="O17" s="6">
        <f t="shared" si="4"/>
        <v>592.10526315789468</v>
      </c>
    </row>
    <row r="18" spans="1:15" x14ac:dyDescent="0.3">
      <c r="A18" s="5">
        <f t="shared" si="2"/>
        <v>33045</v>
      </c>
      <c r="B18" s="4">
        <v>1990</v>
      </c>
      <c r="C18" s="7">
        <v>172</v>
      </c>
      <c r="D18" s="7" t="s">
        <v>50</v>
      </c>
      <c r="E18" s="7">
        <v>2</v>
      </c>
      <c r="F18" s="4">
        <f t="shared" si="3"/>
        <v>1.524</v>
      </c>
      <c r="G18" s="7">
        <v>9</v>
      </c>
      <c r="H18" s="29">
        <v>41.4</v>
      </c>
      <c r="I18" s="7">
        <v>14051</v>
      </c>
      <c r="J18" s="24">
        <f t="shared" si="0"/>
        <v>0.92198162729658795</v>
      </c>
      <c r="K18" s="10">
        <f t="shared" si="1"/>
        <v>97.9</v>
      </c>
      <c r="L18" s="32">
        <v>18.899999999999999</v>
      </c>
      <c r="M18" s="32">
        <v>79</v>
      </c>
      <c r="N18" s="37" t="e">
        <v>#N/A</v>
      </c>
      <c r="O18" s="6">
        <f t="shared" si="4"/>
        <v>644.07894736842104</v>
      </c>
    </row>
    <row r="19" spans="1:15" x14ac:dyDescent="0.3">
      <c r="A19" s="5">
        <f t="shared" si="2"/>
        <v>33045</v>
      </c>
      <c r="B19" s="4">
        <v>1990</v>
      </c>
      <c r="C19" s="7">
        <v>172</v>
      </c>
      <c r="D19" s="7" t="s">
        <v>50</v>
      </c>
      <c r="E19" s="7">
        <v>3</v>
      </c>
      <c r="F19" s="4">
        <f t="shared" si="3"/>
        <v>1.524</v>
      </c>
      <c r="G19" s="7">
        <v>8</v>
      </c>
      <c r="H19" s="29">
        <v>44.8</v>
      </c>
      <c r="I19" s="7">
        <v>13263</v>
      </c>
      <c r="J19" s="24">
        <f t="shared" si="0"/>
        <v>0.87027559055118109</v>
      </c>
      <c r="K19" s="10">
        <f t="shared" si="1"/>
        <v>93</v>
      </c>
      <c r="L19" s="32">
        <v>19.2</v>
      </c>
      <c r="M19" s="32">
        <v>73.8</v>
      </c>
      <c r="N19" s="37" t="e">
        <v>#N/A</v>
      </c>
      <c r="O19" s="6">
        <f t="shared" si="4"/>
        <v>611.84210526315792</v>
      </c>
    </row>
    <row r="20" spans="1:15" ht="14.25" customHeight="1" x14ac:dyDescent="0.3">
      <c r="A20" s="5">
        <f t="shared" si="2"/>
        <v>33053</v>
      </c>
      <c r="B20" s="4">
        <v>1990</v>
      </c>
      <c r="C20" s="7">
        <v>180</v>
      </c>
      <c r="D20" s="7" t="s">
        <v>49</v>
      </c>
      <c r="E20" s="7">
        <v>1</v>
      </c>
      <c r="F20" s="4">
        <f t="shared" si="3"/>
        <v>1.524</v>
      </c>
      <c r="G20" s="7">
        <v>9</v>
      </c>
      <c r="H20" s="29">
        <v>58.4</v>
      </c>
      <c r="I20" s="28">
        <v>23776</v>
      </c>
      <c r="J20" s="24">
        <f t="shared" si="0"/>
        <v>1.5601049868766403</v>
      </c>
      <c r="K20" s="10">
        <f t="shared" si="1"/>
        <v>163.5</v>
      </c>
      <c r="L20" s="32">
        <v>46.8</v>
      </c>
      <c r="M20" s="32">
        <v>116.7</v>
      </c>
      <c r="N20" s="37" t="e">
        <v>#N/A</v>
      </c>
      <c r="O20" s="6">
        <f t="shared" si="4"/>
        <v>1075.6578947368421</v>
      </c>
    </row>
    <row r="21" spans="1:15" x14ac:dyDescent="0.3">
      <c r="A21" s="5">
        <f t="shared" si="2"/>
        <v>33053</v>
      </c>
      <c r="B21" s="4">
        <v>1990</v>
      </c>
      <c r="C21" s="7">
        <v>180</v>
      </c>
      <c r="D21" s="7" t="s">
        <v>49</v>
      </c>
      <c r="E21" s="7">
        <v>2</v>
      </c>
      <c r="F21" s="4">
        <f t="shared" si="3"/>
        <v>1.524</v>
      </c>
      <c r="G21" s="7">
        <v>10</v>
      </c>
      <c r="H21" s="29">
        <v>58.2</v>
      </c>
      <c r="I21" s="28">
        <v>26799</v>
      </c>
      <c r="J21" s="24">
        <f t="shared" si="0"/>
        <v>1.7584645669291339</v>
      </c>
      <c r="K21" s="10">
        <f t="shared" si="1"/>
        <v>189.5</v>
      </c>
      <c r="L21" s="32">
        <v>53</v>
      </c>
      <c r="M21" s="32">
        <v>136.5</v>
      </c>
      <c r="N21" s="37" t="e">
        <v>#N/A</v>
      </c>
      <c r="O21" s="6">
        <f t="shared" si="4"/>
        <v>1246.7105263157894</v>
      </c>
    </row>
    <row r="22" spans="1:15" x14ac:dyDescent="0.3">
      <c r="A22" s="5">
        <f t="shared" si="2"/>
        <v>33053</v>
      </c>
      <c r="B22" s="4">
        <v>1990</v>
      </c>
      <c r="C22" s="7">
        <v>180</v>
      </c>
      <c r="D22" s="7" t="s">
        <v>49</v>
      </c>
      <c r="E22" s="7">
        <v>3</v>
      </c>
      <c r="F22" s="4">
        <f t="shared" si="3"/>
        <v>1.524</v>
      </c>
      <c r="G22" s="7">
        <v>8</v>
      </c>
      <c r="H22" s="29">
        <v>59</v>
      </c>
      <c r="I22" s="28">
        <v>22752</v>
      </c>
      <c r="J22" s="24">
        <f t="shared" si="0"/>
        <v>1.4929133858267716</v>
      </c>
      <c r="K22" s="10">
        <f t="shared" si="1"/>
        <v>161.30000000000001</v>
      </c>
      <c r="L22" s="32">
        <v>46.7</v>
      </c>
      <c r="M22" s="32">
        <v>114.6</v>
      </c>
      <c r="N22" s="37" t="e">
        <v>#N/A</v>
      </c>
      <c r="O22" s="6">
        <f t="shared" si="4"/>
        <v>1061.1842105263158</v>
      </c>
    </row>
    <row r="23" spans="1:15" x14ac:dyDescent="0.3">
      <c r="A23" s="5">
        <f t="shared" si="2"/>
        <v>33053</v>
      </c>
      <c r="B23" s="4">
        <v>1990</v>
      </c>
      <c r="C23" s="7">
        <v>180</v>
      </c>
      <c r="D23" s="7" t="s">
        <v>50</v>
      </c>
      <c r="E23" s="7">
        <v>1</v>
      </c>
      <c r="F23" s="4">
        <f t="shared" si="3"/>
        <v>1.524</v>
      </c>
      <c r="G23" s="7">
        <v>9</v>
      </c>
      <c r="H23" s="29">
        <v>65</v>
      </c>
      <c r="I23" s="28">
        <v>30968</v>
      </c>
      <c r="J23" s="24">
        <f t="shared" si="0"/>
        <v>2.0320209973753283</v>
      </c>
      <c r="K23" s="10">
        <f t="shared" si="1"/>
        <v>239.2</v>
      </c>
      <c r="L23" s="32">
        <v>72.7</v>
      </c>
      <c r="M23" s="32">
        <v>166.5</v>
      </c>
      <c r="N23" s="37" t="e">
        <v>#N/A</v>
      </c>
      <c r="O23" s="6">
        <f t="shared" si="4"/>
        <v>1573.6842105263158</v>
      </c>
    </row>
    <row r="24" spans="1:15" x14ac:dyDescent="0.3">
      <c r="A24" s="5">
        <f t="shared" si="2"/>
        <v>33053</v>
      </c>
      <c r="B24" s="4">
        <v>1990</v>
      </c>
      <c r="C24" s="7">
        <v>180</v>
      </c>
      <c r="D24" s="7" t="s">
        <v>50</v>
      </c>
      <c r="E24" s="7">
        <v>2</v>
      </c>
      <c r="F24" s="4">
        <f t="shared" si="3"/>
        <v>1.524</v>
      </c>
      <c r="G24" s="7">
        <v>9</v>
      </c>
      <c r="H24" s="29">
        <v>65</v>
      </c>
      <c r="I24" s="28">
        <v>30949</v>
      </c>
      <c r="J24" s="24">
        <f t="shared" si="0"/>
        <v>2.0307742782152229</v>
      </c>
      <c r="K24" s="10">
        <f t="shared" si="1"/>
        <v>224.8</v>
      </c>
      <c r="L24" s="32">
        <v>63.4</v>
      </c>
      <c r="M24" s="32">
        <v>161.4</v>
      </c>
      <c r="N24" s="37" t="e">
        <v>#N/A</v>
      </c>
      <c r="O24" s="6">
        <f t="shared" si="4"/>
        <v>1478.9473684210527</v>
      </c>
    </row>
    <row r="25" spans="1:15" x14ac:dyDescent="0.3">
      <c r="A25" s="5">
        <f t="shared" si="2"/>
        <v>33053</v>
      </c>
      <c r="B25" s="4">
        <v>1990</v>
      </c>
      <c r="C25" s="7">
        <v>180</v>
      </c>
      <c r="D25" s="7" t="s">
        <v>50</v>
      </c>
      <c r="E25" s="7">
        <v>3</v>
      </c>
      <c r="F25" s="4">
        <f t="shared" si="3"/>
        <v>1.524</v>
      </c>
      <c r="G25" s="7">
        <v>8</v>
      </c>
      <c r="H25" s="29">
        <v>66</v>
      </c>
      <c r="I25" s="28">
        <v>38518</v>
      </c>
      <c r="J25" s="24">
        <f t="shared" si="0"/>
        <v>2.5274278215223096</v>
      </c>
      <c r="K25" s="10">
        <f t="shared" si="1"/>
        <v>292.60000000000002</v>
      </c>
      <c r="L25" s="32">
        <v>90.8</v>
      </c>
      <c r="M25" s="32">
        <v>201.8</v>
      </c>
      <c r="N25" s="37" t="e">
        <v>#N/A</v>
      </c>
      <c r="O25" s="6">
        <f t="shared" si="4"/>
        <v>1925</v>
      </c>
    </row>
    <row r="26" spans="1:15" x14ac:dyDescent="0.3">
      <c r="A26" s="5">
        <f t="shared" si="2"/>
        <v>33059</v>
      </c>
      <c r="B26" s="4">
        <v>1990</v>
      </c>
      <c r="C26" s="7">
        <v>186</v>
      </c>
      <c r="D26" s="7" t="s">
        <v>49</v>
      </c>
      <c r="E26" s="7">
        <v>1</v>
      </c>
      <c r="F26" s="4">
        <f t="shared" si="3"/>
        <v>1.524</v>
      </c>
      <c r="G26" s="7">
        <v>10</v>
      </c>
      <c r="H26" s="29">
        <v>82.8</v>
      </c>
      <c r="I26" s="28">
        <v>48170</v>
      </c>
      <c r="J26" s="24">
        <f t="shared" si="0"/>
        <v>3.1607611548556429</v>
      </c>
      <c r="K26" s="10">
        <f t="shared" si="1"/>
        <v>353.3</v>
      </c>
      <c r="L26" s="32">
        <v>108.8</v>
      </c>
      <c r="M26" s="32">
        <v>244.5</v>
      </c>
      <c r="N26" s="37" t="e">
        <v>#N/A</v>
      </c>
      <c r="O26" s="6">
        <f t="shared" si="4"/>
        <v>2324.3421052631579</v>
      </c>
    </row>
    <row r="27" spans="1:15" x14ac:dyDescent="0.3">
      <c r="A27" s="5">
        <f t="shared" si="2"/>
        <v>33059</v>
      </c>
      <c r="B27" s="4">
        <v>1990</v>
      </c>
      <c r="C27" s="7">
        <v>186</v>
      </c>
      <c r="D27" s="7" t="s">
        <v>49</v>
      </c>
      <c r="E27" s="7">
        <v>2</v>
      </c>
      <c r="F27" s="4">
        <f t="shared" si="3"/>
        <v>1.524</v>
      </c>
      <c r="G27" s="7">
        <v>8</v>
      </c>
      <c r="H27" s="29">
        <v>96</v>
      </c>
      <c r="I27" s="28">
        <v>44571</v>
      </c>
      <c r="J27" s="24">
        <f t="shared" si="0"/>
        <v>2.9246062992125985</v>
      </c>
      <c r="K27" s="10">
        <f t="shared" si="1"/>
        <v>360.6</v>
      </c>
      <c r="L27" s="32">
        <v>117.1</v>
      </c>
      <c r="M27" s="32">
        <v>243.5</v>
      </c>
      <c r="N27" s="37" t="e">
        <v>#N/A</v>
      </c>
      <c r="O27" s="6">
        <f t="shared" si="4"/>
        <v>2372.3684210526317</v>
      </c>
    </row>
    <row r="28" spans="1:15" x14ac:dyDescent="0.3">
      <c r="A28" s="5">
        <f t="shared" si="2"/>
        <v>33059</v>
      </c>
      <c r="B28" s="4">
        <v>1990</v>
      </c>
      <c r="C28" s="7">
        <v>186</v>
      </c>
      <c r="D28" s="7" t="s">
        <v>49</v>
      </c>
      <c r="E28" s="7">
        <v>3</v>
      </c>
      <c r="F28" s="4">
        <f t="shared" si="3"/>
        <v>1.524</v>
      </c>
      <c r="G28" s="7">
        <v>8</v>
      </c>
      <c r="H28" s="29">
        <v>95</v>
      </c>
      <c r="I28" s="28">
        <v>43632</v>
      </c>
      <c r="J28" s="24">
        <f t="shared" si="0"/>
        <v>2.8629921259842521</v>
      </c>
      <c r="K28" s="10">
        <f t="shared" si="1"/>
        <v>353.8</v>
      </c>
      <c r="L28" s="32">
        <v>117.9</v>
      </c>
      <c r="M28" s="32">
        <v>235.9</v>
      </c>
      <c r="N28" s="37" t="e">
        <v>#N/A</v>
      </c>
      <c r="O28" s="6">
        <f t="shared" si="4"/>
        <v>2327.6315789473683</v>
      </c>
    </row>
    <row r="29" spans="1:15" x14ac:dyDescent="0.3">
      <c r="A29" s="5">
        <f t="shared" si="2"/>
        <v>33059</v>
      </c>
      <c r="B29" s="4">
        <v>1990</v>
      </c>
      <c r="C29" s="7">
        <v>186</v>
      </c>
      <c r="D29" s="7" t="s">
        <v>50</v>
      </c>
      <c r="E29" s="7">
        <v>1</v>
      </c>
      <c r="F29" s="4">
        <f t="shared" si="3"/>
        <v>1.524</v>
      </c>
      <c r="G29" s="7">
        <v>10</v>
      </c>
      <c r="H29" s="29">
        <v>110.4</v>
      </c>
      <c r="I29" s="28">
        <v>68944</v>
      </c>
      <c r="J29" s="24">
        <f t="shared" si="0"/>
        <v>4.5238845144356956</v>
      </c>
      <c r="K29" s="10">
        <f t="shared" si="1"/>
        <v>619.29999999999995</v>
      </c>
      <c r="L29" s="32">
        <v>216.1</v>
      </c>
      <c r="M29" s="32">
        <v>403.2</v>
      </c>
      <c r="N29" s="37" t="e">
        <v>#N/A</v>
      </c>
      <c r="O29" s="6">
        <f t="shared" si="4"/>
        <v>4074.3421052631579</v>
      </c>
    </row>
    <row r="30" spans="1:15" x14ac:dyDescent="0.3">
      <c r="A30" s="5">
        <f t="shared" si="2"/>
        <v>33059</v>
      </c>
      <c r="B30" s="4">
        <v>1990</v>
      </c>
      <c r="C30" s="7">
        <v>186</v>
      </c>
      <c r="D30" s="7" t="s">
        <v>50</v>
      </c>
      <c r="E30" s="7">
        <v>2</v>
      </c>
      <c r="F30" s="4">
        <f t="shared" si="3"/>
        <v>1.524</v>
      </c>
      <c r="G30" s="7">
        <v>9</v>
      </c>
      <c r="H30" s="29">
        <v>97</v>
      </c>
      <c r="I30" s="28">
        <v>57532</v>
      </c>
      <c r="J30" s="24">
        <f t="shared" si="0"/>
        <v>3.7750656167979004</v>
      </c>
      <c r="K30" s="10">
        <f t="shared" si="1"/>
        <v>476</v>
      </c>
      <c r="L30" s="32">
        <v>159.30000000000001</v>
      </c>
      <c r="M30" s="32">
        <v>316.7</v>
      </c>
      <c r="N30" s="37" t="e">
        <v>#N/A</v>
      </c>
      <c r="O30" s="6">
        <f t="shared" si="4"/>
        <v>3131.5789473684208</v>
      </c>
    </row>
    <row r="31" spans="1:15" x14ac:dyDescent="0.3">
      <c r="A31" s="5">
        <f t="shared" si="2"/>
        <v>33059</v>
      </c>
      <c r="B31" s="4">
        <v>1990</v>
      </c>
      <c r="C31" s="7">
        <v>186</v>
      </c>
      <c r="D31" s="7" t="s">
        <v>50</v>
      </c>
      <c r="E31" s="7">
        <v>3</v>
      </c>
      <c r="F31" s="4">
        <f t="shared" si="3"/>
        <v>1.524</v>
      </c>
      <c r="G31" s="7">
        <v>9</v>
      </c>
      <c r="H31" s="29">
        <v>91</v>
      </c>
      <c r="I31" s="28">
        <v>53412</v>
      </c>
      <c r="J31" s="24">
        <f t="shared" si="0"/>
        <v>3.5047244094488188</v>
      </c>
      <c r="K31" s="10">
        <f t="shared" si="1"/>
        <v>399.79999999999995</v>
      </c>
      <c r="L31" s="32">
        <v>124.9</v>
      </c>
      <c r="M31" s="32">
        <v>274.89999999999998</v>
      </c>
      <c r="N31" s="37" t="e">
        <v>#N/A</v>
      </c>
      <c r="O31" s="6">
        <f t="shared" si="4"/>
        <v>2630.2631578947367</v>
      </c>
    </row>
    <row r="32" spans="1:15" x14ac:dyDescent="0.3">
      <c r="A32" s="5">
        <f t="shared" si="2"/>
        <v>33066</v>
      </c>
      <c r="B32" s="4">
        <v>1990</v>
      </c>
      <c r="C32" s="7">
        <v>193</v>
      </c>
      <c r="D32" s="7" t="s">
        <v>49</v>
      </c>
      <c r="E32" s="7">
        <v>1</v>
      </c>
      <c r="F32" s="4">
        <f t="shared" si="3"/>
        <v>1.524</v>
      </c>
      <c r="G32" s="7">
        <v>8</v>
      </c>
      <c r="H32" s="29">
        <v>150</v>
      </c>
      <c r="I32" s="28">
        <v>59054</v>
      </c>
      <c r="J32" s="24">
        <f t="shared" si="0"/>
        <v>3.8749343832020999</v>
      </c>
      <c r="K32" s="10">
        <f t="shared" si="1"/>
        <v>627.20000000000005</v>
      </c>
      <c r="L32" s="32">
        <v>287.5</v>
      </c>
      <c r="M32" s="32">
        <v>339.7</v>
      </c>
      <c r="N32" s="37" t="e">
        <v>#N/A</v>
      </c>
      <c r="O32" s="6">
        <f t="shared" si="4"/>
        <v>4126.3157894736842</v>
      </c>
    </row>
    <row r="33" spans="1:15" x14ac:dyDescent="0.3">
      <c r="A33" s="5">
        <f t="shared" si="2"/>
        <v>33066</v>
      </c>
      <c r="B33" s="4">
        <v>1990</v>
      </c>
      <c r="C33" s="7">
        <v>193</v>
      </c>
      <c r="D33" s="7" t="s">
        <v>49</v>
      </c>
      <c r="E33" s="7">
        <v>2</v>
      </c>
      <c r="F33" s="4">
        <f t="shared" si="3"/>
        <v>1.524</v>
      </c>
      <c r="G33" s="7">
        <v>10</v>
      </c>
      <c r="H33" s="29">
        <v>145</v>
      </c>
      <c r="I33" s="28">
        <v>71666</v>
      </c>
      <c r="J33" s="24">
        <f t="shared" si="0"/>
        <v>4.7024934383202099</v>
      </c>
      <c r="K33" s="10">
        <f t="shared" si="1"/>
        <v>656.1</v>
      </c>
      <c r="L33" s="32">
        <v>264.8</v>
      </c>
      <c r="M33" s="32">
        <v>391.3</v>
      </c>
      <c r="N33" s="37" t="e">
        <v>#N/A</v>
      </c>
      <c r="O33" s="6">
        <f t="shared" si="4"/>
        <v>4316.4473684210525</v>
      </c>
    </row>
    <row r="34" spans="1:15" x14ac:dyDescent="0.3">
      <c r="A34" s="5">
        <f t="shared" si="2"/>
        <v>33066</v>
      </c>
      <c r="B34" s="4">
        <v>1990</v>
      </c>
      <c r="C34" s="7">
        <v>193</v>
      </c>
      <c r="D34" s="7" t="s">
        <v>49</v>
      </c>
      <c r="E34" s="7">
        <v>3</v>
      </c>
      <c r="F34" s="4">
        <f t="shared" si="3"/>
        <v>1.524</v>
      </c>
      <c r="G34" s="7">
        <v>10</v>
      </c>
      <c r="H34" s="29">
        <v>142</v>
      </c>
      <c r="I34" s="28">
        <v>65914</v>
      </c>
      <c r="J34" s="24">
        <f t="shared" ref="J34:J62" si="5">I34/(F34*10000)</f>
        <v>4.3250656167979002</v>
      </c>
      <c r="K34" s="10">
        <f t="shared" ref="K34:K62" si="6">IF(SUMIF(L34:N34,"&lt;&gt;#N/A")&gt;0,SUMIF(L34:N34,"&lt;&gt;#N/A"),NA())</f>
        <v>636.70000000000005</v>
      </c>
      <c r="L34" s="32">
        <v>252.1</v>
      </c>
      <c r="M34" s="32">
        <v>384.6</v>
      </c>
      <c r="N34" s="37" t="e">
        <v>#N/A</v>
      </c>
      <c r="O34" s="6">
        <f t="shared" si="4"/>
        <v>4188.8157894736842</v>
      </c>
    </row>
    <row r="35" spans="1:15" x14ac:dyDescent="0.3">
      <c r="A35" s="5">
        <f t="shared" si="2"/>
        <v>33066</v>
      </c>
      <c r="B35" s="4">
        <v>1990</v>
      </c>
      <c r="C35" s="7">
        <v>193</v>
      </c>
      <c r="D35" s="7" t="s">
        <v>50</v>
      </c>
      <c r="E35" s="7">
        <v>1</v>
      </c>
      <c r="F35" s="4">
        <f t="shared" si="3"/>
        <v>1.524</v>
      </c>
      <c r="G35" s="7">
        <v>10</v>
      </c>
      <c r="H35" s="29">
        <v>161</v>
      </c>
      <c r="I35" s="28">
        <v>78725</v>
      </c>
      <c r="J35" s="24">
        <f t="shared" si="5"/>
        <v>5.1656824146981624</v>
      </c>
      <c r="K35" s="10">
        <f t="shared" si="6"/>
        <v>836.8</v>
      </c>
      <c r="L35" s="32">
        <v>372.7</v>
      </c>
      <c r="M35" s="32">
        <v>464.1</v>
      </c>
      <c r="N35" s="37" t="e">
        <v>#N/A</v>
      </c>
      <c r="O35" s="6">
        <f t="shared" si="4"/>
        <v>5505.2631578947367</v>
      </c>
    </row>
    <row r="36" spans="1:15" x14ac:dyDescent="0.3">
      <c r="A36" s="5">
        <f t="shared" si="2"/>
        <v>33066</v>
      </c>
      <c r="B36" s="4">
        <v>1990</v>
      </c>
      <c r="C36" s="7">
        <v>193</v>
      </c>
      <c r="D36" s="7" t="s">
        <v>50</v>
      </c>
      <c r="E36" s="7">
        <v>2</v>
      </c>
      <c r="F36" s="4">
        <f t="shared" si="3"/>
        <v>1.524</v>
      </c>
      <c r="G36" s="7">
        <v>10</v>
      </c>
      <c r="H36" s="29">
        <v>161</v>
      </c>
      <c r="I36" s="28">
        <v>80892</v>
      </c>
      <c r="J36" s="24">
        <f t="shared" si="5"/>
        <v>5.3078740157480313</v>
      </c>
      <c r="K36" s="10">
        <f t="shared" si="6"/>
        <v>848.40000000000009</v>
      </c>
      <c r="L36" s="32">
        <v>380.8</v>
      </c>
      <c r="M36" s="32">
        <v>467.6</v>
      </c>
      <c r="N36" s="37" t="e">
        <v>#N/A</v>
      </c>
      <c r="O36" s="6">
        <f t="shared" si="4"/>
        <v>5581.5789473684208</v>
      </c>
    </row>
    <row r="37" spans="1:15" x14ac:dyDescent="0.3">
      <c r="A37" s="5">
        <f t="shared" si="2"/>
        <v>33066</v>
      </c>
      <c r="B37" s="4">
        <v>1990</v>
      </c>
      <c r="C37" s="7">
        <v>193</v>
      </c>
      <c r="D37" s="7" t="s">
        <v>50</v>
      </c>
      <c r="E37" s="7">
        <v>3</v>
      </c>
      <c r="F37" s="4">
        <f t="shared" si="3"/>
        <v>1.524</v>
      </c>
      <c r="G37" s="7">
        <v>9</v>
      </c>
      <c r="H37" s="29">
        <v>170</v>
      </c>
      <c r="I37" s="28">
        <v>81688</v>
      </c>
      <c r="J37" s="24">
        <f t="shared" si="5"/>
        <v>5.3601049868766406</v>
      </c>
      <c r="K37" s="10">
        <f t="shared" si="6"/>
        <v>875.9</v>
      </c>
      <c r="L37" s="32">
        <v>403.5</v>
      </c>
      <c r="M37" s="32">
        <v>472.4</v>
      </c>
      <c r="N37" s="37" t="e">
        <v>#N/A</v>
      </c>
      <c r="O37" s="6">
        <f t="shared" si="4"/>
        <v>5762.5</v>
      </c>
    </row>
    <row r="38" spans="1:15" x14ac:dyDescent="0.3">
      <c r="A38" s="5">
        <f t="shared" si="2"/>
        <v>33073</v>
      </c>
      <c r="B38" s="4">
        <v>1990</v>
      </c>
      <c r="C38" s="7">
        <v>200</v>
      </c>
      <c r="D38" s="7" t="s">
        <v>49</v>
      </c>
      <c r="E38" s="7">
        <v>1</v>
      </c>
      <c r="F38" s="4">
        <f t="shared" si="3"/>
        <v>1.524</v>
      </c>
      <c r="G38" s="7">
        <v>10</v>
      </c>
      <c r="H38" s="29">
        <v>194</v>
      </c>
      <c r="I38" s="28">
        <v>76930</v>
      </c>
      <c r="J38" s="24">
        <f t="shared" si="5"/>
        <v>5.0479002624671914</v>
      </c>
      <c r="K38" s="10">
        <f t="shared" si="6"/>
        <v>1006.1</v>
      </c>
      <c r="L38" s="32">
        <v>518.6</v>
      </c>
      <c r="M38" s="32">
        <v>487.5</v>
      </c>
      <c r="N38" s="37" t="e">
        <v>#N/A</v>
      </c>
      <c r="O38" s="6">
        <f t="shared" si="4"/>
        <v>6619.0789473684208</v>
      </c>
    </row>
    <row r="39" spans="1:15" x14ac:dyDescent="0.3">
      <c r="A39" s="5">
        <f t="shared" si="2"/>
        <v>33073</v>
      </c>
      <c r="B39" s="4">
        <v>1990</v>
      </c>
      <c r="C39" s="7">
        <v>200</v>
      </c>
      <c r="D39" s="7" t="s">
        <v>49</v>
      </c>
      <c r="E39" s="7">
        <v>2</v>
      </c>
      <c r="F39" s="4">
        <f t="shared" si="3"/>
        <v>1.524</v>
      </c>
      <c r="G39" s="7">
        <v>9</v>
      </c>
      <c r="H39" s="29">
        <v>185</v>
      </c>
      <c r="I39" s="28">
        <v>74790</v>
      </c>
      <c r="J39" s="24">
        <f t="shared" si="5"/>
        <v>4.9074803149606296</v>
      </c>
      <c r="K39" s="10">
        <f t="shared" si="6"/>
        <v>966.5</v>
      </c>
      <c r="L39" s="32">
        <v>493</v>
      </c>
      <c r="M39" s="32">
        <v>473.5</v>
      </c>
      <c r="N39" s="37" t="e">
        <v>#N/A</v>
      </c>
      <c r="O39" s="6">
        <f t="shared" si="4"/>
        <v>6358.5526315789475</v>
      </c>
    </row>
    <row r="40" spans="1:15" x14ac:dyDescent="0.3">
      <c r="A40" s="5">
        <f t="shared" si="2"/>
        <v>33073</v>
      </c>
      <c r="B40" s="4">
        <v>1990</v>
      </c>
      <c r="C40" s="7">
        <v>200</v>
      </c>
      <c r="D40" s="7" t="s">
        <v>49</v>
      </c>
      <c r="E40" s="7">
        <v>3</v>
      </c>
      <c r="F40" s="4">
        <f t="shared" si="3"/>
        <v>1.524</v>
      </c>
      <c r="G40" s="7">
        <v>9</v>
      </c>
      <c r="H40" s="29">
        <v>191</v>
      </c>
      <c r="I40" s="28">
        <v>75838</v>
      </c>
      <c r="J40" s="24">
        <f t="shared" si="5"/>
        <v>4.9762467191601054</v>
      </c>
      <c r="K40" s="10">
        <f t="shared" si="6"/>
        <v>1059.5999999999999</v>
      </c>
      <c r="L40" s="32">
        <v>515.70000000000005</v>
      </c>
      <c r="M40" s="32">
        <v>543.9</v>
      </c>
      <c r="N40" s="37" t="e">
        <v>#N/A</v>
      </c>
      <c r="O40" s="6">
        <f t="shared" si="4"/>
        <v>6971.0526315789475</v>
      </c>
    </row>
    <row r="41" spans="1:15" x14ac:dyDescent="0.3">
      <c r="A41" s="5">
        <f t="shared" si="2"/>
        <v>33073</v>
      </c>
      <c r="B41" s="4">
        <v>1990</v>
      </c>
      <c r="C41" s="7">
        <v>200</v>
      </c>
      <c r="D41" s="7" t="s">
        <v>50</v>
      </c>
      <c r="E41" s="7">
        <v>1</v>
      </c>
      <c r="F41" s="4">
        <f t="shared" si="3"/>
        <v>1.524</v>
      </c>
      <c r="G41" s="7">
        <v>11</v>
      </c>
      <c r="H41" s="29">
        <v>193</v>
      </c>
      <c r="I41" s="28">
        <v>78873</v>
      </c>
      <c r="J41" s="24">
        <f t="shared" si="5"/>
        <v>5.175393700787402</v>
      </c>
      <c r="K41" s="10">
        <f t="shared" si="6"/>
        <v>942.6</v>
      </c>
      <c r="L41" s="32">
        <v>487.5</v>
      </c>
      <c r="M41" s="32">
        <v>455.1</v>
      </c>
      <c r="N41" s="37" t="e">
        <v>#N/A</v>
      </c>
      <c r="O41" s="6">
        <f t="shared" si="4"/>
        <v>6201.3157894736842</v>
      </c>
    </row>
    <row r="42" spans="1:15" x14ac:dyDescent="0.3">
      <c r="A42" s="5">
        <f t="shared" si="2"/>
        <v>33073</v>
      </c>
      <c r="B42" s="4">
        <v>1990</v>
      </c>
      <c r="C42" s="7">
        <v>200</v>
      </c>
      <c r="D42" s="7" t="s">
        <v>50</v>
      </c>
      <c r="E42" s="7">
        <v>2</v>
      </c>
      <c r="F42" s="4">
        <f t="shared" si="3"/>
        <v>1.524</v>
      </c>
      <c r="G42" s="7">
        <v>10</v>
      </c>
      <c r="H42" s="29">
        <v>196</v>
      </c>
      <c r="I42" s="28">
        <v>78474</v>
      </c>
      <c r="J42" s="24">
        <f t="shared" si="5"/>
        <v>5.1492125984251969</v>
      </c>
      <c r="K42" s="10">
        <f t="shared" si="6"/>
        <v>1070.3000000000002</v>
      </c>
      <c r="L42" s="32">
        <v>529.1</v>
      </c>
      <c r="M42" s="32">
        <v>541.20000000000005</v>
      </c>
      <c r="N42" s="37" t="e">
        <v>#N/A</v>
      </c>
      <c r="O42" s="6">
        <f t="shared" si="4"/>
        <v>7041.4473684210534</v>
      </c>
    </row>
    <row r="43" spans="1:15" x14ac:dyDescent="0.3">
      <c r="A43" s="5">
        <f t="shared" si="2"/>
        <v>33073</v>
      </c>
      <c r="B43" s="4">
        <v>1990</v>
      </c>
      <c r="C43" s="7">
        <v>200</v>
      </c>
      <c r="D43" s="7" t="s">
        <v>50</v>
      </c>
      <c r="E43" s="7">
        <v>3</v>
      </c>
      <c r="F43" s="4">
        <f t="shared" si="3"/>
        <v>1.524</v>
      </c>
      <c r="G43" s="7">
        <v>12</v>
      </c>
      <c r="H43" s="29">
        <v>206</v>
      </c>
      <c r="I43" s="28">
        <v>98442</v>
      </c>
      <c r="J43" s="24">
        <f t="shared" si="5"/>
        <v>6.4594488188976378</v>
      </c>
      <c r="K43" s="10">
        <f t="shared" si="6"/>
        <v>1310.4000000000001</v>
      </c>
      <c r="L43" s="32">
        <v>632.1</v>
      </c>
      <c r="M43" s="32">
        <v>678.3</v>
      </c>
      <c r="N43" s="37" t="e">
        <v>#N/A</v>
      </c>
      <c r="O43" s="6">
        <f t="shared" si="4"/>
        <v>8621.0526315789466</v>
      </c>
    </row>
    <row r="44" spans="1:15" x14ac:dyDescent="0.3">
      <c r="A44" s="5">
        <f t="shared" si="2"/>
        <v>33080</v>
      </c>
      <c r="B44" s="4">
        <v>1990</v>
      </c>
      <c r="C44" s="7">
        <v>207</v>
      </c>
      <c r="D44" s="7" t="s">
        <v>49</v>
      </c>
      <c r="E44" s="7">
        <v>1</v>
      </c>
      <c r="F44" s="4">
        <f t="shared" si="3"/>
        <v>1.524</v>
      </c>
      <c r="G44" s="7">
        <v>10</v>
      </c>
      <c r="H44" s="29">
        <v>227</v>
      </c>
      <c r="I44" s="28">
        <v>80560</v>
      </c>
      <c r="J44" s="24">
        <f t="shared" si="5"/>
        <v>5.2860892388451441</v>
      </c>
      <c r="K44" s="10">
        <f t="shared" si="6"/>
        <v>1489.3</v>
      </c>
      <c r="L44" s="32">
        <v>531.20000000000005</v>
      </c>
      <c r="M44" s="32">
        <v>871.3</v>
      </c>
      <c r="N44" s="37">
        <v>86.8</v>
      </c>
      <c r="O44" s="6">
        <f t="shared" si="4"/>
        <v>9798.0263157894733</v>
      </c>
    </row>
    <row r="45" spans="1:15" x14ac:dyDescent="0.3">
      <c r="A45" s="5">
        <f t="shared" si="2"/>
        <v>33080</v>
      </c>
      <c r="B45" s="4">
        <v>1990</v>
      </c>
      <c r="C45" s="7">
        <v>207</v>
      </c>
      <c r="D45" s="7" t="s">
        <v>49</v>
      </c>
      <c r="E45" s="7">
        <v>2</v>
      </c>
      <c r="F45" s="4">
        <f t="shared" si="3"/>
        <v>1.524</v>
      </c>
      <c r="G45" s="7">
        <v>10</v>
      </c>
      <c r="H45" s="29">
        <v>234</v>
      </c>
      <c r="I45" s="28">
        <v>76545</v>
      </c>
      <c r="J45" s="24">
        <f t="shared" si="5"/>
        <v>5.0226377952755907</v>
      </c>
      <c r="K45" s="10">
        <f t="shared" si="6"/>
        <v>1415.3999999999999</v>
      </c>
      <c r="L45" s="32">
        <v>516.79999999999995</v>
      </c>
      <c r="M45" s="32">
        <v>816.3</v>
      </c>
      <c r="N45" s="37">
        <v>82.3</v>
      </c>
      <c r="O45" s="6">
        <f t="shared" si="4"/>
        <v>9311.8421052631566</v>
      </c>
    </row>
    <row r="46" spans="1:15" x14ac:dyDescent="0.3">
      <c r="A46" s="5">
        <f t="shared" si="2"/>
        <v>33080</v>
      </c>
      <c r="B46" s="4">
        <v>1990</v>
      </c>
      <c r="C46" s="7">
        <v>207</v>
      </c>
      <c r="D46" s="7" t="s">
        <v>49</v>
      </c>
      <c r="E46" s="7">
        <v>3</v>
      </c>
      <c r="F46" s="4">
        <f t="shared" si="3"/>
        <v>1.524</v>
      </c>
      <c r="G46" s="7">
        <v>10</v>
      </c>
      <c r="H46" s="29">
        <v>234</v>
      </c>
      <c r="I46" s="28">
        <v>76326</v>
      </c>
      <c r="J46" s="24">
        <f t="shared" si="5"/>
        <v>5.0082677165354328</v>
      </c>
      <c r="K46" s="10">
        <f t="shared" si="6"/>
        <v>1410.8999999999999</v>
      </c>
      <c r="L46" s="32">
        <v>507.4</v>
      </c>
      <c r="M46" s="32">
        <v>839.7</v>
      </c>
      <c r="N46" s="37">
        <v>63.8</v>
      </c>
      <c r="O46" s="6">
        <f t="shared" si="4"/>
        <v>9282.2368421052615</v>
      </c>
    </row>
    <row r="47" spans="1:15" x14ac:dyDescent="0.3">
      <c r="A47" s="5">
        <f t="shared" si="2"/>
        <v>33080</v>
      </c>
      <c r="B47" s="4">
        <v>1990</v>
      </c>
      <c r="C47" s="7">
        <v>207</v>
      </c>
      <c r="D47" s="7" t="s">
        <v>50</v>
      </c>
      <c r="E47" s="7">
        <v>1</v>
      </c>
      <c r="F47" s="4">
        <f t="shared" si="3"/>
        <v>1.524</v>
      </c>
      <c r="G47" s="7">
        <v>10</v>
      </c>
      <c r="H47" s="29">
        <v>249</v>
      </c>
      <c r="I47" s="28">
        <v>82400</v>
      </c>
      <c r="J47" s="24">
        <f t="shared" si="5"/>
        <v>5.4068241469816272</v>
      </c>
      <c r="K47" s="10">
        <f t="shared" si="6"/>
        <v>1690.3000000000002</v>
      </c>
      <c r="L47" s="32">
        <v>580.79999999999995</v>
      </c>
      <c r="M47" s="32">
        <v>985.6</v>
      </c>
      <c r="N47" s="37">
        <v>123.9</v>
      </c>
      <c r="O47" s="6">
        <f t="shared" si="4"/>
        <v>11120.394736842105</v>
      </c>
    </row>
    <row r="48" spans="1:15" x14ac:dyDescent="0.3">
      <c r="A48" s="5">
        <f t="shared" si="2"/>
        <v>33080</v>
      </c>
      <c r="B48" s="4">
        <v>1990</v>
      </c>
      <c r="C48" s="7">
        <v>207</v>
      </c>
      <c r="D48" s="7" t="s">
        <v>50</v>
      </c>
      <c r="E48" s="7">
        <v>2</v>
      </c>
      <c r="F48" s="4">
        <f t="shared" si="3"/>
        <v>1.524</v>
      </c>
      <c r="G48" s="7">
        <v>11</v>
      </c>
      <c r="H48" s="29">
        <v>243</v>
      </c>
      <c r="I48" s="28">
        <v>90200</v>
      </c>
      <c r="J48" s="24">
        <f t="shared" si="5"/>
        <v>5.9186351706036744</v>
      </c>
      <c r="K48" s="10">
        <f t="shared" si="6"/>
        <v>1710.3</v>
      </c>
      <c r="L48" s="32">
        <v>596.70000000000005</v>
      </c>
      <c r="M48" s="32">
        <v>1011.4</v>
      </c>
      <c r="N48" s="37">
        <v>102.2</v>
      </c>
      <c r="O48" s="6">
        <f t="shared" si="4"/>
        <v>11251.973684210527</v>
      </c>
    </row>
    <row r="49" spans="1:15" x14ac:dyDescent="0.3">
      <c r="A49" s="5">
        <f t="shared" si="2"/>
        <v>33080</v>
      </c>
      <c r="B49" s="4">
        <v>1990</v>
      </c>
      <c r="C49" s="7">
        <v>207</v>
      </c>
      <c r="D49" s="7" t="s">
        <v>50</v>
      </c>
      <c r="E49" s="7">
        <v>3</v>
      </c>
      <c r="F49" s="4">
        <f t="shared" si="3"/>
        <v>1.524</v>
      </c>
      <c r="G49" s="7">
        <v>11</v>
      </c>
      <c r="H49" s="29">
        <v>258</v>
      </c>
      <c r="I49" s="28">
        <v>91461</v>
      </c>
      <c r="J49" s="24">
        <f t="shared" si="5"/>
        <v>6.0013779527559059</v>
      </c>
      <c r="K49" s="10">
        <f t="shared" si="6"/>
        <v>1752.7</v>
      </c>
      <c r="L49" s="32">
        <v>613.20000000000005</v>
      </c>
      <c r="M49" s="32">
        <v>1058.0999999999999</v>
      </c>
      <c r="N49" s="37">
        <v>81.400000000000006</v>
      </c>
      <c r="O49" s="6">
        <f t="shared" si="4"/>
        <v>11530.921052631578</v>
      </c>
    </row>
    <row r="50" spans="1:15" x14ac:dyDescent="0.3">
      <c r="A50" s="5">
        <f t="shared" si="2"/>
        <v>33094</v>
      </c>
      <c r="B50" s="4">
        <v>1990</v>
      </c>
      <c r="C50" s="7">
        <v>221</v>
      </c>
      <c r="D50" s="7" t="s">
        <v>49</v>
      </c>
      <c r="E50" s="7">
        <v>1</v>
      </c>
      <c r="F50" s="4">
        <f t="shared" si="3"/>
        <v>1.524</v>
      </c>
      <c r="G50" s="7">
        <v>9</v>
      </c>
      <c r="H50" s="29">
        <v>272</v>
      </c>
      <c r="I50" s="28">
        <v>67645</v>
      </c>
      <c r="J50" s="24">
        <f t="shared" si="5"/>
        <v>4.4386482939632543</v>
      </c>
      <c r="K50" s="10">
        <f t="shared" si="6"/>
        <v>2089.1999999999998</v>
      </c>
      <c r="L50" s="32">
        <v>517.29999999999995</v>
      </c>
      <c r="M50" s="32">
        <v>1109.8</v>
      </c>
      <c r="N50" s="37">
        <v>462.1</v>
      </c>
      <c r="O50" s="6">
        <f t="shared" si="4"/>
        <v>13744.736842105263</v>
      </c>
    </row>
    <row r="51" spans="1:15" x14ac:dyDescent="0.3">
      <c r="A51" s="5">
        <f t="shared" si="2"/>
        <v>33094</v>
      </c>
      <c r="B51" s="4">
        <v>1990</v>
      </c>
      <c r="C51" s="7">
        <v>221</v>
      </c>
      <c r="D51" s="7" t="s">
        <v>49</v>
      </c>
      <c r="E51" s="7">
        <v>2</v>
      </c>
      <c r="F51" s="4">
        <f t="shared" si="3"/>
        <v>1.524</v>
      </c>
      <c r="G51" s="7">
        <v>9</v>
      </c>
      <c r="H51" s="29">
        <v>276</v>
      </c>
      <c r="I51" s="28">
        <v>75842</v>
      </c>
      <c r="J51" s="24">
        <f t="shared" si="5"/>
        <v>4.9765091863517057</v>
      </c>
      <c r="K51" s="10">
        <f t="shared" si="6"/>
        <v>2157.8000000000002</v>
      </c>
      <c r="L51" s="32">
        <v>551</v>
      </c>
      <c r="M51" s="32">
        <v>1160.4000000000001</v>
      </c>
      <c r="N51" s="37">
        <v>446.4</v>
      </c>
      <c r="O51" s="6">
        <f t="shared" si="4"/>
        <v>14196.052631578947</v>
      </c>
    </row>
    <row r="52" spans="1:15" x14ac:dyDescent="0.3">
      <c r="A52" s="5">
        <f t="shared" si="2"/>
        <v>33094</v>
      </c>
      <c r="B52" s="4">
        <v>1990</v>
      </c>
      <c r="C52" s="7">
        <v>221</v>
      </c>
      <c r="D52" s="7" t="s">
        <v>49</v>
      </c>
      <c r="E52" s="7">
        <v>3</v>
      </c>
      <c r="F52" s="4">
        <f t="shared" si="3"/>
        <v>1.524</v>
      </c>
      <c r="G52" s="7">
        <v>11</v>
      </c>
      <c r="H52" s="29">
        <v>279</v>
      </c>
      <c r="I52" s="28">
        <v>85455</v>
      </c>
      <c r="J52" s="24">
        <f t="shared" si="5"/>
        <v>5.6072834645669287</v>
      </c>
      <c r="K52" s="10">
        <f t="shared" si="6"/>
        <v>2318.2000000000003</v>
      </c>
      <c r="L52" s="32">
        <v>614.4</v>
      </c>
      <c r="M52" s="32">
        <v>1260.5</v>
      </c>
      <c r="N52" s="37">
        <v>443.3</v>
      </c>
      <c r="O52" s="6">
        <f t="shared" si="4"/>
        <v>15251.315789473687</v>
      </c>
    </row>
    <row r="53" spans="1:15" x14ac:dyDescent="0.3">
      <c r="A53" s="5">
        <f t="shared" si="2"/>
        <v>33094</v>
      </c>
      <c r="B53" s="4">
        <v>1990</v>
      </c>
      <c r="C53" s="7">
        <v>221</v>
      </c>
      <c r="D53" s="7" t="s">
        <v>50</v>
      </c>
      <c r="E53" s="7">
        <v>1</v>
      </c>
      <c r="F53" s="4">
        <f t="shared" si="3"/>
        <v>1.524</v>
      </c>
      <c r="G53" s="7">
        <v>9</v>
      </c>
      <c r="H53" s="29">
        <v>286</v>
      </c>
      <c r="I53" s="28">
        <v>72633</v>
      </c>
      <c r="J53" s="24">
        <f t="shared" si="5"/>
        <v>4.7659448818897641</v>
      </c>
      <c r="K53" s="10">
        <f t="shared" si="6"/>
        <v>2480.4</v>
      </c>
      <c r="L53" s="32">
        <v>591.5</v>
      </c>
      <c r="M53" s="32">
        <v>1245</v>
      </c>
      <c r="N53" s="37">
        <v>643.9</v>
      </c>
      <c r="O53" s="6">
        <f t="shared" si="4"/>
        <v>16318.421052631578</v>
      </c>
    </row>
    <row r="54" spans="1:15" x14ac:dyDescent="0.3">
      <c r="A54" s="5">
        <f t="shared" si="2"/>
        <v>33094</v>
      </c>
      <c r="B54" s="4">
        <v>1990</v>
      </c>
      <c r="C54" s="7">
        <v>221</v>
      </c>
      <c r="D54" s="7" t="s">
        <v>50</v>
      </c>
      <c r="E54" s="7">
        <v>2</v>
      </c>
      <c r="F54" s="4">
        <f t="shared" si="3"/>
        <v>1.524</v>
      </c>
      <c r="G54" s="7">
        <v>10</v>
      </c>
      <c r="H54" s="29">
        <v>283</v>
      </c>
      <c r="I54" s="28">
        <v>72643</v>
      </c>
      <c r="J54" s="24">
        <f t="shared" si="5"/>
        <v>4.7666010498687665</v>
      </c>
      <c r="K54" s="10">
        <f t="shared" si="6"/>
        <v>2215.6</v>
      </c>
      <c r="L54" s="32">
        <v>543.4</v>
      </c>
      <c r="M54" s="32">
        <v>1169.0999999999999</v>
      </c>
      <c r="N54" s="37">
        <v>503.1</v>
      </c>
      <c r="O54" s="6">
        <f t="shared" si="4"/>
        <v>14576.315789473683</v>
      </c>
    </row>
    <row r="55" spans="1:15" x14ac:dyDescent="0.3">
      <c r="A55" s="5">
        <f t="shared" si="2"/>
        <v>33094</v>
      </c>
      <c r="B55" s="4">
        <v>1990</v>
      </c>
      <c r="C55" s="7">
        <v>221</v>
      </c>
      <c r="D55" s="7" t="s">
        <v>50</v>
      </c>
      <c r="E55" s="7">
        <v>3</v>
      </c>
      <c r="F55" s="4">
        <f t="shared" si="3"/>
        <v>1.524</v>
      </c>
      <c r="G55" s="7">
        <v>11</v>
      </c>
      <c r="H55" s="29">
        <v>286</v>
      </c>
      <c r="I55" s="28">
        <v>86672</v>
      </c>
      <c r="J55" s="24">
        <f t="shared" si="5"/>
        <v>5.6871391076115483</v>
      </c>
      <c r="K55" s="10">
        <f t="shared" si="6"/>
        <v>2519</v>
      </c>
      <c r="L55" s="32">
        <v>647.20000000000005</v>
      </c>
      <c r="M55" s="32">
        <v>1345.5</v>
      </c>
      <c r="N55" s="37">
        <v>526.29999999999995</v>
      </c>
      <c r="O55" s="6">
        <f t="shared" si="4"/>
        <v>16572.36842105263</v>
      </c>
    </row>
    <row r="56" spans="1:15" x14ac:dyDescent="0.3">
      <c r="A56" s="5">
        <f t="shared" si="2"/>
        <v>33107</v>
      </c>
      <c r="B56" s="4">
        <v>1990</v>
      </c>
      <c r="C56" s="7">
        <v>234</v>
      </c>
      <c r="D56" s="7" t="s">
        <v>49</v>
      </c>
      <c r="E56" s="7">
        <v>1</v>
      </c>
      <c r="F56" s="4">
        <f t="shared" ref="F56:F73" si="7">2*0.762</f>
        <v>1.524</v>
      </c>
      <c r="G56" s="7">
        <v>10</v>
      </c>
      <c r="H56" s="29">
        <v>278</v>
      </c>
      <c r="I56" s="7">
        <v>72990</v>
      </c>
      <c r="J56" s="24">
        <f t="shared" si="5"/>
        <v>4.7893700787401574</v>
      </c>
      <c r="K56" s="10">
        <f t="shared" si="6"/>
        <v>3021.9</v>
      </c>
      <c r="L56" s="32">
        <v>606.1</v>
      </c>
      <c r="M56" s="32">
        <v>1232.8</v>
      </c>
      <c r="N56" s="37">
        <v>1183</v>
      </c>
      <c r="O56" s="6">
        <f t="shared" si="4"/>
        <v>19880.92105263158</v>
      </c>
    </row>
    <row r="57" spans="1:15" x14ac:dyDescent="0.3">
      <c r="A57" s="5">
        <f t="shared" si="2"/>
        <v>33107</v>
      </c>
      <c r="B57" s="4">
        <v>1990</v>
      </c>
      <c r="C57" s="7">
        <v>234</v>
      </c>
      <c r="D57" s="7" t="s">
        <v>49</v>
      </c>
      <c r="E57" s="7">
        <v>2</v>
      </c>
      <c r="F57" s="4">
        <f t="shared" si="7"/>
        <v>1.524</v>
      </c>
      <c r="G57" s="7">
        <v>10</v>
      </c>
      <c r="H57" s="29">
        <v>271</v>
      </c>
      <c r="I57" s="7">
        <v>69384</v>
      </c>
      <c r="J57" s="24">
        <f t="shared" si="5"/>
        <v>4.5527559055118108</v>
      </c>
      <c r="K57" s="10">
        <f t="shared" si="6"/>
        <v>2690.7</v>
      </c>
      <c r="L57" s="32">
        <v>564.70000000000005</v>
      </c>
      <c r="M57" s="32">
        <v>1119.7</v>
      </c>
      <c r="N57" s="37">
        <v>1006.3</v>
      </c>
      <c r="O57" s="6">
        <f t="shared" si="4"/>
        <v>17701.973684210527</v>
      </c>
    </row>
    <row r="58" spans="1:15" x14ac:dyDescent="0.3">
      <c r="A58" s="5">
        <f t="shared" si="2"/>
        <v>33107</v>
      </c>
      <c r="B58" s="4">
        <v>1990</v>
      </c>
      <c r="C58" s="7">
        <v>234</v>
      </c>
      <c r="D58" s="7" t="s">
        <v>49</v>
      </c>
      <c r="E58" s="7">
        <v>3</v>
      </c>
      <c r="F58" s="4">
        <f t="shared" si="7"/>
        <v>1.524</v>
      </c>
      <c r="G58" s="7">
        <v>9</v>
      </c>
      <c r="H58" s="29">
        <v>268</v>
      </c>
      <c r="I58" s="28">
        <v>63165</v>
      </c>
      <c r="J58" s="24">
        <f t="shared" si="5"/>
        <v>4.1446850393700787</v>
      </c>
      <c r="K58" s="10">
        <f t="shared" si="6"/>
        <v>2479</v>
      </c>
      <c r="L58" s="32">
        <v>491</v>
      </c>
      <c r="M58" s="32">
        <v>978.6</v>
      </c>
      <c r="N58" s="37">
        <v>1009.4</v>
      </c>
      <c r="O58" s="6">
        <f t="shared" si="4"/>
        <v>16309.21052631579</v>
      </c>
    </row>
    <row r="59" spans="1:15" s="24" customFormat="1" x14ac:dyDescent="0.3">
      <c r="A59" s="5">
        <f t="shared" si="2"/>
        <v>33107</v>
      </c>
      <c r="B59" s="4">
        <v>1990</v>
      </c>
      <c r="C59" s="7">
        <v>234</v>
      </c>
      <c r="D59" s="7" t="s">
        <v>50</v>
      </c>
      <c r="E59" s="7">
        <v>1</v>
      </c>
      <c r="F59" s="4">
        <f t="shared" si="7"/>
        <v>1.524</v>
      </c>
      <c r="G59" s="7">
        <v>9</v>
      </c>
      <c r="H59" s="29">
        <v>287</v>
      </c>
      <c r="I59" s="28">
        <v>68024</v>
      </c>
      <c r="J59" s="24">
        <f t="shared" si="5"/>
        <v>4.4635170603674537</v>
      </c>
      <c r="K59" s="10">
        <f t="shared" si="6"/>
        <v>2815.7</v>
      </c>
      <c r="L59" s="32">
        <v>578.5</v>
      </c>
      <c r="M59" s="32">
        <v>1157.5999999999999</v>
      </c>
      <c r="N59" s="37">
        <v>1079.5999999999999</v>
      </c>
      <c r="O59" s="6">
        <f t="shared" si="4"/>
        <v>18524.342105263157</v>
      </c>
    </row>
    <row r="60" spans="1:15" s="24" customFormat="1" x14ac:dyDescent="0.3">
      <c r="A60" s="5">
        <f t="shared" si="2"/>
        <v>33107</v>
      </c>
      <c r="B60" s="4">
        <v>1990</v>
      </c>
      <c r="C60" s="7">
        <v>234</v>
      </c>
      <c r="D60" s="7" t="s">
        <v>50</v>
      </c>
      <c r="E60" s="7">
        <v>2</v>
      </c>
      <c r="F60" s="4">
        <f t="shared" si="7"/>
        <v>1.524</v>
      </c>
      <c r="G60" s="7">
        <v>10</v>
      </c>
      <c r="H60" s="29">
        <v>291</v>
      </c>
      <c r="I60" s="28">
        <v>74985</v>
      </c>
      <c r="J60" s="24">
        <f t="shared" si="5"/>
        <v>4.9202755905511815</v>
      </c>
      <c r="K60" s="10">
        <f t="shared" si="6"/>
        <v>3172.1</v>
      </c>
      <c r="L60" s="32">
        <v>646.70000000000005</v>
      </c>
      <c r="M60" s="32">
        <v>1345.1</v>
      </c>
      <c r="N60" s="37">
        <v>1180.3</v>
      </c>
      <c r="O60" s="6">
        <f t="shared" si="4"/>
        <v>20869.07894736842</v>
      </c>
    </row>
    <row r="61" spans="1:15" s="24" customFormat="1" x14ac:dyDescent="0.3">
      <c r="A61" s="5">
        <f t="shared" si="2"/>
        <v>33107</v>
      </c>
      <c r="B61" s="4">
        <v>1990</v>
      </c>
      <c r="C61" s="7">
        <v>234</v>
      </c>
      <c r="D61" s="7" t="s">
        <v>50</v>
      </c>
      <c r="E61" s="7">
        <v>3</v>
      </c>
      <c r="F61" s="4">
        <f t="shared" si="7"/>
        <v>1.524</v>
      </c>
      <c r="G61" s="7">
        <v>10</v>
      </c>
      <c r="H61" s="29">
        <v>291</v>
      </c>
      <c r="I61" s="28">
        <v>79420</v>
      </c>
      <c r="J61" s="24">
        <f t="shared" si="5"/>
        <v>5.2112860892388451</v>
      </c>
      <c r="K61" s="10">
        <f t="shared" si="6"/>
        <v>3173</v>
      </c>
      <c r="L61" s="32">
        <v>645.1</v>
      </c>
      <c r="M61" s="32">
        <v>1408.9</v>
      </c>
      <c r="N61" s="37">
        <v>1119</v>
      </c>
      <c r="O61" s="6">
        <f t="shared" si="4"/>
        <v>20875</v>
      </c>
    </row>
    <row r="62" spans="1:15" s="24" customFormat="1" x14ac:dyDescent="0.3">
      <c r="A62" s="5">
        <f t="shared" si="2"/>
        <v>33123</v>
      </c>
      <c r="B62" s="4">
        <v>1990</v>
      </c>
      <c r="C62" s="7">
        <v>250</v>
      </c>
      <c r="D62" s="7" t="s">
        <v>49</v>
      </c>
      <c r="E62" s="7">
        <v>1</v>
      </c>
      <c r="F62" s="4">
        <f t="shared" si="7"/>
        <v>1.524</v>
      </c>
      <c r="G62" s="7">
        <v>9</v>
      </c>
      <c r="H62" s="29">
        <v>270</v>
      </c>
      <c r="I62" s="28">
        <v>58899</v>
      </c>
      <c r="J62" s="24">
        <f t="shared" si="5"/>
        <v>3.8647637795275589</v>
      </c>
      <c r="K62" s="10">
        <f t="shared" si="6"/>
        <v>3650</v>
      </c>
      <c r="L62" s="32">
        <v>597.70000000000005</v>
      </c>
      <c r="M62" s="32">
        <v>1072.5999999999999</v>
      </c>
      <c r="N62" s="37">
        <v>1979.7</v>
      </c>
      <c r="O62" s="6">
        <f t="shared" si="4"/>
        <v>24013.157894736843</v>
      </c>
    </row>
    <row r="63" spans="1:15" s="24" customFormat="1" x14ac:dyDescent="0.3">
      <c r="A63" s="5">
        <f t="shared" si="2"/>
        <v>33123</v>
      </c>
      <c r="B63" s="4">
        <v>1990</v>
      </c>
      <c r="C63" s="7">
        <v>250</v>
      </c>
      <c r="D63" s="7" t="s">
        <v>49</v>
      </c>
      <c r="E63" s="7">
        <v>2</v>
      </c>
      <c r="F63" s="4">
        <f t="shared" si="7"/>
        <v>1.524</v>
      </c>
      <c r="G63" s="7">
        <v>10</v>
      </c>
      <c r="H63" s="29">
        <v>268</v>
      </c>
      <c r="I63" s="28">
        <v>67258</v>
      </c>
      <c r="J63" s="24">
        <f t="shared" ref="J63:J73" si="8">I63/(F63*10000)</f>
        <v>4.4132545931758527</v>
      </c>
      <c r="K63" s="10">
        <f t="shared" ref="K63:K73" si="9">IF(SUMIF(L63:N63,"&lt;&gt;#N/A")&gt;0,SUMIF(L63:N63,"&lt;&gt;#N/A"),NA())</f>
        <v>3676.3999999999996</v>
      </c>
      <c r="L63" s="32">
        <v>650.20000000000005</v>
      </c>
      <c r="M63" s="32">
        <v>1150.0999999999999</v>
      </c>
      <c r="N63" s="37">
        <v>1876.1</v>
      </c>
      <c r="O63" s="6">
        <f t="shared" si="4"/>
        <v>24186.842105263157</v>
      </c>
    </row>
    <row r="64" spans="1:15" s="24" customFormat="1" x14ac:dyDescent="0.3">
      <c r="A64" s="5">
        <f t="shared" ref="A64:A73" si="10">DATE(B64,1,C64)</f>
        <v>33123</v>
      </c>
      <c r="B64" s="4">
        <v>1990</v>
      </c>
      <c r="C64" s="7">
        <v>250</v>
      </c>
      <c r="D64" s="7" t="s">
        <v>49</v>
      </c>
      <c r="E64" s="7">
        <v>3</v>
      </c>
      <c r="F64" s="4">
        <f t="shared" si="7"/>
        <v>1.524</v>
      </c>
      <c r="G64" s="7">
        <v>9</v>
      </c>
      <c r="H64" s="29">
        <v>274</v>
      </c>
      <c r="I64" s="28">
        <v>57851</v>
      </c>
      <c r="J64" s="24">
        <f t="shared" si="8"/>
        <v>3.795997375328084</v>
      </c>
      <c r="K64" s="10">
        <f t="shared" si="9"/>
        <v>3442.5</v>
      </c>
      <c r="L64" s="32">
        <v>583.5</v>
      </c>
      <c r="M64" s="32">
        <v>1031.7</v>
      </c>
      <c r="N64" s="37">
        <v>1827.3</v>
      </c>
      <c r="O64" s="6">
        <f t="shared" ref="O64:O73" si="11">10*K64/(1.52)</f>
        <v>22648.026315789473</v>
      </c>
    </row>
    <row r="65" spans="1:16" x14ac:dyDescent="0.3">
      <c r="A65" s="5">
        <f t="shared" si="10"/>
        <v>33123</v>
      </c>
      <c r="B65" s="4">
        <v>1990</v>
      </c>
      <c r="C65" s="7">
        <v>250</v>
      </c>
      <c r="D65" s="7" t="s">
        <v>50</v>
      </c>
      <c r="E65" s="7">
        <v>1</v>
      </c>
      <c r="F65" s="4">
        <f t="shared" si="7"/>
        <v>1.524</v>
      </c>
      <c r="G65" s="7">
        <v>10</v>
      </c>
      <c r="H65" s="29">
        <v>279</v>
      </c>
      <c r="I65" s="28">
        <v>61028</v>
      </c>
      <c r="J65" s="24">
        <f t="shared" si="8"/>
        <v>4.0044619422572181</v>
      </c>
      <c r="K65" s="10">
        <f t="shared" si="9"/>
        <v>3944.8</v>
      </c>
      <c r="L65" s="32">
        <v>674.3</v>
      </c>
      <c r="M65" s="32">
        <v>1137.2</v>
      </c>
      <c r="N65" s="37">
        <v>2133.3000000000002</v>
      </c>
      <c r="O65" s="6">
        <f t="shared" si="11"/>
        <v>25952.631578947367</v>
      </c>
    </row>
    <row r="66" spans="1:16" x14ac:dyDescent="0.3">
      <c r="A66" s="5">
        <f t="shared" si="10"/>
        <v>33123</v>
      </c>
      <c r="B66" s="4">
        <v>1990</v>
      </c>
      <c r="C66" s="7">
        <v>250</v>
      </c>
      <c r="D66" s="7" t="s">
        <v>50</v>
      </c>
      <c r="E66" s="7">
        <v>2</v>
      </c>
      <c r="F66" s="4">
        <f t="shared" si="7"/>
        <v>1.524</v>
      </c>
      <c r="G66" s="7">
        <v>9</v>
      </c>
      <c r="H66" s="29">
        <v>287</v>
      </c>
      <c r="I66" s="28">
        <v>65763</v>
      </c>
      <c r="J66" s="24">
        <f t="shared" si="8"/>
        <v>4.3151574803149604</v>
      </c>
      <c r="K66" s="10">
        <f t="shared" si="9"/>
        <v>3713.2</v>
      </c>
      <c r="L66" s="32">
        <v>625.70000000000005</v>
      </c>
      <c r="M66" s="32">
        <v>1322.8</v>
      </c>
      <c r="N66" s="37">
        <v>1764.7</v>
      </c>
      <c r="O66" s="6">
        <f t="shared" si="11"/>
        <v>24428.947368421053</v>
      </c>
    </row>
    <row r="67" spans="1:16" x14ac:dyDescent="0.3">
      <c r="A67" s="5">
        <f t="shared" si="10"/>
        <v>33123</v>
      </c>
      <c r="B67" s="4">
        <v>1990</v>
      </c>
      <c r="C67" s="7">
        <v>250</v>
      </c>
      <c r="D67" s="7" t="s">
        <v>50</v>
      </c>
      <c r="E67" s="7">
        <v>3</v>
      </c>
      <c r="F67" s="4">
        <f t="shared" si="7"/>
        <v>1.524</v>
      </c>
      <c r="G67" s="7">
        <v>10</v>
      </c>
      <c r="H67" s="29">
        <v>280</v>
      </c>
      <c r="I67" s="28">
        <v>66601</v>
      </c>
      <c r="J67" s="24">
        <f t="shared" si="8"/>
        <v>4.3701443569553806</v>
      </c>
      <c r="K67" s="10">
        <f t="shared" si="9"/>
        <v>4026.8999999999996</v>
      </c>
      <c r="L67" s="32">
        <v>667.3</v>
      </c>
      <c r="M67" s="32">
        <v>1234.9000000000001</v>
      </c>
      <c r="N67" s="37">
        <v>2124.6999999999998</v>
      </c>
      <c r="O67" s="6">
        <f t="shared" si="11"/>
        <v>26492.763157894737</v>
      </c>
    </row>
    <row r="68" spans="1:16" x14ac:dyDescent="0.3">
      <c r="A68" s="5">
        <f t="shared" si="10"/>
        <v>33140</v>
      </c>
      <c r="B68" s="4">
        <v>1990</v>
      </c>
      <c r="C68" s="7">
        <v>267</v>
      </c>
      <c r="D68" s="7" t="s">
        <v>49</v>
      </c>
      <c r="E68" s="7">
        <v>1</v>
      </c>
      <c r="F68" s="4">
        <f t="shared" si="7"/>
        <v>1.524</v>
      </c>
      <c r="G68" s="7">
        <v>9</v>
      </c>
      <c r="H68" s="29">
        <v>269</v>
      </c>
      <c r="I68" s="28">
        <v>32677</v>
      </c>
      <c r="J68" s="24">
        <f t="shared" si="8"/>
        <v>2.1441601049868768</v>
      </c>
      <c r="K68" s="10">
        <f t="shared" si="9"/>
        <v>3360.8</v>
      </c>
      <c r="L68" s="32">
        <v>434.5</v>
      </c>
      <c r="M68" s="32">
        <v>934.7</v>
      </c>
      <c r="N68" s="37">
        <v>1991.6</v>
      </c>
      <c r="O68" s="6">
        <f t="shared" si="11"/>
        <v>22110.526315789473</v>
      </c>
    </row>
    <row r="69" spans="1:16" x14ac:dyDescent="0.3">
      <c r="A69" s="5">
        <f t="shared" si="10"/>
        <v>33140</v>
      </c>
      <c r="B69" s="4">
        <v>1990</v>
      </c>
      <c r="C69" s="7">
        <v>267</v>
      </c>
      <c r="D69" s="7" t="s">
        <v>49</v>
      </c>
      <c r="E69" s="7">
        <v>2</v>
      </c>
      <c r="F69" s="4">
        <f t="shared" si="7"/>
        <v>1.524</v>
      </c>
      <c r="G69" s="7">
        <v>9</v>
      </c>
      <c r="H69" s="29">
        <v>263</v>
      </c>
      <c r="I69" s="28">
        <v>35830</v>
      </c>
      <c r="J69" s="24">
        <f t="shared" si="8"/>
        <v>2.3510498687664043</v>
      </c>
      <c r="K69" s="10">
        <f t="shared" si="9"/>
        <v>3803.6</v>
      </c>
      <c r="L69" s="32">
        <v>482.7</v>
      </c>
      <c r="M69" s="32">
        <v>1083.7</v>
      </c>
      <c r="N69" s="37">
        <v>2237.1999999999998</v>
      </c>
      <c r="O69" s="6">
        <f t="shared" si="11"/>
        <v>25023.684210526317</v>
      </c>
    </row>
    <row r="70" spans="1:16" x14ac:dyDescent="0.3">
      <c r="A70" s="5">
        <f t="shared" si="10"/>
        <v>33140</v>
      </c>
      <c r="B70" s="4">
        <v>1990</v>
      </c>
      <c r="C70" s="7">
        <v>267</v>
      </c>
      <c r="D70" s="7" t="s">
        <v>49</v>
      </c>
      <c r="E70" s="7">
        <v>3</v>
      </c>
      <c r="F70" s="4">
        <f t="shared" si="7"/>
        <v>1.524</v>
      </c>
      <c r="G70" s="7">
        <v>9</v>
      </c>
      <c r="H70" s="29">
        <v>279</v>
      </c>
      <c r="I70" s="28">
        <v>36220</v>
      </c>
      <c r="J70" s="24">
        <f t="shared" si="8"/>
        <v>2.3766404199475066</v>
      </c>
      <c r="K70" s="10">
        <f t="shared" si="9"/>
        <v>3527.2</v>
      </c>
      <c r="L70" s="32">
        <v>483</v>
      </c>
      <c r="M70" s="32">
        <v>1012.4</v>
      </c>
      <c r="N70" s="37">
        <v>2031.8</v>
      </c>
      <c r="O70" s="6">
        <f t="shared" si="11"/>
        <v>23205.263157894737</v>
      </c>
      <c r="P70" s="6"/>
    </row>
    <row r="71" spans="1:16" x14ac:dyDescent="0.3">
      <c r="A71" s="5">
        <f t="shared" si="10"/>
        <v>33140</v>
      </c>
      <c r="B71" s="4">
        <v>1990</v>
      </c>
      <c r="C71" s="7">
        <v>267</v>
      </c>
      <c r="D71" s="7" t="s">
        <v>50</v>
      </c>
      <c r="E71" s="7">
        <v>1</v>
      </c>
      <c r="F71" s="4">
        <f t="shared" si="7"/>
        <v>1.524</v>
      </c>
      <c r="G71" s="7">
        <v>10</v>
      </c>
      <c r="H71" s="29">
        <v>278</v>
      </c>
      <c r="I71" s="28">
        <v>33782</v>
      </c>
      <c r="J71" s="24">
        <f t="shared" si="8"/>
        <v>2.2166666666666668</v>
      </c>
      <c r="K71" s="10">
        <f t="shared" si="9"/>
        <v>4355</v>
      </c>
      <c r="L71" s="32">
        <v>564.1</v>
      </c>
      <c r="M71" s="32">
        <v>1197.0999999999999</v>
      </c>
      <c r="N71" s="37">
        <v>2593.8000000000002</v>
      </c>
      <c r="O71" s="6">
        <f t="shared" si="11"/>
        <v>28651.315789473683</v>
      </c>
    </row>
    <row r="72" spans="1:16" x14ac:dyDescent="0.3">
      <c r="A72" s="5">
        <f t="shared" si="10"/>
        <v>33140</v>
      </c>
      <c r="B72" s="4">
        <v>1990</v>
      </c>
      <c r="C72" s="7">
        <v>267</v>
      </c>
      <c r="D72" s="7" t="s">
        <v>50</v>
      </c>
      <c r="E72" s="7">
        <v>2</v>
      </c>
      <c r="F72" s="4">
        <f t="shared" si="7"/>
        <v>1.524</v>
      </c>
      <c r="G72" s="7">
        <v>9</v>
      </c>
      <c r="H72" s="29">
        <v>288</v>
      </c>
      <c r="I72" s="28">
        <v>44202</v>
      </c>
      <c r="J72" s="24">
        <f t="shared" si="8"/>
        <v>2.9003937007874017</v>
      </c>
      <c r="K72" s="10">
        <f t="shared" si="9"/>
        <v>3855.3</v>
      </c>
      <c r="L72" s="32">
        <v>550.20000000000005</v>
      </c>
      <c r="M72" s="32">
        <v>1151</v>
      </c>
      <c r="N72" s="37">
        <v>2154.1</v>
      </c>
      <c r="O72" s="6">
        <f t="shared" si="11"/>
        <v>25363.815789473683</v>
      </c>
    </row>
    <row r="73" spans="1:16" x14ac:dyDescent="0.3">
      <c r="A73" s="5">
        <f t="shared" si="10"/>
        <v>33140</v>
      </c>
      <c r="B73" s="4">
        <v>1990</v>
      </c>
      <c r="C73" s="7">
        <v>267</v>
      </c>
      <c r="D73" s="7" t="s">
        <v>50</v>
      </c>
      <c r="E73" s="7">
        <v>3</v>
      </c>
      <c r="F73" s="4">
        <f t="shared" si="7"/>
        <v>1.524</v>
      </c>
      <c r="G73" s="7">
        <v>10</v>
      </c>
      <c r="H73" s="29">
        <v>284</v>
      </c>
      <c r="I73" s="28">
        <v>31420</v>
      </c>
      <c r="J73" s="24">
        <f t="shared" si="8"/>
        <v>2.0616797900262469</v>
      </c>
      <c r="K73" s="10">
        <f t="shared" si="9"/>
        <v>3657.3</v>
      </c>
      <c r="L73" s="32">
        <v>483.2</v>
      </c>
      <c r="M73" s="32">
        <v>1046.5999999999999</v>
      </c>
      <c r="N73" s="37">
        <v>2127.5</v>
      </c>
      <c r="O73" s="6">
        <f t="shared" si="11"/>
        <v>24061.184210526317</v>
      </c>
      <c r="P73" s="6"/>
    </row>
    <row r="75" spans="1:16" x14ac:dyDescent="0.3">
      <c r="J75" s="30"/>
      <c r="K75" s="31"/>
    </row>
    <row r="76" spans="1:16" x14ac:dyDescent="0.3">
      <c r="J76" s="30"/>
      <c r="K76" s="31"/>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18CD-43F3-4E44-B9BB-BAE248300C4B}">
  <dimension ref="A1:H6"/>
  <sheetViews>
    <sheetView workbookViewId="0">
      <selection activeCell="C6" sqref="C6"/>
    </sheetView>
  </sheetViews>
  <sheetFormatPr defaultRowHeight="14.4" x14ac:dyDescent="0.3"/>
  <cols>
    <col min="1" max="1" width="26.44140625" style="18" customWidth="1"/>
    <col min="2" max="2" width="26.21875" style="3" customWidth="1"/>
    <col min="3" max="3" width="88.33203125" style="18" customWidth="1"/>
    <col min="4" max="4" width="17.33203125" style="18" customWidth="1"/>
    <col min="5" max="5" width="10.33203125" style="18" customWidth="1"/>
    <col min="6" max="6" width="12.109375" style="18" customWidth="1"/>
    <col min="7" max="7" width="11.5546875" style="18" customWidth="1"/>
    <col min="8" max="8" width="11.44140625" style="18" customWidth="1"/>
    <col min="9" max="16384" width="8.88671875" style="18"/>
  </cols>
  <sheetData>
    <row r="1" spans="1:8" ht="27.6" x14ac:dyDescent="0.3">
      <c r="A1" s="17" t="s">
        <v>23</v>
      </c>
      <c r="B1" s="17" t="s">
        <v>24</v>
      </c>
      <c r="C1" s="17" t="s">
        <v>25</v>
      </c>
      <c r="D1" s="17" t="s">
        <v>26</v>
      </c>
      <c r="E1" s="17" t="s">
        <v>27</v>
      </c>
      <c r="F1" s="17" t="s">
        <v>28</v>
      </c>
      <c r="G1" s="17" t="s">
        <v>29</v>
      </c>
      <c r="H1" s="17" t="s">
        <v>30</v>
      </c>
    </row>
    <row r="2" spans="1:8" x14ac:dyDescent="0.3">
      <c r="A2" s="15" t="s">
        <v>162</v>
      </c>
      <c r="B2" s="22" t="s">
        <v>31</v>
      </c>
      <c r="C2" s="16" t="s">
        <v>32</v>
      </c>
      <c r="D2" s="23" t="s">
        <v>33</v>
      </c>
      <c r="E2" s="15">
        <v>10</v>
      </c>
      <c r="F2" s="15"/>
      <c r="G2" s="15" t="s">
        <v>34</v>
      </c>
      <c r="H2" s="15" t="s">
        <v>35</v>
      </c>
    </row>
    <row r="3" spans="1:8" x14ac:dyDescent="0.3">
      <c r="A3" s="15" t="s">
        <v>162</v>
      </c>
      <c r="B3" s="16" t="s">
        <v>36</v>
      </c>
      <c r="C3" s="16" t="s">
        <v>36</v>
      </c>
      <c r="D3" s="16" t="s">
        <v>37</v>
      </c>
      <c r="E3" s="15">
        <v>4</v>
      </c>
      <c r="F3" s="15"/>
      <c r="G3" s="15" t="s">
        <v>34</v>
      </c>
      <c r="H3" s="15" t="s">
        <v>35</v>
      </c>
    </row>
    <row r="4" spans="1:8" x14ac:dyDescent="0.3">
      <c r="A4" s="15" t="s">
        <v>162</v>
      </c>
      <c r="B4" s="16" t="s">
        <v>21</v>
      </c>
      <c r="C4" s="16" t="s">
        <v>38</v>
      </c>
      <c r="D4" s="16" t="s">
        <v>39</v>
      </c>
      <c r="E4" s="15">
        <v>3</v>
      </c>
      <c r="F4" s="15" t="s">
        <v>40</v>
      </c>
      <c r="G4" s="15" t="s">
        <v>34</v>
      </c>
      <c r="H4" s="15" t="s">
        <v>35</v>
      </c>
    </row>
    <row r="5" spans="1:8" ht="39.6" x14ac:dyDescent="0.3">
      <c r="A5" s="15" t="s">
        <v>162</v>
      </c>
      <c r="B5" s="36" t="s">
        <v>41</v>
      </c>
      <c r="C5" s="16" t="s">
        <v>96</v>
      </c>
      <c r="D5" s="16" t="s">
        <v>97</v>
      </c>
      <c r="E5" s="15" t="s">
        <v>42</v>
      </c>
      <c r="F5" s="15"/>
      <c r="G5" s="15" t="s">
        <v>34</v>
      </c>
      <c r="H5" s="15" t="s">
        <v>35</v>
      </c>
    </row>
    <row r="6" spans="1:8" ht="26.4" x14ac:dyDescent="0.3">
      <c r="A6" s="15" t="s">
        <v>162</v>
      </c>
      <c r="B6" s="36" t="s">
        <v>43</v>
      </c>
      <c r="C6" s="16" t="s">
        <v>198</v>
      </c>
      <c r="D6" s="16" t="s">
        <v>39</v>
      </c>
      <c r="E6" s="15"/>
      <c r="F6" s="15" t="s">
        <v>44</v>
      </c>
      <c r="G6" s="15" t="s">
        <v>34</v>
      </c>
      <c r="H6" s="15" t="s">
        <v>35</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51FE7-09DB-4342-A7FC-359357FD31B7}">
  <dimension ref="A1:P43"/>
  <sheetViews>
    <sheetView workbookViewId="0">
      <pane ySplit="1" topLeftCell="A2" activePane="bottomLeft" state="frozen"/>
      <selection activeCell="D32" sqref="D32"/>
      <selection pane="bottomLeft"/>
    </sheetView>
  </sheetViews>
  <sheetFormatPr defaultRowHeight="14.4" x14ac:dyDescent="0.3"/>
  <cols>
    <col min="1" max="1" width="10.6640625" style="4" bestFit="1" customWidth="1"/>
    <col min="2" max="5" width="8.88671875" style="4"/>
    <col min="6" max="6" width="8.88671875" style="28"/>
    <col min="7" max="8" width="8.88671875" style="4"/>
    <col min="9" max="9" width="8.88671875" style="29"/>
    <col min="10" max="10" width="8.88671875" style="28"/>
    <col min="11" max="11" width="8.88671875" style="19"/>
    <col min="12" max="16" width="8.88671875" style="24"/>
    <col min="17" max="16384" width="8.88671875" style="4"/>
  </cols>
  <sheetData>
    <row r="1" spans="1:16" ht="28.8" x14ac:dyDescent="0.3">
      <c r="A1" s="7" t="s">
        <v>31</v>
      </c>
      <c r="B1" s="7" t="s">
        <v>36</v>
      </c>
      <c r="C1" s="7" t="s">
        <v>21</v>
      </c>
      <c r="D1" s="8" t="s">
        <v>159</v>
      </c>
      <c r="E1" s="8" t="s">
        <v>158</v>
      </c>
      <c r="F1" s="33" t="s">
        <v>43</v>
      </c>
      <c r="G1" s="8"/>
      <c r="H1" s="8"/>
      <c r="I1" s="34"/>
      <c r="J1" s="33"/>
      <c r="K1" s="7"/>
      <c r="L1" s="35"/>
      <c r="M1" s="35"/>
      <c r="N1" s="35"/>
      <c r="O1" s="35"/>
      <c r="P1" s="35"/>
    </row>
    <row r="2" spans="1:16" x14ac:dyDescent="0.3">
      <c r="A2" s="5">
        <f t="shared" ref="A2:A19" si="0">DATE(B2,1,C2)</f>
        <v>33053</v>
      </c>
      <c r="B2" s="4">
        <v>1990</v>
      </c>
      <c r="C2" s="7">
        <v>180</v>
      </c>
      <c r="D2" s="7" t="s">
        <v>49</v>
      </c>
      <c r="E2" s="7">
        <v>1</v>
      </c>
      <c r="F2" s="28">
        <v>2</v>
      </c>
      <c r="K2" s="30"/>
      <c r="L2" s="31"/>
    </row>
    <row r="3" spans="1:16" x14ac:dyDescent="0.3">
      <c r="A3" s="5">
        <f t="shared" si="0"/>
        <v>33053</v>
      </c>
      <c r="B3" s="4">
        <v>1990</v>
      </c>
      <c r="C3" s="7">
        <v>180</v>
      </c>
      <c r="D3" s="7" t="s">
        <v>49</v>
      </c>
      <c r="E3" s="7">
        <v>2</v>
      </c>
      <c r="F3" s="28">
        <v>2</v>
      </c>
      <c r="K3" s="30"/>
      <c r="L3" s="31"/>
    </row>
    <row r="4" spans="1:16" x14ac:dyDescent="0.3">
      <c r="A4" s="5">
        <f t="shared" si="0"/>
        <v>33053</v>
      </c>
      <c r="B4" s="4">
        <v>1990</v>
      </c>
      <c r="C4" s="7">
        <v>180</v>
      </c>
      <c r="D4" s="7" t="s">
        <v>49</v>
      </c>
      <c r="E4" s="7">
        <v>3</v>
      </c>
      <c r="F4" s="28">
        <v>2</v>
      </c>
      <c r="K4" s="30"/>
      <c r="L4" s="31"/>
    </row>
    <row r="5" spans="1:16" x14ac:dyDescent="0.3">
      <c r="A5" s="5">
        <f t="shared" si="0"/>
        <v>33053</v>
      </c>
      <c r="B5" s="4">
        <v>1990</v>
      </c>
      <c r="C5" s="7">
        <v>180</v>
      </c>
      <c r="D5" s="7" t="s">
        <v>50</v>
      </c>
      <c r="E5" s="7">
        <v>1</v>
      </c>
      <c r="F5" s="28">
        <v>2</v>
      </c>
      <c r="K5" s="30"/>
      <c r="L5" s="31"/>
    </row>
    <row r="6" spans="1:16" x14ac:dyDescent="0.3">
      <c r="A6" s="5">
        <f t="shared" si="0"/>
        <v>33053</v>
      </c>
      <c r="B6" s="4">
        <v>1990</v>
      </c>
      <c r="C6" s="7">
        <v>180</v>
      </c>
      <c r="D6" s="7" t="s">
        <v>50</v>
      </c>
      <c r="E6" s="7">
        <v>2</v>
      </c>
      <c r="F6" s="28">
        <v>2</v>
      </c>
      <c r="K6" s="30"/>
      <c r="L6" s="31"/>
    </row>
    <row r="7" spans="1:16" x14ac:dyDescent="0.3">
      <c r="A7" s="5">
        <f t="shared" si="0"/>
        <v>33053</v>
      </c>
      <c r="B7" s="4">
        <v>1990</v>
      </c>
      <c r="C7" s="7">
        <v>180</v>
      </c>
      <c r="D7" s="7" t="s">
        <v>50</v>
      </c>
      <c r="E7" s="7">
        <v>3</v>
      </c>
      <c r="F7" s="28">
        <v>2</v>
      </c>
      <c r="K7" s="30"/>
      <c r="L7" s="31"/>
    </row>
    <row r="8" spans="1:16" x14ac:dyDescent="0.3">
      <c r="A8" s="5">
        <f t="shared" si="0"/>
        <v>33059</v>
      </c>
      <c r="B8" s="4">
        <v>1990</v>
      </c>
      <c r="C8" s="7">
        <v>186</v>
      </c>
      <c r="D8" s="7" t="s">
        <v>49</v>
      </c>
      <c r="E8" s="7">
        <v>1</v>
      </c>
      <c r="F8" s="28">
        <v>3</v>
      </c>
      <c r="K8" s="30"/>
    </row>
    <row r="9" spans="1:16" x14ac:dyDescent="0.3">
      <c r="A9" s="5">
        <f t="shared" si="0"/>
        <v>33059</v>
      </c>
      <c r="B9" s="4">
        <v>1990</v>
      </c>
      <c r="C9" s="7">
        <v>186</v>
      </c>
      <c r="D9" s="7" t="s">
        <v>49</v>
      </c>
      <c r="E9" s="7">
        <v>2</v>
      </c>
      <c r="F9" s="28">
        <v>3</v>
      </c>
      <c r="K9" s="30"/>
    </row>
    <row r="10" spans="1:16" x14ac:dyDescent="0.3">
      <c r="A10" s="5">
        <f t="shared" si="0"/>
        <v>33059</v>
      </c>
      <c r="B10" s="4">
        <v>1990</v>
      </c>
      <c r="C10" s="7">
        <v>186</v>
      </c>
      <c r="D10" s="7" t="s">
        <v>49</v>
      </c>
      <c r="E10" s="7">
        <v>3</v>
      </c>
      <c r="F10" s="28">
        <v>3</v>
      </c>
      <c r="K10" s="30"/>
    </row>
    <row r="11" spans="1:16" x14ac:dyDescent="0.3">
      <c r="A11" s="5">
        <f t="shared" si="0"/>
        <v>33059</v>
      </c>
      <c r="B11" s="4">
        <v>1990</v>
      </c>
      <c r="C11" s="7">
        <v>186</v>
      </c>
      <c r="D11" s="7" t="s">
        <v>50</v>
      </c>
      <c r="E11" s="7">
        <v>1</v>
      </c>
      <c r="F11" s="28">
        <v>3</v>
      </c>
      <c r="K11" s="30"/>
    </row>
    <row r="12" spans="1:16" x14ac:dyDescent="0.3">
      <c r="A12" s="5">
        <f t="shared" si="0"/>
        <v>33059</v>
      </c>
      <c r="B12" s="4">
        <v>1990</v>
      </c>
      <c r="C12" s="7">
        <v>186</v>
      </c>
      <c r="D12" s="7" t="s">
        <v>50</v>
      </c>
      <c r="E12" s="7">
        <v>2</v>
      </c>
      <c r="F12" s="28">
        <v>3</v>
      </c>
      <c r="K12" s="30"/>
    </row>
    <row r="13" spans="1:16" x14ac:dyDescent="0.3">
      <c r="A13" s="5">
        <f t="shared" si="0"/>
        <v>33059</v>
      </c>
      <c r="B13" s="4">
        <v>1990</v>
      </c>
      <c r="C13" s="7">
        <v>186</v>
      </c>
      <c r="D13" s="7" t="s">
        <v>50</v>
      </c>
      <c r="E13" s="7">
        <v>3</v>
      </c>
      <c r="F13" s="28">
        <v>3</v>
      </c>
      <c r="K13" s="30"/>
    </row>
    <row r="14" spans="1:16" x14ac:dyDescent="0.3">
      <c r="A14" s="5">
        <f t="shared" si="0"/>
        <v>33080</v>
      </c>
      <c r="B14" s="4">
        <v>1990</v>
      </c>
      <c r="C14" s="7">
        <v>207</v>
      </c>
      <c r="D14" s="7" t="s">
        <v>49</v>
      </c>
      <c r="E14" s="7">
        <v>1</v>
      </c>
      <c r="F14" s="28">
        <v>4</v>
      </c>
      <c r="K14" s="30"/>
    </row>
    <row r="15" spans="1:16" x14ac:dyDescent="0.3">
      <c r="A15" s="5">
        <f t="shared" si="0"/>
        <v>33080</v>
      </c>
      <c r="B15" s="4">
        <v>1990</v>
      </c>
      <c r="C15" s="7">
        <v>207</v>
      </c>
      <c r="D15" s="7" t="s">
        <v>49</v>
      </c>
      <c r="E15" s="7">
        <v>2</v>
      </c>
      <c r="F15" s="28">
        <v>4</v>
      </c>
      <c r="K15" s="30"/>
    </row>
    <row r="16" spans="1:16" x14ac:dyDescent="0.3">
      <c r="A16" s="5">
        <f t="shared" si="0"/>
        <v>33080</v>
      </c>
      <c r="B16" s="4">
        <v>1990</v>
      </c>
      <c r="C16" s="7">
        <v>207</v>
      </c>
      <c r="D16" s="7" t="s">
        <v>49</v>
      </c>
      <c r="E16" s="7">
        <v>3</v>
      </c>
      <c r="F16" s="28">
        <v>4</v>
      </c>
      <c r="K16" s="30"/>
    </row>
    <row r="17" spans="1:16" x14ac:dyDescent="0.3">
      <c r="A17" s="5">
        <f t="shared" si="0"/>
        <v>33080</v>
      </c>
      <c r="B17" s="4">
        <v>1990</v>
      </c>
      <c r="C17" s="7">
        <v>207</v>
      </c>
      <c r="D17" s="7" t="s">
        <v>50</v>
      </c>
      <c r="E17" s="7">
        <v>1</v>
      </c>
      <c r="F17" s="28">
        <v>4</v>
      </c>
      <c r="K17" s="30"/>
    </row>
    <row r="18" spans="1:16" x14ac:dyDescent="0.3">
      <c r="A18" s="5">
        <f t="shared" si="0"/>
        <v>33080</v>
      </c>
      <c r="B18" s="4">
        <v>1990</v>
      </c>
      <c r="C18" s="7">
        <v>207</v>
      </c>
      <c r="D18" s="7" t="s">
        <v>50</v>
      </c>
      <c r="E18" s="7">
        <v>2</v>
      </c>
      <c r="F18" s="28">
        <v>4</v>
      </c>
      <c r="K18" s="30"/>
    </row>
    <row r="19" spans="1:16" x14ac:dyDescent="0.3">
      <c r="A19" s="5">
        <f t="shared" si="0"/>
        <v>33080</v>
      </c>
      <c r="B19" s="4">
        <v>1990</v>
      </c>
      <c r="C19" s="7">
        <v>207</v>
      </c>
      <c r="D19" s="7" t="s">
        <v>50</v>
      </c>
      <c r="E19" s="7">
        <v>3</v>
      </c>
      <c r="F19" s="28">
        <v>4</v>
      </c>
      <c r="K19" s="30"/>
    </row>
    <row r="20" spans="1:16" x14ac:dyDescent="0.3">
      <c r="A20" s="5">
        <f t="shared" ref="A20:A26" si="1">DATE(B20,1,C20)</f>
        <v>33095</v>
      </c>
      <c r="B20" s="4">
        <v>1990</v>
      </c>
      <c r="C20" s="7">
        <v>222</v>
      </c>
      <c r="D20" s="7" t="s">
        <v>50</v>
      </c>
      <c r="E20" s="7">
        <v>1</v>
      </c>
      <c r="F20" s="28">
        <v>6</v>
      </c>
      <c r="G20" s="28"/>
      <c r="H20" s="28"/>
      <c r="I20" s="28"/>
      <c r="K20" s="24"/>
      <c r="L20" s="10"/>
      <c r="M20" s="32"/>
      <c r="N20" s="32"/>
      <c r="O20" s="32"/>
      <c r="P20" s="6"/>
    </row>
    <row r="21" spans="1:16" x14ac:dyDescent="0.3">
      <c r="A21" s="5">
        <f t="shared" si="1"/>
        <v>33095</v>
      </c>
      <c r="B21" s="4">
        <v>1990</v>
      </c>
      <c r="C21" s="7">
        <v>222</v>
      </c>
      <c r="D21" s="7" t="s">
        <v>50</v>
      </c>
      <c r="E21" s="7">
        <v>2</v>
      </c>
      <c r="F21" s="28">
        <v>6</v>
      </c>
      <c r="G21" s="28"/>
      <c r="H21" s="28"/>
      <c r="I21" s="28"/>
      <c r="K21" s="24"/>
      <c r="L21" s="10"/>
      <c r="M21" s="32"/>
      <c r="N21" s="32"/>
      <c r="O21" s="32"/>
      <c r="P21" s="6"/>
    </row>
    <row r="22" spans="1:16" x14ac:dyDescent="0.3">
      <c r="A22" s="5">
        <f t="shared" si="1"/>
        <v>33095</v>
      </c>
      <c r="B22" s="4">
        <v>1990</v>
      </c>
      <c r="C22" s="7">
        <v>222</v>
      </c>
      <c r="D22" s="7" t="s">
        <v>50</v>
      </c>
      <c r="E22" s="7">
        <v>3</v>
      </c>
      <c r="F22" s="28">
        <v>6</v>
      </c>
      <c r="G22" s="28"/>
      <c r="H22" s="28"/>
      <c r="I22" s="28"/>
      <c r="K22" s="24"/>
      <c r="L22" s="10"/>
      <c r="M22" s="32"/>
      <c r="N22" s="32"/>
      <c r="O22" s="32"/>
      <c r="P22" s="6"/>
    </row>
    <row r="23" spans="1:16" x14ac:dyDescent="0.3">
      <c r="A23" s="5">
        <f t="shared" si="1"/>
        <v>33098</v>
      </c>
      <c r="B23" s="4">
        <v>1990</v>
      </c>
      <c r="C23" s="7">
        <v>225</v>
      </c>
      <c r="D23" s="7" t="s">
        <v>49</v>
      </c>
      <c r="E23" s="7">
        <v>1</v>
      </c>
      <c r="F23" s="28">
        <v>6</v>
      </c>
      <c r="G23" s="28"/>
      <c r="H23" s="28"/>
      <c r="I23" s="28"/>
      <c r="K23" s="24"/>
      <c r="L23" s="10"/>
      <c r="M23" s="32"/>
      <c r="N23" s="32"/>
      <c r="O23" s="32"/>
      <c r="P23" s="6"/>
    </row>
    <row r="24" spans="1:16" x14ac:dyDescent="0.3">
      <c r="A24" s="5">
        <f t="shared" si="1"/>
        <v>33098</v>
      </c>
      <c r="B24" s="4">
        <v>1990</v>
      </c>
      <c r="C24" s="7">
        <v>225</v>
      </c>
      <c r="D24" s="7" t="s">
        <v>49</v>
      </c>
      <c r="E24" s="7">
        <v>2</v>
      </c>
      <c r="F24" s="28">
        <v>6</v>
      </c>
      <c r="G24" s="28"/>
      <c r="H24" s="28"/>
      <c r="I24" s="28"/>
      <c r="K24" s="24"/>
      <c r="L24" s="10"/>
      <c r="M24" s="32"/>
      <c r="N24" s="32"/>
      <c r="O24" s="32"/>
      <c r="P24" s="6"/>
    </row>
    <row r="25" spans="1:16" x14ac:dyDescent="0.3">
      <c r="A25" s="5">
        <f t="shared" si="1"/>
        <v>33098</v>
      </c>
      <c r="B25" s="4">
        <v>1990</v>
      </c>
      <c r="C25" s="7">
        <v>225</v>
      </c>
      <c r="D25" s="7" t="s">
        <v>49</v>
      </c>
      <c r="E25" s="7">
        <v>3</v>
      </c>
      <c r="F25" s="28">
        <v>6</v>
      </c>
      <c r="G25" s="28"/>
      <c r="H25" s="28"/>
      <c r="I25" s="28"/>
      <c r="K25" s="24"/>
      <c r="L25" s="10"/>
      <c r="M25" s="32"/>
      <c r="N25" s="32"/>
      <c r="O25" s="32"/>
      <c r="P25" s="6"/>
    </row>
    <row r="26" spans="1:16" x14ac:dyDescent="0.3">
      <c r="A26" s="5">
        <f t="shared" si="1"/>
        <v>33108</v>
      </c>
      <c r="B26" s="4">
        <v>1990</v>
      </c>
      <c r="C26" s="7">
        <v>235</v>
      </c>
      <c r="D26" s="7" t="s">
        <v>49</v>
      </c>
      <c r="E26" s="7">
        <v>1</v>
      </c>
      <c r="F26" s="28">
        <v>7</v>
      </c>
      <c r="G26" s="28"/>
      <c r="H26" s="28"/>
      <c r="I26" s="28"/>
      <c r="K26" s="24"/>
      <c r="L26" s="10"/>
      <c r="M26" s="32"/>
      <c r="N26" s="32"/>
      <c r="O26" s="32"/>
      <c r="P26" s="6"/>
    </row>
    <row r="27" spans="1:16" x14ac:dyDescent="0.3">
      <c r="A27" s="5">
        <f t="shared" ref="A27:A31" si="2">DATE(B27,1,C27)</f>
        <v>33108</v>
      </c>
      <c r="B27" s="4">
        <v>1990</v>
      </c>
      <c r="C27" s="7">
        <v>235</v>
      </c>
      <c r="D27" s="7" t="s">
        <v>49</v>
      </c>
      <c r="E27" s="7">
        <v>2</v>
      </c>
      <c r="F27" s="28">
        <v>7</v>
      </c>
      <c r="G27" s="28"/>
      <c r="H27" s="28"/>
      <c r="I27" s="28"/>
      <c r="K27" s="24"/>
      <c r="L27" s="10"/>
      <c r="M27" s="32"/>
      <c r="N27" s="32"/>
      <c r="O27" s="32"/>
      <c r="P27" s="6"/>
    </row>
    <row r="28" spans="1:16" x14ac:dyDescent="0.3">
      <c r="A28" s="5">
        <f t="shared" si="2"/>
        <v>33108</v>
      </c>
      <c r="B28" s="4">
        <v>1990</v>
      </c>
      <c r="C28" s="7">
        <v>235</v>
      </c>
      <c r="D28" s="7" t="s">
        <v>49</v>
      </c>
      <c r="E28" s="7">
        <v>3</v>
      </c>
      <c r="F28" s="28">
        <v>7</v>
      </c>
      <c r="G28" s="28"/>
      <c r="H28" s="28"/>
      <c r="I28" s="28"/>
      <c r="K28" s="24"/>
      <c r="L28" s="10"/>
      <c r="M28" s="32"/>
      <c r="N28" s="32"/>
      <c r="O28" s="32"/>
      <c r="P28" s="6"/>
    </row>
    <row r="29" spans="1:16" x14ac:dyDescent="0.3">
      <c r="A29" s="5">
        <f t="shared" si="2"/>
        <v>33108</v>
      </c>
      <c r="B29" s="4">
        <v>1990</v>
      </c>
      <c r="C29" s="7">
        <v>235</v>
      </c>
      <c r="D29" s="7" t="s">
        <v>50</v>
      </c>
      <c r="E29" s="7">
        <v>1</v>
      </c>
      <c r="F29" s="28">
        <v>7</v>
      </c>
      <c r="G29" s="28"/>
      <c r="H29" s="28"/>
      <c r="I29" s="28"/>
      <c r="K29" s="24"/>
      <c r="L29" s="10"/>
      <c r="M29" s="32"/>
      <c r="N29" s="32"/>
      <c r="O29" s="32"/>
      <c r="P29" s="6"/>
    </row>
    <row r="30" spans="1:16" x14ac:dyDescent="0.3">
      <c r="A30" s="5">
        <f t="shared" si="2"/>
        <v>33108</v>
      </c>
      <c r="B30" s="4">
        <v>1990</v>
      </c>
      <c r="C30" s="7">
        <v>235</v>
      </c>
      <c r="D30" s="7" t="s">
        <v>50</v>
      </c>
      <c r="E30" s="7">
        <v>2</v>
      </c>
      <c r="F30" s="28">
        <v>7</v>
      </c>
      <c r="G30" s="28"/>
      <c r="H30" s="28"/>
      <c r="I30" s="28"/>
      <c r="K30" s="24"/>
      <c r="L30" s="10"/>
      <c r="M30" s="32"/>
      <c r="N30" s="32"/>
      <c r="O30" s="32"/>
      <c r="P30" s="6"/>
    </row>
    <row r="31" spans="1:16" x14ac:dyDescent="0.3">
      <c r="A31" s="5">
        <f t="shared" si="2"/>
        <v>33108</v>
      </c>
      <c r="B31" s="4">
        <v>1990</v>
      </c>
      <c r="C31" s="7">
        <v>235</v>
      </c>
      <c r="D31" s="7" t="s">
        <v>50</v>
      </c>
      <c r="E31" s="7">
        <v>3</v>
      </c>
      <c r="F31" s="28">
        <v>7</v>
      </c>
      <c r="G31" s="28"/>
      <c r="H31" s="28"/>
      <c r="I31" s="28"/>
      <c r="K31" s="24"/>
      <c r="L31" s="10"/>
      <c r="M31" s="32"/>
      <c r="N31" s="32"/>
      <c r="O31" s="32"/>
      <c r="P31" s="6"/>
    </row>
    <row r="32" spans="1:16" x14ac:dyDescent="0.3">
      <c r="A32" s="5">
        <f t="shared" ref="A32:A38" si="3">DATE(B32,1,C32)</f>
        <v>33123</v>
      </c>
      <c r="B32" s="4">
        <v>1990</v>
      </c>
      <c r="C32" s="7">
        <v>250</v>
      </c>
      <c r="D32" s="7" t="s">
        <v>49</v>
      </c>
      <c r="E32" s="7">
        <v>1</v>
      </c>
      <c r="F32" s="28">
        <v>9</v>
      </c>
    </row>
    <row r="33" spans="1:16" x14ac:dyDescent="0.3">
      <c r="A33" s="5">
        <f t="shared" si="3"/>
        <v>33123</v>
      </c>
      <c r="B33" s="4">
        <v>1990</v>
      </c>
      <c r="C33" s="7">
        <v>250</v>
      </c>
      <c r="D33" s="7" t="s">
        <v>49</v>
      </c>
      <c r="E33" s="7">
        <v>2</v>
      </c>
      <c r="F33" s="28">
        <v>9</v>
      </c>
    </row>
    <row r="34" spans="1:16" x14ac:dyDescent="0.3">
      <c r="A34" s="5">
        <f t="shared" si="3"/>
        <v>33123</v>
      </c>
      <c r="B34" s="4">
        <v>1990</v>
      </c>
      <c r="C34" s="7">
        <v>250</v>
      </c>
      <c r="D34" s="7" t="s">
        <v>49</v>
      </c>
      <c r="E34" s="7">
        <v>3</v>
      </c>
      <c r="F34" s="28">
        <v>9</v>
      </c>
    </row>
    <row r="35" spans="1:16" x14ac:dyDescent="0.3">
      <c r="A35" s="5">
        <f t="shared" si="3"/>
        <v>33123</v>
      </c>
      <c r="B35" s="4">
        <v>1990</v>
      </c>
      <c r="C35" s="7">
        <v>250</v>
      </c>
      <c r="D35" s="7" t="s">
        <v>50</v>
      </c>
      <c r="E35" s="7">
        <v>1</v>
      </c>
      <c r="F35" s="28">
        <v>8</v>
      </c>
    </row>
    <row r="36" spans="1:16" x14ac:dyDescent="0.3">
      <c r="A36" s="5">
        <f t="shared" si="3"/>
        <v>33123</v>
      </c>
      <c r="B36" s="4">
        <v>1990</v>
      </c>
      <c r="C36" s="7">
        <v>250</v>
      </c>
      <c r="D36" s="7" t="s">
        <v>50</v>
      </c>
      <c r="E36" s="7">
        <v>2</v>
      </c>
      <c r="F36" s="28">
        <v>8</v>
      </c>
    </row>
    <row r="37" spans="1:16" x14ac:dyDescent="0.3">
      <c r="A37" s="5">
        <f t="shared" si="3"/>
        <v>33123</v>
      </c>
      <c r="B37" s="4">
        <v>1990</v>
      </c>
      <c r="C37" s="7">
        <v>250</v>
      </c>
      <c r="D37" s="7" t="s">
        <v>50</v>
      </c>
      <c r="E37" s="7">
        <v>3</v>
      </c>
      <c r="F37" s="28">
        <v>8</v>
      </c>
    </row>
    <row r="38" spans="1:16" x14ac:dyDescent="0.3">
      <c r="A38" s="5">
        <f t="shared" si="3"/>
        <v>33137</v>
      </c>
      <c r="B38" s="4">
        <v>1990</v>
      </c>
      <c r="C38" s="7">
        <v>264</v>
      </c>
      <c r="D38" s="7" t="s">
        <v>50</v>
      </c>
      <c r="E38" s="7">
        <v>1</v>
      </c>
      <c r="F38" s="28">
        <v>10</v>
      </c>
    </row>
    <row r="39" spans="1:16" x14ac:dyDescent="0.3">
      <c r="A39" s="5">
        <f t="shared" ref="A39:A40" si="4">DATE(B39,1,C39)</f>
        <v>33137</v>
      </c>
      <c r="B39" s="4">
        <v>1990</v>
      </c>
      <c r="C39" s="7">
        <v>264</v>
      </c>
      <c r="D39" s="7" t="s">
        <v>50</v>
      </c>
      <c r="E39" s="7">
        <v>2</v>
      </c>
      <c r="F39" s="28">
        <v>10</v>
      </c>
    </row>
    <row r="40" spans="1:16" x14ac:dyDescent="0.3">
      <c r="A40" s="5">
        <f t="shared" si="4"/>
        <v>33137</v>
      </c>
      <c r="B40" s="4">
        <v>1990</v>
      </c>
      <c r="C40" s="7">
        <v>264</v>
      </c>
      <c r="D40" s="7" t="s">
        <v>50</v>
      </c>
      <c r="E40" s="7">
        <v>3</v>
      </c>
      <c r="F40" s="28">
        <v>10</v>
      </c>
    </row>
    <row r="41" spans="1:16" x14ac:dyDescent="0.3">
      <c r="A41" s="5">
        <f>DATE(B41,1,C41)</f>
        <v>33151</v>
      </c>
      <c r="B41" s="4">
        <v>1990</v>
      </c>
      <c r="C41" s="7">
        <v>278</v>
      </c>
      <c r="D41" s="7" t="s">
        <v>49</v>
      </c>
      <c r="E41" s="7">
        <v>1</v>
      </c>
      <c r="F41" s="28">
        <v>10</v>
      </c>
      <c r="G41" s="28"/>
      <c r="H41" s="28"/>
      <c r="I41" s="28"/>
      <c r="K41" s="24"/>
      <c r="L41" s="10"/>
      <c r="M41" s="32"/>
      <c r="N41" s="32"/>
      <c r="O41" s="32"/>
      <c r="P41" s="6"/>
    </row>
    <row r="42" spans="1:16" x14ac:dyDescent="0.3">
      <c r="A42" s="5">
        <f>DATE(B42,1,C42)</f>
        <v>33151</v>
      </c>
      <c r="B42" s="4">
        <v>1990</v>
      </c>
      <c r="C42" s="7">
        <v>278</v>
      </c>
      <c r="D42" s="7" t="s">
        <v>49</v>
      </c>
      <c r="E42" s="7">
        <v>2</v>
      </c>
      <c r="F42" s="28">
        <v>10</v>
      </c>
    </row>
    <row r="43" spans="1:16" x14ac:dyDescent="0.3">
      <c r="A43" s="5">
        <f>DATE(B43,1,C43)</f>
        <v>33151</v>
      </c>
      <c r="B43" s="4">
        <v>1990</v>
      </c>
      <c r="C43" s="7">
        <v>278</v>
      </c>
      <c r="D43" s="7" t="s">
        <v>49</v>
      </c>
      <c r="E43" s="7">
        <v>3</v>
      </c>
      <c r="F43" s="28">
        <v>10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CB2FA-B7E1-4176-BE49-222A9AD431A3}">
  <dimension ref="A1:H10"/>
  <sheetViews>
    <sheetView workbookViewId="0"/>
  </sheetViews>
  <sheetFormatPr defaultRowHeight="14.4" x14ac:dyDescent="0.3"/>
  <cols>
    <col min="1" max="1" width="24.109375" style="18" bestFit="1" customWidth="1"/>
    <col min="2" max="2" width="26.21875" style="18" customWidth="1"/>
    <col min="3" max="3" width="88.109375" style="18" customWidth="1"/>
    <col min="4" max="4" width="18.21875" style="18" customWidth="1"/>
    <col min="5" max="5" width="10.44140625" style="18" customWidth="1"/>
    <col min="6" max="6" width="12.21875" style="18" customWidth="1"/>
    <col min="7" max="7" width="11.77734375" style="18" customWidth="1"/>
    <col min="8" max="8" width="11.5546875" style="18" customWidth="1"/>
    <col min="9" max="16384" width="8.88671875" style="18"/>
  </cols>
  <sheetData>
    <row r="1" spans="1:8" ht="27.6" x14ac:dyDescent="0.3">
      <c r="A1" s="17" t="s">
        <v>23</v>
      </c>
      <c r="B1" s="17" t="s">
        <v>24</v>
      </c>
      <c r="C1" s="17" t="s">
        <v>25</v>
      </c>
      <c r="D1" s="17" t="s">
        <v>26</v>
      </c>
      <c r="E1" s="17" t="s">
        <v>27</v>
      </c>
      <c r="F1" s="17" t="s">
        <v>28</v>
      </c>
      <c r="G1" s="17" t="s">
        <v>29</v>
      </c>
      <c r="H1" s="17" t="s">
        <v>30</v>
      </c>
    </row>
    <row r="2" spans="1:8" x14ac:dyDescent="0.3">
      <c r="A2" s="15" t="s">
        <v>78</v>
      </c>
      <c r="B2" s="16" t="s">
        <v>31</v>
      </c>
      <c r="C2" s="16" t="s">
        <v>32</v>
      </c>
      <c r="D2" s="23" t="s">
        <v>33</v>
      </c>
      <c r="E2" s="15">
        <v>10</v>
      </c>
      <c r="F2" s="15"/>
      <c r="G2" s="15" t="s">
        <v>34</v>
      </c>
      <c r="H2" s="15" t="s">
        <v>35</v>
      </c>
    </row>
    <row r="3" spans="1:8" x14ac:dyDescent="0.3">
      <c r="A3" s="15" t="s">
        <v>78</v>
      </c>
      <c r="B3" s="16" t="s">
        <v>36</v>
      </c>
      <c r="C3" s="16" t="s">
        <v>36</v>
      </c>
      <c r="D3" s="16" t="s">
        <v>37</v>
      </c>
      <c r="E3" s="15">
        <v>4</v>
      </c>
      <c r="F3" s="15"/>
      <c r="G3" s="15" t="s">
        <v>34</v>
      </c>
      <c r="H3" s="15" t="s">
        <v>35</v>
      </c>
    </row>
    <row r="4" spans="1:8" x14ac:dyDescent="0.3">
      <c r="A4" s="15" t="s">
        <v>78</v>
      </c>
      <c r="B4" s="16" t="s">
        <v>21</v>
      </c>
      <c r="C4" s="16" t="s">
        <v>38</v>
      </c>
      <c r="D4" s="16" t="s">
        <v>39</v>
      </c>
      <c r="E4" s="15">
        <v>3</v>
      </c>
      <c r="F4" s="15" t="s">
        <v>40</v>
      </c>
      <c r="G4" s="15" t="s">
        <v>34</v>
      </c>
      <c r="H4" s="15" t="s">
        <v>35</v>
      </c>
    </row>
    <row r="5" spans="1:8" x14ac:dyDescent="0.3">
      <c r="A5" s="15" t="s">
        <v>78</v>
      </c>
      <c r="B5" s="26" t="s">
        <v>111</v>
      </c>
      <c r="C5" s="16" t="s">
        <v>112</v>
      </c>
      <c r="D5" s="23" t="s">
        <v>176</v>
      </c>
      <c r="E5" s="15">
        <v>2</v>
      </c>
      <c r="F5" s="15"/>
      <c r="G5" s="15" t="s">
        <v>34</v>
      </c>
      <c r="H5" s="15" t="s">
        <v>35</v>
      </c>
    </row>
    <row r="6" spans="1:8" ht="26.4" x14ac:dyDescent="0.3">
      <c r="A6" s="15" t="s">
        <v>78</v>
      </c>
      <c r="B6" s="26" t="s">
        <v>174</v>
      </c>
      <c r="C6" s="16" t="s">
        <v>177</v>
      </c>
      <c r="D6" s="16" t="s">
        <v>45</v>
      </c>
      <c r="E6" s="15"/>
      <c r="F6" s="15"/>
      <c r="G6" s="15" t="s">
        <v>34</v>
      </c>
      <c r="H6" s="15" t="s">
        <v>35</v>
      </c>
    </row>
    <row r="7" spans="1:8" x14ac:dyDescent="0.3">
      <c r="A7" s="15" t="s">
        <v>78</v>
      </c>
      <c r="B7" s="16" t="s">
        <v>63</v>
      </c>
      <c r="C7" s="16" t="s">
        <v>113</v>
      </c>
      <c r="D7" s="16" t="s">
        <v>39</v>
      </c>
      <c r="E7" s="15"/>
      <c r="F7" s="15"/>
      <c r="G7" s="15" t="s">
        <v>34</v>
      </c>
      <c r="H7" s="15" t="s">
        <v>35</v>
      </c>
    </row>
    <row r="8" spans="1:8" ht="26.4" x14ac:dyDescent="0.3">
      <c r="A8" s="15" t="s">
        <v>78</v>
      </c>
      <c r="B8" s="16" t="s">
        <v>114</v>
      </c>
      <c r="C8" s="16" t="s">
        <v>175</v>
      </c>
      <c r="D8" s="16" t="s">
        <v>45</v>
      </c>
      <c r="E8" s="15"/>
      <c r="F8" s="15"/>
      <c r="G8" s="15" t="s">
        <v>34</v>
      </c>
      <c r="H8" s="15" t="s">
        <v>35</v>
      </c>
    </row>
    <row r="10" spans="1:8" x14ac:dyDescent="0.3">
      <c r="F10" s="27"/>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31FB4-FDF7-4A4D-A1C1-7A4AE31FB064}">
  <dimension ref="A1:G19"/>
  <sheetViews>
    <sheetView workbookViewId="0"/>
  </sheetViews>
  <sheetFormatPr defaultRowHeight="14.4" x14ac:dyDescent="0.3"/>
  <cols>
    <col min="1" max="1" width="9.6640625" style="4" bestFit="1" customWidth="1"/>
    <col min="2" max="3" width="8.88671875" style="4"/>
    <col min="4" max="4" width="9.109375" style="7"/>
    <col min="5" max="5" width="8.88671875" style="7"/>
    <col min="6" max="6" width="9.109375" style="7"/>
    <col min="7" max="16384" width="8.88671875" style="4"/>
  </cols>
  <sheetData>
    <row r="1" spans="1:7" ht="43.2" x14ac:dyDescent="0.3">
      <c r="A1" s="25" t="s">
        <v>31</v>
      </c>
      <c r="B1" s="25" t="s">
        <v>36</v>
      </c>
      <c r="C1" s="25" t="s">
        <v>21</v>
      </c>
      <c r="D1" s="8" t="s">
        <v>111</v>
      </c>
      <c r="E1" s="8" t="s">
        <v>174</v>
      </c>
      <c r="F1" s="8" t="s">
        <v>64</v>
      </c>
      <c r="G1" s="1" t="s">
        <v>114</v>
      </c>
    </row>
    <row r="2" spans="1:7" x14ac:dyDescent="0.3">
      <c r="A2" s="5">
        <f>DATE(B2,1,C2)</f>
        <v>33015</v>
      </c>
      <c r="B2" s="4">
        <v>1990</v>
      </c>
      <c r="C2" s="4">
        <v>142</v>
      </c>
      <c r="D2" s="7" t="s">
        <v>58</v>
      </c>
      <c r="E2" s="7">
        <f>6*0.762</f>
        <v>4.5720000000000001</v>
      </c>
      <c r="F2" s="7">
        <v>22</v>
      </c>
      <c r="G2" s="24">
        <f t="shared" ref="G2:G17" si="0">F2/E2</f>
        <v>4.8118985126859144</v>
      </c>
    </row>
    <row r="3" spans="1:7" x14ac:dyDescent="0.3">
      <c r="A3" s="5">
        <f t="shared" ref="A3:A9" si="1">DATE(B3,1,C3)</f>
        <v>33015</v>
      </c>
      <c r="B3" s="4">
        <v>1990</v>
      </c>
      <c r="C3" s="4">
        <v>142</v>
      </c>
      <c r="D3" s="7" t="s">
        <v>59</v>
      </c>
      <c r="E3" s="7">
        <f t="shared" ref="E3:E17" si="2">6*0.762</f>
        <v>4.5720000000000001</v>
      </c>
      <c r="F3" s="7">
        <v>24</v>
      </c>
      <c r="G3" s="24">
        <f t="shared" si="0"/>
        <v>5.2493438320209975</v>
      </c>
    </row>
    <row r="4" spans="1:7" x14ac:dyDescent="0.3">
      <c r="A4" s="5">
        <f t="shared" si="1"/>
        <v>33015</v>
      </c>
      <c r="B4" s="4">
        <v>1990</v>
      </c>
      <c r="C4" s="4">
        <v>142</v>
      </c>
      <c r="D4" s="7" t="s">
        <v>60</v>
      </c>
      <c r="E4" s="7">
        <f t="shared" si="2"/>
        <v>4.5720000000000001</v>
      </c>
      <c r="F4" s="7">
        <v>28</v>
      </c>
      <c r="G4" s="24">
        <f t="shared" si="0"/>
        <v>6.1242344706911638</v>
      </c>
    </row>
    <row r="5" spans="1:7" x14ac:dyDescent="0.3">
      <c r="A5" s="5">
        <f t="shared" si="1"/>
        <v>33015</v>
      </c>
      <c r="B5" s="4">
        <v>1990</v>
      </c>
      <c r="C5" s="4">
        <v>142</v>
      </c>
      <c r="D5" s="7" t="s">
        <v>65</v>
      </c>
      <c r="E5" s="7">
        <f t="shared" si="2"/>
        <v>4.5720000000000001</v>
      </c>
      <c r="F5" s="7">
        <v>27</v>
      </c>
      <c r="G5" s="24">
        <f t="shared" si="0"/>
        <v>5.9055118110236222</v>
      </c>
    </row>
    <row r="6" spans="1:7" x14ac:dyDescent="0.3">
      <c r="A6" s="5">
        <f t="shared" si="1"/>
        <v>33015</v>
      </c>
      <c r="B6" s="4">
        <v>1990</v>
      </c>
      <c r="C6" s="4">
        <v>142</v>
      </c>
      <c r="D6" s="7" t="s">
        <v>66</v>
      </c>
      <c r="E6" s="7">
        <f t="shared" si="2"/>
        <v>4.5720000000000001</v>
      </c>
      <c r="F6" s="7">
        <v>27</v>
      </c>
      <c r="G6" s="24">
        <f t="shared" si="0"/>
        <v>5.9055118110236222</v>
      </c>
    </row>
    <row r="7" spans="1:7" x14ac:dyDescent="0.3">
      <c r="A7" s="5">
        <f t="shared" si="1"/>
        <v>33015</v>
      </c>
      <c r="B7" s="4">
        <v>1990</v>
      </c>
      <c r="C7" s="4">
        <v>142</v>
      </c>
      <c r="D7" s="7" t="s">
        <v>67</v>
      </c>
      <c r="E7" s="7">
        <f t="shared" si="2"/>
        <v>4.5720000000000001</v>
      </c>
      <c r="F7" s="7">
        <v>26</v>
      </c>
      <c r="G7" s="24">
        <f t="shared" si="0"/>
        <v>5.6867891513560807</v>
      </c>
    </row>
    <row r="8" spans="1:7" x14ac:dyDescent="0.3">
      <c r="A8" s="5">
        <f t="shared" si="1"/>
        <v>33015</v>
      </c>
      <c r="B8" s="4">
        <v>1990</v>
      </c>
      <c r="C8" s="4">
        <v>142</v>
      </c>
      <c r="D8" s="7" t="s">
        <v>68</v>
      </c>
      <c r="E8" s="7">
        <f t="shared" si="2"/>
        <v>4.5720000000000001</v>
      </c>
      <c r="F8" s="7">
        <v>26</v>
      </c>
      <c r="G8" s="24">
        <f t="shared" si="0"/>
        <v>5.6867891513560807</v>
      </c>
    </row>
    <row r="9" spans="1:7" x14ac:dyDescent="0.3">
      <c r="A9" s="5">
        <f t="shared" si="1"/>
        <v>33015</v>
      </c>
      <c r="B9" s="4">
        <v>1990</v>
      </c>
      <c r="C9" s="4">
        <v>142</v>
      </c>
      <c r="D9" s="7" t="s">
        <v>69</v>
      </c>
      <c r="E9" s="7">
        <f t="shared" si="2"/>
        <v>4.5720000000000001</v>
      </c>
      <c r="F9" s="7">
        <v>30</v>
      </c>
      <c r="G9" s="24">
        <f t="shared" si="0"/>
        <v>6.5616797900262469</v>
      </c>
    </row>
    <row r="10" spans="1:7" x14ac:dyDescent="0.3">
      <c r="A10" s="5">
        <f>DATE(B10,1,C10)</f>
        <v>33015</v>
      </c>
      <c r="B10" s="4">
        <v>1990</v>
      </c>
      <c r="C10" s="4">
        <v>142</v>
      </c>
      <c r="D10" s="7" t="s">
        <v>54</v>
      </c>
      <c r="E10" s="7">
        <f t="shared" si="2"/>
        <v>4.5720000000000001</v>
      </c>
      <c r="F10" s="7">
        <v>23</v>
      </c>
      <c r="G10" s="24">
        <f t="shared" si="0"/>
        <v>5.030621172353456</v>
      </c>
    </row>
    <row r="11" spans="1:7" x14ac:dyDescent="0.3">
      <c r="A11" s="5">
        <f t="shared" ref="A11:A17" si="3">DATE(B11,1,C11)</f>
        <v>33015</v>
      </c>
      <c r="B11" s="4">
        <v>1990</v>
      </c>
      <c r="C11" s="4">
        <v>142</v>
      </c>
      <c r="D11" s="7" t="s">
        <v>55</v>
      </c>
      <c r="E11" s="7">
        <f t="shared" si="2"/>
        <v>4.5720000000000001</v>
      </c>
      <c r="F11" s="7">
        <v>22</v>
      </c>
      <c r="G11" s="24">
        <f t="shared" si="0"/>
        <v>4.8118985126859144</v>
      </c>
    </row>
    <row r="12" spans="1:7" x14ac:dyDescent="0.3">
      <c r="A12" s="5">
        <f t="shared" si="3"/>
        <v>33015</v>
      </c>
      <c r="B12" s="4">
        <v>1990</v>
      </c>
      <c r="C12" s="4">
        <v>142</v>
      </c>
      <c r="D12" s="7" t="s">
        <v>56</v>
      </c>
      <c r="E12" s="7">
        <f t="shared" si="2"/>
        <v>4.5720000000000001</v>
      </c>
      <c r="F12" s="7">
        <v>25</v>
      </c>
      <c r="G12" s="24">
        <f t="shared" si="0"/>
        <v>5.4680664916885391</v>
      </c>
    </row>
    <row r="13" spans="1:7" x14ac:dyDescent="0.3">
      <c r="A13" s="5">
        <f t="shared" si="3"/>
        <v>33015</v>
      </c>
      <c r="B13" s="4">
        <v>1990</v>
      </c>
      <c r="C13" s="4">
        <v>142</v>
      </c>
      <c r="D13" s="7" t="s">
        <v>57</v>
      </c>
      <c r="E13" s="7">
        <f t="shared" si="2"/>
        <v>4.5720000000000001</v>
      </c>
      <c r="F13" s="7">
        <v>26</v>
      </c>
      <c r="G13" s="24">
        <f t="shared" si="0"/>
        <v>5.6867891513560807</v>
      </c>
    </row>
    <row r="14" spans="1:7" x14ac:dyDescent="0.3">
      <c r="A14" s="5">
        <f t="shared" si="3"/>
        <v>33015</v>
      </c>
      <c r="B14" s="4">
        <v>1990</v>
      </c>
      <c r="C14" s="4">
        <v>142</v>
      </c>
      <c r="D14" s="7" t="s">
        <v>70</v>
      </c>
      <c r="E14" s="7">
        <f t="shared" si="2"/>
        <v>4.5720000000000001</v>
      </c>
      <c r="F14" s="7">
        <v>19</v>
      </c>
      <c r="G14" s="24">
        <f t="shared" si="0"/>
        <v>4.1557305336832897</v>
      </c>
    </row>
    <row r="15" spans="1:7" x14ac:dyDescent="0.3">
      <c r="A15" s="5">
        <f t="shared" si="3"/>
        <v>33015</v>
      </c>
      <c r="B15" s="4">
        <v>1990</v>
      </c>
      <c r="C15" s="4">
        <v>142</v>
      </c>
      <c r="D15" s="7" t="s">
        <v>71</v>
      </c>
      <c r="E15" s="7">
        <f t="shared" si="2"/>
        <v>4.5720000000000001</v>
      </c>
      <c r="F15" s="7">
        <v>27</v>
      </c>
      <c r="G15" s="24">
        <f t="shared" si="0"/>
        <v>5.9055118110236222</v>
      </c>
    </row>
    <row r="16" spans="1:7" x14ac:dyDescent="0.3">
      <c r="A16" s="5">
        <f t="shared" si="3"/>
        <v>33015</v>
      </c>
      <c r="B16" s="4">
        <v>1990</v>
      </c>
      <c r="C16" s="4">
        <v>142</v>
      </c>
      <c r="D16" s="7" t="s">
        <v>72</v>
      </c>
      <c r="E16" s="7">
        <f t="shared" si="2"/>
        <v>4.5720000000000001</v>
      </c>
      <c r="F16" s="7">
        <v>21</v>
      </c>
      <c r="G16" s="24">
        <f t="shared" si="0"/>
        <v>4.5931758530183728</v>
      </c>
    </row>
    <row r="17" spans="1:7" x14ac:dyDescent="0.3">
      <c r="A17" s="5">
        <f t="shared" si="3"/>
        <v>33015</v>
      </c>
      <c r="B17" s="4">
        <v>1990</v>
      </c>
      <c r="C17" s="4">
        <v>142</v>
      </c>
      <c r="D17" s="7" t="s">
        <v>73</v>
      </c>
      <c r="E17" s="7">
        <f t="shared" si="2"/>
        <v>4.5720000000000001</v>
      </c>
      <c r="F17" s="7">
        <v>24</v>
      </c>
      <c r="G17" s="24">
        <f t="shared" si="0"/>
        <v>5.2493438320209975</v>
      </c>
    </row>
    <row r="19" spans="1:7" x14ac:dyDescent="0.3">
      <c r="G19" s="24"/>
    </row>
  </sheetData>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8942B-B77E-4CFC-98C9-8E809D5462F2}">
  <dimension ref="A1:H14"/>
  <sheetViews>
    <sheetView workbookViewId="0"/>
  </sheetViews>
  <sheetFormatPr defaultRowHeight="14.4" x14ac:dyDescent="0.3"/>
  <cols>
    <col min="1" max="1" width="23.77734375" style="3" customWidth="1"/>
    <col min="2" max="2" width="24.6640625" style="3" customWidth="1"/>
    <col min="3" max="3" width="91.33203125" style="3" customWidth="1"/>
    <col min="4" max="4" width="17.6640625" style="3" customWidth="1"/>
    <col min="5" max="5" width="10.6640625" style="3" customWidth="1"/>
    <col min="6" max="6" width="12" style="3" customWidth="1"/>
    <col min="7" max="7" width="11.21875" style="3" customWidth="1"/>
    <col min="8" max="8" width="11.77734375" style="3" customWidth="1"/>
    <col min="9" max="9" width="30.6640625" style="3" customWidth="1"/>
    <col min="10" max="16384" width="8.88671875" style="3"/>
  </cols>
  <sheetData>
    <row r="1" spans="1:8" s="3" customFormat="1" ht="27.6" x14ac:dyDescent="0.3">
      <c r="A1" s="17" t="s">
        <v>23</v>
      </c>
      <c r="B1" s="17" t="s">
        <v>24</v>
      </c>
      <c r="C1" s="17" t="s">
        <v>25</v>
      </c>
      <c r="D1" s="17" t="s">
        <v>26</v>
      </c>
      <c r="E1" s="17" t="s">
        <v>27</v>
      </c>
      <c r="F1" s="17" t="s">
        <v>28</v>
      </c>
      <c r="G1" s="17" t="s">
        <v>29</v>
      </c>
      <c r="H1" s="17" t="s">
        <v>30</v>
      </c>
    </row>
    <row r="2" spans="1:8" s="3" customFormat="1" x14ac:dyDescent="0.3">
      <c r="A2" s="16" t="s">
        <v>79</v>
      </c>
      <c r="B2" s="22" t="s">
        <v>31</v>
      </c>
      <c r="C2" s="16" t="s">
        <v>32</v>
      </c>
      <c r="D2" s="23" t="s">
        <v>33</v>
      </c>
      <c r="E2" s="16">
        <v>10</v>
      </c>
      <c r="F2" s="16"/>
      <c r="G2" s="16" t="s">
        <v>34</v>
      </c>
      <c r="H2" s="16" t="s">
        <v>35</v>
      </c>
    </row>
    <row r="3" spans="1:8" s="3" customFormat="1" x14ac:dyDescent="0.3">
      <c r="A3" s="16" t="s">
        <v>79</v>
      </c>
      <c r="B3" s="16" t="s">
        <v>36</v>
      </c>
      <c r="C3" s="16" t="s">
        <v>36</v>
      </c>
      <c r="D3" s="16" t="s">
        <v>37</v>
      </c>
      <c r="E3" s="16">
        <v>4</v>
      </c>
      <c r="F3" s="16"/>
      <c r="G3" s="16" t="s">
        <v>34</v>
      </c>
      <c r="H3" s="16" t="s">
        <v>35</v>
      </c>
    </row>
    <row r="4" spans="1:8" s="3" customFormat="1" x14ac:dyDescent="0.3">
      <c r="A4" s="16" t="s">
        <v>79</v>
      </c>
      <c r="B4" s="16" t="s">
        <v>52</v>
      </c>
      <c r="C4" s="16" t="s">
        <v>38</v>
      </c>
      <c r="D4" s="16" t="s">
        <v>39</v>
      </c>
      <c r="E4" s="16">
        <v>3</v>
      </c>
      <c r="F4" s="16" t="s">
        <v>40</v>
      </c>
      <c r="G4" s="16" t="s">
        <v>34</v>
      </c>
      <c r="H4" s="16" t="s">
        <v>35</v>
      </c>
    </row>
    <row r="5" spans="1:8" s="3" customFormat="1" x14ac:dyDescent="0.3">
      <c r="A5" s="16" t="s">
        <v>79</v>
      </c>
      <c r="B5" s="3" t="s">
        <v>115</v>
      </c>
      <c r="C5" s="16" t="s">
        <v>116</v>
      </c>
      <c r="D5" s="3" t="s">
        <v>48</v>
      </c>
      <c r="E5" s="16">
        <v>2</v>
      </c>
      <c r="G5" s="16" t="s">
        <v>34</v>
      </c>
      <c r="H5" s="16" t="s">
        <v>35</v>
      </c>
    </row>
    <row r="6" spans="1:8" s="3" customFormat="1" ht="26.4" x14ac:dyDescent="0.3">
      <c r="A6" s="16" t="s">
        <v>79</v>
      </c>
      <c r="B6" s="3" t="s">
        <v>53</v>
      </c>
      <c r="C6" s="16" t="s">
        <v>129</v>
      </c>
      <c r="D6" s="3" t="s">
        <v>39</v>
      </c>
      <c r="E6" s="16"/>
      <c r="G6" s="16" t="s">
        <v>34</v>
      </c>
      <c r="H6" s="16" t="s">
        <v>35</v>
      </c>
    </row>
    <row r="7" spans="1:8" s="3" customFormat="1" x14ac:dyDescent="0.3">
      <c r="A7" s="16" t="s">
        <v>79</v>
      </c>
      <c r="B7" s="3" t="s">
        <v>118</v>
      </c>
      <c r="C7" s="16" t="s">
        <v>179</v>
      </c>
      <c r="D7" s="3" t="s">
        <v>39</v>
      </c>
      <c r="E7" s="16"/>
      <c r="G7" s="16" t="s">
        <v>34</v>
      </c>
      <c r="H7" s="16" t="s">
        <v>46</v>
      </c>
    </row>
    <row r="8" spans="1:8" s="3" customFormat="1" x14ac:dyDescent="0.3">
      <c r="A8" s="16" t="s">
        <v>79</v>
      </c>
      <c r="B8" s="3" t="s">
        <v>122</v>
      </c>
      <c r="C8" s="16" t="s">
        <v>180</v>
      </c>
      <c r="D8" s="3" t="s">
        <v>39</v>
      </c>
      <c r="E8" s="16"/>
      <c r="G8" s="16" t="s">
        <v>34</v>
      </c>
      <c r="H8" s="16" t="s">
        <v>46</v>
      </c>
    </row>
    <row r="9" spans="1:8" s="3" customFormat="1" x14ac:dyDescent="0.3">
      <c r="A9" s="16" t="s">
        <v>79</v>
      </c>
      <c r="B9" s="3" t="s">
        <v>123</v>
      </c>
      <c r="C9" s="16" t="s">
        <v>120</v>
      </c>
      <c r="D9" s="3" t="s">
        <v>45</v>
      </c>
      <c r="G9" s="16" t="s">
        <v>34</v>
      </c>
      <c r="H9" s="16" t="s">
        <v>46</v>
      </c>
    </row>
    <row r="10" spans="1:8" s="3" customFormat="1" x14ac:dyDescent="0.3">
      <c r="A10" s="16" t="s">
        <v>79</v>
      </c>
      <c r="B10" s="3" t="s">
        <v>124</v>
      </c>
      <c r="C10" s="16" t="s">
        <v>117</v>
      </c>
      <c r="D10" s="3" t="s">
        <v>45</v>
      </c>
      <c r="G10" s="16" t="s">
        <v>34</v>
      </c>
      <c r="H10" s="16" t="s">
        <v>46</v>
      </c>
    </row>
    <row r="11" spans="1:8" s="3" customFormat="1" x14ac:dyDescent="0.3">
      <c r="A11" s="16" t="s">
        <v>79</v>
      </c>
      <c r="B11" s="3" t="s">
        <v>125</v>
      </c>
      <c r="C11" s="16" t="s">
        <v>121</v>
      </c>
      <c r="D11" s="3" t="s">
        <v>45</v>
      </c>
      <c r="G11" s="16" t="s">
        <v>34</v>
      </c>
      <c r="H11" s="16" t="s">
        <v>46</v>
      </c>
    </row>
    <row r="12" spans="1:8" s="3" customFormat="1" x14ac:dyDescent="0.3">
      <c r="A12" s="16" t="s">
        <v>79</v>
      </c>
      <c r="B12" s="1" t="s">
        <v>192</v>
      </c>
      <c r="C12" s="3" t="s">
        <v>194</v>
      </c>
      <c r="D12" s="3" t="s">
        <v>45</v>
      </c>
      <c r="G12" s="16" t="s">
        <v>34</v>
      </c>
      <c r="H12" s="16" t="s">
        <v>46</v>
      </c>
    </row>
    <row r="13" spans="1:8" s="3" customFormat="1" ht="39.6" x14ac:dyDescent="0.3">
      <c r="A13" s="16" t="s">
        <v>79</v>
      </c>
      <c r="B13" s="3" t="s">
        <v>193</v>
      </c>
      <c r="C13" s="2" t="s">
        <v>195</v>
      </c>
      <c r="D13" s="3" t="s">
        <v>45</v>
      </c>
      <c r="G13" s="16" t="s">
        <v>34</v>
      </c>
      <c r="H13" s="16" t="s">
        <v>46</v>
      </c>
    </row>
    <row r="14" spans="1:8" s="3" customFormat="1" x14ac:dyDescent="0.3">
      <c r="H14" s="16"/>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92D35-3399-414D-8513-105FFFA0B05B}">
  <dimension ref="A1:N10"/>
  <sheetViews>
    <sheetView workbookViewId="0">
      <selection activeCell="N5" sqref="N5"/>
    </sheetView>
  </sheetViews>
  <sheetFormatPr defaultRowHeight="14.4" x14ac:dyDescent="0.3"/>
  <cols>
    <col min="1" max="1" width="10.6640625" style="4" bestFit="1" customWidth="1"/>
    <col min="2" max="3" width="8.88671875" style="4"/>
    <col min="4" max="4" width="12.6640625" style="4" customWidth="1"/>
    <col min="5" max="5" width="5.6640625" style="4" customWidth="1"/>
    <col min="6" max="12" width="8.88671875" style="4"/>
    <col min="13" max="13" width="11.5546875" style="4" customWidth="1"/>
    <col min="14" max="16384" width="8.88671875" style="4"/>
  </cols>
  <sheetData>
    <row r="1" spans="1:14" ht="57.6" x14ac:dyDescent="0.3">
      <c r="A1" s="7" t="s">
        <v>31</v>
      </c>
      <c r="B1" s="7" t="s">
        <v>36</v>
      </c>
      <c r="C1" s="7" t="s">
        <v>21</v>
      </c>
      <c r="D1" s="8" t="s">
        <v>115</v>
      </c>
      <c r="E1" s="4" t="s">
        <v>53</v>
      </c>
      <c r="F1" s="1" t="s">
        <v>98</v>
      </c>
      <c r="G1" s="1" t="s">
        <v>126</v>
      </c>
      <c r="H1" s="1" t="s">
        <v>119</v>
      </c>
      <c r="I1" s="1" t="s">
        <v>109</v>
      </c>
      <c r="J1" s="1" t="s">
        <v>127</v>
      </c>
      <c r="K1" s="8" t="s">
        <v>128</v>
      </c>
      <c r="L1" s="1" t="s">
        <v>192</v>
      </c>
      <c r="M1" s="1" t="s">
        <v>193</v>
      </c>
    </row>
    <row r="2" spans="1:14" x14ac:dyDescent="0.3">
      <c r="A2" s="5">
        <f>DATE(B2,1,C2)</f>
        <v>33194</v>
      </c>
      <c r="B2" s="7">
        <v>1990</v>
      </c>
      <c r="C2" s="7">
        <v>321</v>
      </c>
      <c r="D2" s="7" t="s">
        <v>49</v>
      </c>
      <c r="E2" s="4">
        <v>1</v>
      </c>
      <c r="F2" s="4">
        <f>3*0.762</f>
        <v>2.286</v>
      </c>
      <c r="G2" s="4">
        <v>11</v>
      </c>
      <c r="H2" s="4">
        <v>12</v>
      </c>
      <c r="I2" s="10">
        <v>2222.1999999999998</v>
      </c>
      <c r="J2" s="4">
        <v>1869.6</v>
      </c>
      <c r="K2" s="4">
        <v>323.3</v>
      </c>
      <c r="L2" s="6">
        <f>J2*10/F2</f>
        <v>8178.4776902887133</v>
      </c>
      <c r="M2" s="6">
        <f>L2*0.892179*1.18343195266272/56</f>
        <v>154.19835264674731</v>
      </c>
    </row>
    <row r="3" spans="1:14" x14ac:dyDescent="0.3">
      <c r="A3" s="5">
        <f t="shared" ref="A3:A9" si="0">DATE(B3,1,C3)</f>
        <v>33194</v>
      </c>
      <c r="B3" s="7">
        <v>1990</v>
      </c>
      <c r="C3" s="7">
        <v>321</v>
      </c>
      <c r="D3" s="7" t="s">
        <v>49</v>
      </c>
      <c r="E3" s="4">
        <v>2</v>
      </c>
      <c r="F3" s="4">
        <f t="shared" ref="F3:F9" si="1">3*0.762</f>
        <v>2.286</v>
      </c>
      <c r="G3" s="4">
        <v>13</v>
      </c>
      <c r="H3" s="4">
        <v>13</v>
      </c>
      <c r="I3" s="10">
        <v>2818.5</v>
      </c>
      <c r="J3" s="4">
        <v>2398.1</v>
      </c>
      <c r="K3" s="4">
        <v>342.3</v>
      </c>
      <c r="L3" s="6">
        <f t="shared" ref="L3:L9" si="2">J3*10/F3</f>
        <v>10490.376202974629</v>
      </c>
      <c r="M3" s="6">
        <f t="shared" ref="M3:M9" si="3">L3*0.892179*1.18343195266272/56</f>
        <v>197.7872643785648</v>
      </c>
    </row>
    <row r="4" spans="1:14" x14ac:dyDescent="0.3">
      <c r="A4" s="5">
        <f t="shared" si="0"/>
        <v>33194</v>
      </c>
      <c r="B4" s="7">
        <v>1990</v>
      </c>
      <c r="C4" s="7">
        <v>321</v>
      </c>
      <c r="D4" s="7" t="s">
        <v>49</v>
      </c>
      <c r="E4" s="4">
        <v>3</v>
      </c>
      <c r="F4" s="4">
        <f t="shared" si="1"/>
        <v>2.286</v>
      </c>
      <c r="G4" s="4">
        <v>13</v>
      </c>
      <c r="H4" s="4">
        <v>13</v>
      </c>
      <c r="I4" s="10">
        <v>2738</v>
      </c>
      <c r="J4" s="4">
        <v>2299.9</v>
      </c>
      <c r="K4" s="4">
        <v>351.9</v>
      </c>
      <c r="L4" s="6">
        <f t="shared" si="2"/>
        <v>10060.804899387576</v>
      </c>
      <c r="M4" s="6">
        <f t="shared" si="3"/>
        <v>189.68805693851849</v>
      </c>
    </row>
    <row r="5" spans="1:14" x14ac:dyDescent="0.3">
      <c r="A5" s="5">
        <f t="shared" si="0"/>
        <v>33194</v>
      </c>
      <c r="B5" s="7">
        <v>1990</v>
      </c>
      <c r="C5" s="7">
        <v>321</v>
      </c>
      <c r="D5" s="7" t="s">
        <v>49</v>
      </c>
      <c r="E5" s="4">
        <v>4</v>
      </c>
      <c r="F5" s="4">
        <f t="shared" si="1"/>
        <v>2.286</v>
      </c>
      <c r="G5" s="4">
        <v>12</v>
      </c>
      <c r="H5" s="4">
        <v>12</v>
      </c>
      <c r="I5" s="10">
        <v>2570</v>
      </c>
      <c r="J5" s="4">
        <v>2165.5</v>
      </c>
      <c r="K5" s="4">
        <v>336.6</v>
      </c>
      <c r="L5" s="6">
        <f t="shared" si="2"/>
        <v>9472.8783902012256</v>
      </c>
      <c r="M5" s="6">
        <f t="shared" si="3"/>
        <v>178.60319461731459</v>
      </c>
      <c r="N5" s="6"/>
    </row>
    <row r="6" spans="1:14" x14ac:dyDescent="0.3">
      <c r="A6" s="5">
        <f t="shared" si="0"/>
        <v>33194</v>
      </c>
      <c r="B6" s="7">
        <v>1990</v>
      </c>
      <c r="C6" s="7">
        <v>321</v>
      </c>
      <c r="D6" s="7" t="s">
        <v>50</v>
      </c>
      <c r="E6" s="4">
        <v>1</v>
      </c>
      <c r="F6" s="4">
        <f t="shared" si="1"/>
        <v>2.286</v>
      </c>
      <c r="G6" s="4">
        <v>14</v>
      </c>
      <c r="H6" s="4">
        <v>16</v>
      </c>
      <c r="I6" s="10">
        <v>2596.6</v>
      </c>
      <c r="J6" s="10">
        <v>2203.1999999999998</v>
      </c>
      <c r="K6" s="4">
        <v>306.7</v>
      </c>
      <c r="L6" s="6">
        <f t="shared" si="2"/>
        <v>9637.7952755905517</v>
      </c>
      <c r="M6" s="6">
        <f t="shared" si="3"/>
        <v>181.71256447973562</v>
      </c>
    </row>
    <row r="7" spans="1:14" x14ac:dyDescent="0.3">
      <c r="A7" s="5">
        <f t="shared" si="0"/>
        <v>33194</v>
      </c>
      <c r="B7" s="7">
        <v>1990</v>
      </c>
      <c r="C7" s="7">
        <v>321</v>
      </c>
      <c r="D7" s="7" t="s">
        <v>50</v>
      </c>
      <c r="E7" s="4">
        <v>2</v>
      </c>
      <c r="F7" s="4">
        <f t="shared" si="1"/>
        <v>2.286</v>
      </c>
      <c r="G7" s="4">
        <v>15</v>
      </c>
      <c r="H7" s="4">
        <v>14</v>
      </c>
      <c r="I7" s="10">
        <v>2828</v>
      </c>
      <c r="J7" s="10">
        <v>2392.5</v>
      </c>
      <c r="K7" s="4">
        <v>339.4</v>
      </c>
      <c r="L7" s="6">
        <f t="shared" si="2"/>
        <v>10465.879265091864</v>
      </c>
      <c r="M7" s="6">
        <f t="shared" si="3"/>
        <v>197.32539511518129</v>
      </c>
    </row>
    <row r="8" spans="1:14" x14ac:dyDescent="0.3">
      <c r="A8" s="5">
        <f t="shared" si="0"/>
        <v>33194</v>
      </c>
      <c r="B8" s="7">
        <v>1990</v>
      </c>
      <c r="C8" s="7">
        <v>321</v>
      </c>
      <c r="D8" s="7" t="s">
        <v>50</v>
      </c>
      <c r="E8" s="4">
        <v>3</v>
      </c>
      <c r="F8" s="4">
        <f t="shared" si="1"/>
        <v>2.286</v>
      </c>
      <c r="G8" s="4">
        <v>16</v>
      </c>
      <c r="H8" s="4">
        <v>16</v>
      </c>
      <c r="I8" s="10">
        <v>3145.5</v>
      </c>
      <c r="J8" s="10">
        <v>2680.2</v>
      </c>
      <c r="K8" s="4">
        <v>333.8</v>
      </c>
      <c r="L8" s="6">
        <f t="shared" si="2"/>
        <v>11724.409448818897</v>
      </c>
      <c r="M8" s="6">
        <f t="shared" si="3"/>
        <v>221.0539285215084</v>
      </c>
    </row>
    <row r="9" spans="1:14" x14ac:dyDescent="0.3">
      <c r="A9" s="5">
        <f t="shared" si="0"/>
        <v>33194</v>
      </c>
      <c r="B9" s="7">
        <v>1990</v>
      </c>
      <c r="C9" s="7">
        <v>321</v>
      </c>
      <c r="D9" s="7" t="s">
        <v>50</v>
      </c>
      <c r="E9" s="4">
        <v>4</v>
      </c>
      <c r="F9" s="4">
        <f t="shared" si="1"/>
        <v>2.286</v>
      </c>
      <c r="G9" s="4">
        <v>14</v>
      </c>
      <c r="H9" s="4">
        <v>17</v>
      </c>
      <c r="I9" s="10">
        <v>3329</v>
      </c>
      <c r="J9" s="10">
        <v>2817.1</v>
      </c>
      <c r="K9" s="4">
        <v>333.1</v>
      </c>
      <c r="L9" s="6">
        <f t="shared" si="2"/>
        <v>12323.272090988627</v>
      </c>
      <c r="M9" s="6">
        <f t="shared" si="3"/>
        <v>232.34498247815142</v>
      </c>
      <c r="N9" s="6"/>
    </row>
    <row r="10" spans="1:14" x14ac:dyDescent="0.3">
      <c r="I10" s="1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1990 E Maize Introduction</vt:lpstr>
      <vt:lpstr>Dic 1990 E Maize Growth</vt:lpstr>
      <vt:lpstr>1990 E Maize Growth</vt:lpstr>
      <vt:lpstr>Dic 1990 E Maize Growth Stage</vt:lpstr>
      <vt:lpstr>1990 E Maize Growth Stage</vt:lpstr>
      <vt:lpstr>Dic 1990 E Maize Pop. Density</vt:lpstr>
      <vt:lpstr>1990 E Maize Pop. Density</vt:lpstr>
      <vt:lpstr>Dict. 1990 E Maize Lys. Harvest</vt:lpstr>
      <vt:lpstr>1990 E Maize Lys. Harvest</vt:lpstr>
      <vt:lpstr>Dic. 1990 E Maize Hand Harvest</vt:lpstr>
      <vt:lpstr>1990 E Maize Hand Harvest</vt:lpstr>
      <vt:lpstr>Dic. 1990 E Maize Combine Harv.</vt:lpstr>
      <vt:lpstr>1990 E Maize Combine Harv.</vt:lpstr>
      <vt:lpstr>'1990 E Maize Combine Harv.'!harv90_2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2021-11-17T20:41:30Z</dcterms:created>
  <dcterms:modified xsi:type="dcterms:W3CDTF">2021-11-18T19:20:10Z</dcterms:modified>
</cp:coreProperties>
</file>