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C:\WPDOCS\RES\Lysimeters\Final\Ag_Data_Commons\Crop_growth_&amp;_yield_data\"/>
    </mc:Choice>
  </mc:AlternateContent>
  <xr:revisionPtr revIDLastSave="0" documentId="13_ncr:1_{07B82F9C-D995-420F-9169-F00A839427FC}" xr6:coauthVersionLast="46" xr6:coauthVersionMax="46" xr10:uidLastSave="{00000000-0000-0000-0000-000000000000}"/>
  <bookViews>
    <workbookView xWindow="-108" yWindow="-108" windowWidth="23256" windowHeight="13404" tabRatio="917" xr2:uid="{F3D3EBF0-2BAD-4F2C-A4E6-F8D6DFC2C68D}"/>
  </bookViews>
  <sheets>
    <sheet name="2018 W Maize Introduction" sheetId="6" r:id="rId1"/>
    <sheet name="Dic. 2018 W Maize Lys. Measur." sheetId="7" r:id="rId2"/>
    <sheet name="2018 W Maize Lys. Measur." sheetId="1" r:id="rId3"/>
    <sheet name="Dic. 2018 W Maize Growth" sheetId="9" r:id="rId4"/>
    <sheet name="2018 W Maize Growth" sheetId="10" r:id="rId5"/>
    <sheet name="Dic. 2018 W Maize LAI biomass" sheetId="11" r:id="rId6"/>
    <sheet name="2018 W Maize LAI biomass" sheetId="12" r:id="rId7"/>
    <sheet name="Dic 2018 W Maize Hand Biomass" sheetId="13" r:id="rId8"/>
    <sheet name="2018 W Maize Hand Biomass" sheetId="14" r:id="rId9"/>
    <sheet name="Dic. 2018 W Maize Comb. Harv." sheetId="15" r:id="rId10"/>
    <sheet name="2018 W Maize Comb. Harv." sheetId="16" r:id="rId11"/>
    <sheet name="Dic. 2018 W Maize Hand Yield" sheetId="17" r:id="rId12"/>
    <sheet name="2018 W Maize Hand Yield" sheetId="18" r:id="rId13"/>
  </sheets>
  <definedNames>
    <definedName name="plants94" localSheetId="2">'2018 W Maize Lys. Measur.'!$D$2:$M$19</definedName>
    <definedName name="plants94_1" localSheetId="2">'2018 W Maize Lys. Measur.'!$D$2:$M$13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18" l="1"/>
  <c r="F10" i="18"/>
  <c r="F9" i="18"/>
  <c r="F8" i="18"/>
  <c r="F21" i="18"/>
  <c r="F20" i="18"/>
  <c r="F19" i="18"/>
  <c r="F18" i="18"/>
  <c r="V21" i="18"/>
  <c r="V20" i="18"/>
  <c r="V19" i="18"/>
  <c r="V18" i="18"/>
  <c r="V17" i="18"/>
  <c r="V16" i="18"/>
  <c r="V15" i="18"/>
  <c r="V14" i="18"/>
  <c r="V13" i="18"/>
  <c r="V12" i="18"/>
  <c r="V11" i="18"/>
  <c r="V10" i="18"/>
  <c r="V9" i="18"/>
  <c r="V8" i="18"/>
  <c r="V7" i="18"/>
  <c r="V6" i="18"/>
  <c r="V5" i="18"/>
  <c r="V4" i="18"/>
  <c r="V3" i="18"/>
  <c r="V2" i="18"/>
  <c r="T21" i="18"/>
  <c r="S21" i="18"/>
  <c r="T20" i="18"/>
  <c r="S20" i="18"/>
  <c r="T19" i="18"/>
  <c r="S19" i="18"/>
  <c r="T18" i="18"/>
  <c r="S18" i="18"/>
  <c r="T17" i="18"/>
  <c r="S17" i="18"/>
  <c r="T16" i="18"/>
  <c r="S16" i="18"/>
  <c r="T15" i="18"/>
  <c r="S15" i="18"/>
  <c r="T14" i="18"/>
  <c r="S14" i="18"/>
  <c r="T13" i="18"/>
  <c r="S13" i="18"/>
  <c r="T12" i="18"/>
  <c r="S12" i="18"/>
  <c r="T11" i="18"/>
  <c r="S11" i="18"/>
  <c r="T10" i="18"/>
  <c r="S10" i="18"/>
  <c r="T9" i="18"/>
  <c r="S9" i="18"/>
  <c r="T8" i="18"/>
  <c r="S8" i="18"/>
  <c r="T7" i="18"/>
  <c r="S7" i="18"/>
  <c r="T6" i="18"/>
  <c r="S6" i="18"/>
  <c r="T5" i="18"/>
  <c r="S5" i="18"/>
  <c r="T4" i="18"/>
  <c r="S4" i="18"/>
  <c r="T3" i="18"/>
  <c r="S3" i="18"/>
  <c r="T2" i="18"/>
  <c r="S2" i="18"/>
  <c r="F17" i="18"/>
  <c r="F16" i="18"/>
  <c r="F15" i="18"/>
  <c r="F14" i="18"/>
  <c r="F13" i="18"/>
  <c r="F12" i="18"/>
  <c r="F7" i="18"/>
  <c r="F6" i="18"/>
  <c r="F5" i="18"/>
  <c r="F4" i="18"/>
  <c r="F3" i="18"/>
  <c r="F2" i="18"/>
  <c r="M21" i="18"/>
  <c r="L21" i="18"/>
  <c r="A21" i="18"/>
  <c r="M20" i="18"/>
  <c r="L20" i="18"/>
  <c r="A20" i="18"/>
  <c r="M19" i="18"/>
  <c r="L19" i="18"/>
  <c r="A19" i="18"/>
  <c r="M18" i="18"/>
  <c r="L18" i="18"/>
  <c r="A18" i="18"/>
  <c r="M17" i="18"/>
  <c r="L17" i="18"/>
  <c r="A17" i="18"/>
  <c r="M16" i="18"/>
  <c r="L16" i="18"/>
  <c r="U16" i="18" s="1"/>
  <c r="W16" i="18" s="1"/>
  <c r="A16" i="18"/>
  <c r="M15" i="18"/>
  <c r="L15" i="18"/>
  <c r="A15" i="18"/>
  <c r="M14" i="18"/>
  <c r="L14" i="18"/>
  <c r="A14" i="18"/>
  <c r="M13" i="18"/>
  <c r="L13" i="18"/>
  <c r="A13" i="18"/>
  <c r="M12" i="18"/>
  <c r="L12" i="18"/>
  <c r="U12" i="18" s="1"/>
  <c r="W12" i="18" s="1"/>
  <c r="A12" i="18"/>
  <c r="M11" i="18"/>
  <c r="L11" i="18"/>
  <c r="A11" i="18"/>
  <c r="M10" i="18"/>
  <c r="L10" i="18"/>
  <c r="A10" i="18"/>
  <c r="M9" i="18"/>
  <c r="L9" i="18"/>
  <c r="A9" i="18"/>
  <c r="M8" i="18"/>
  <c r="L8" i="18"/>
  <c r="U8" i="18" s="1"/>
  <c r="W8" i="18" s="1"/>
  <c r="A8" i="18"/>
  <c r="M7" i="18"/>
  <c r="L7" i="18"/>
  <c r="A7" i="18"/>
  <c r="M6" i="18"/>
  <c r="L6" i="18"/>
  <c r="A6" i="18"/>
  <c r="M5" i="18"/>
  <c r="L5" i="18"/>
  <c r="A5" i="18"/>
  <c r="M4" i="18"/>
  <c r="L4" i="18"/>
  <c r="U4" i="18" s="1"/>
  <c r="W4" i="18" s="1"/>
  <c r="A4" i="18"/>
  <c r="M3" i="18"/>
  <c r="L3" i="18"/>
  <c r="A3" i="18"/>
  <c r="M2" i="18"/>
  <c r="L2" i="18"/>
  <c r="A2" i="18"/>
  <c r="U20" i="18" l="1"/>
  <c r="W20" i="18" s="1"/>
  <c r="X20" i="18" s="1"/>
  <c r="U6" i="18"/>
  <c r="W6" i="18" s="1"/>
  <c r="U10" i="18"/>
  <c r="W10" i="18" s="1"/>
  <c r="X10" i="18" s="1"/>
  <c r="U14" i="18"/>
  <c r="W14" i="18" s="1"/>
  <c r="X14" i="18" s="1"/>
  <c r="U18" i="18"/>
  <c r="W18" i="18" s="1"/>
  <c r="X18" i="18" s="1"/>
  <c r="U9" i="18"/>
  <c r="W9" i="18" s="1"/>
  <c r="U2" i="18"/>
  <c r="W2" i="18" s="1"/>
  <c r="X2" i="18" s="1"/>
  <c r="U3" i="18"/>
  <c r="W3" i="18" s="1"/>
  <c r="U7" i="18"/>
  <c r="W7" i="18" s="1"/>
  <c r="U11" i="18"/>
  <c r="W11" i="18" s="1"/>
  <c r="U15" i="18"/>
  <c r="W15" i="18" s="1"/>
  <c r="U19" i="18"/>
  <c r="W19" i="18" s="1"/>
  <c r="X19" i="18" s="1"/>
  <c r="U5" i="18"/>
  <c r="W5" i="18" s="1"/>
  <c r="X5" i="18" s="1"/>
  <c r="U13" i="18"/>
  <c r="W13" i="18" s="1"/>
  <c r="X13" i="18" s="1"/>
  <c r="U17" i="18"/>
  <c r="W17" i="18" s="1"/>
  <c r="U21" i="18"/>
  <c r="W21" i="18" s="1"/>
  <c r="X21" i="18" s="1"/>
  <c r="X9" i="18"/>
  <c r="X12" i="18"/>
  <c r="X16" i="18"/>
  <c r="X6" i="18"/>
  <c r="X4" i="18"/>
  <c r="X8" i="18"/>
  <c r="X11" i="18"/>
  <c r="X17" i="18" l="1"/>
  <c r="X15" i="18"/>
  <c r="X7" i="18"/>
  <c r="X3" i="18"/>
  <c r="O21" i="14" l="1"/>
  <c r="O20" i="14"/>
  <c r="O19" i="14"/>
  <c r="O18" i="14"/>
  <c r="O17" i="14"/>
  <c r="O16" i="14"/>
  <c r="O15" i="14"/>
  <c r="O14" i="14"/>
  <c r="O13" i="14"/>
  <c r="O12" i="14"/>
  <c r="O11" i="14"/>
  <c r="O10" i="14"/>
  <c r="O9" i="14"/>
  <c r="O8" i="14"/>
  <c r="O7" i="14"/>
  <c r="O6" i="14"/>
  <c r="O5" i="14"/>
  <c r="O4" i="14"/>
  <c r="O3" i="14"/>
  <c r="O2" i="14"/>
  <c r="F2" i="14"/>
  <c r="T21" i="14" l="1"/>
  <c r="T20" i="14"/>
  <c r="T19" i="14"/>
  <c r="T18" i="14"/>
  <c r="T11" i="14"/>
  <c r="T10" i="14"/>
  <c r="T9" i="14"/>
  <c r="T8" i="14"/>
  <c r="U8" i="14" s="1"/>
  <c r="S7" i="14"/>
  <c r="S6" i="14"/>
  <c r="S5" i="14"/>
  <c r="S4" i="14"/>
  <c r="S3" i="14"/>
  <c r="S2" i="14"/>
  <c r="S17" i="14"/>
  <c r="S16" i="14"/>
  <c r="S15" i="14"/>
  <c r="S14" i="14"/>
  <c r="S13" i="14"/>
  <c r="S12" i="14"/>
  <c r="Q17" i="14"/>
  <c r="Q16" i="14"/>
  <c r="Q15" i="14"/>
  <c r="Q14" i="14"/>
  <c r="Q13" i="14"/>
  <c r="Q12" i="14"/>
  <c r="Q7" i="14"/>
  <c r="Q6" i="14"/>
  <c r="Q5" i="14"/>
  <c r="Q4" i="14"/>
  <c r="Q3" i="14"/>
  <c r="Q2" i="14"/>
  <c r="N11" i="16" l="1"/>
  <c r="O11" i="16" s="1"/>
  <c r="P11" i="16" s="1"/>
  <c r="N10" i="16"/>
  <c r="O10" i="16" s="1"/>
  <c r="P10" i="16" s="1"/>
  <c r="N9" i="16"/>
  <c r="O9" i="16" s="1"/>
  <c r="P9" i="16" s="1"/>
  <c r="N8" i="16"/>
  <c r="O8" i="16" s="1"/>
  <c r="R8" i="16" s="1"/>
  <c r="N7" i="16"/>
  <c r="O7" i="16" s="1"/>
  <c r="P7" i="16" s="1"/>
  <c r="N6" i="16"/>
  <c r="O6" i="16" s="1"/>
  <c r="P6" i="16" s="1"/>
  <c r="N5" i="16"/>
  <c r="O5" i="16" s="1"/>
  <c r="P5" i="16" s="1"/>
  <c r="N4" i="16"/>
  <c r="O4" i="16" s="1"/>
  <c r="P4" i="16" s="1"/>
  <c r="Q4" i="16" s="1"/>
  <c r="N3" i="16"/>
  <c r="O3" i="16" s="1"/>
  <c r="P3" i="16" s="1"/>
  <c r="N2" i="16"/>
  <c r="O2" i="16" s="1"/>
  <c r="P2" i="16" s="1"/>
  <c r="J7" i="16"/>
  <c r="K7" i="16" s="1"/>
  <c r="J3" i="16"/>
  <c r="K3" i="16" s="1"/>
  <c r="I11" i="16"/>
  <c r="J11" i="16" s="1"/>
  <c r="K11" i="16" s="1"/>
  <c r="I10" i="16"/>
  <c r="J10" i="16" s="1"/>
  <c r="K10" i="16" s="1"/>
  <c r="S10" i="16" s="1"/>
  <c r="I9" i="16"/>
  <c r="J9" i="16" s="1"/>
  <c r="K9" i="16" s="1"/>
  <c r="S9" i="16" s="1"/>
  <c r="I8" i="16"/>
  <c r="J8" i="16" s="1"/>
  <c r="K8" i="16" s="1"/>
  <c r="I7" i="16"/>
  <c r="I6" i="16"/>
  <c r="J6" i="16" s="1"/>
  <c r="K6" i="16" s="1"/>
  <c r="S6" i="16" s="1"/>
  <c r="I5" i="16"/>
  <c r="J5" i="16" s="1"/>
  <c r="K5" i="16" s="1"/>
  <c r="S5" i="16" s="1"/>
  <c r="I4" i="16"/>
  <c r="J4" i="16" s="1"/>
  <c r="K4" i="16" s="1"/>
  <c r="I3" i="16"/>
  <c r="I2" i="16"/>
  <c r="J2" i="16" s="1"/>
  <c r="K2" i="16" s="1"/>
  <c r="S2" i="16" s="1"/>
  <c r="F3" i="14"/>
  <c r="F4" i="14"/>
  <c r="F5" i="14"/>
  <c r="F6" i="14"/>
  <c r="F7" i="14"/>
  <c r="F12" i="14"/>
  <c r="F13" i="14"/>
  <c r="F14" i="14"/>
  <c r="F15" i="14"/>
  <c r="F16" i="14"/>
  <c r="F17" i="14"/>
  <c r="F21" i="14"/>
  <c r="F20" i="14"/>
  <c r="F19" i="14"/>
  <c r="F18" i="14"/>
  <c r="F11" i="14"/>
  <c r="F10" i="14"/>
  <c r="F9" i="14"/>
  <c r="F8" i="14"/>
  <c r="U21" i="14"/>
  <c r="V21" i="14" s="1"/>
  <c r="U20" i="14"/>
  <c r="V20" i="14" s="1"/>
  <c r="U19" i="14"/>
  <c r="V19" i="14" s="1"/>
  <c r="U18" i="14"/>
  <c r="T17" i="14"/>
  <c r="U17" i="14" s="1"/>
  <c r="T16" i="14"/>
  <c r="U16" i="14" s="1"/>
  <c r="T15" i="14"/>
  <c r="U15" i="14" s="1"/>
  <c r="T14" i="14"/>
  <c r="U14" i="14" s="1"/>
  <c r="T13" i="14"/>
  <c r="U13" i="14" s="1"/>
  <c r="V13" i="14" s="1"/>
  <c r="T12" i="14"/>
  <c r="U12" i="14" s="1"/>
  <c r="U11" i="14"/>
  <c r="V11" i="14" s="1"/>
  <c r="U10" i="14"/>
  <c r="U9" i="14"/>
  <c r="V8" i="14"/>
  <c r="T7" i="14"/>
  <c r="U7" i="14" s="1"/>
  <c r="V7" i="14" s="1"/>
  <c r="T6" i="14"/>
  <c r="U6" i="14" s="1"/>
  <c r="T5" i="14"/>
  <c r="U5" i="14" s="1"/>
  <c r="V5" i="14" s="1"/>
  <c r="T4" i="14"/>
  <c r="U4" i="14" s="1"/>
  <c r="T3" i="14"/>
  <c r="U3" i="14" s="1"/>
  <c r="V3" i="14" s="1"/>
  <c r="T2" i="14"/>
  <c r="U2" i="14" s="1"/>
  <c r="K21" i="14"/>
  <c r="K20" i="14"/>
  <c r="K19" i="14"/>
  <c r="K18" i="14"/>
  <c r="K17" i="14"/>
  <c r="K16" i="14"/>
  <c r="K15" i="14"/>
  <c r="K14" i="14"/>
  <c r="K13" i="14"/>
  <c r="K12" i="14"/>
  <c r="K11" i="14"/>
  <c r="K10" i="14"/>
  <c r="K9" i="14"/>
  <c r="K8" i="14"/>
  <c r="K7" i="14"/>
  <c r="K6" i="14"/>
  <c r="K5" i="14"/>
  <c r="K4" i="14"/>
  <c r="K3" i="14"/>
  <c r="K2" i="14"/>
  <c r="H73" i="12"/>
  <c r="N73" i="12" s="1"/>
  <c r="H72" i="12"/>
  <c r="N72" i="12" s="1"/>
  <c r="H71" i="12"/>
  <c r="N71" i="12" s="1"/>
  <c r="H70" i="12"/>
  <c r="N70" i="12" s="1"/>
  <c r="H69" i="12"/>
  <c r="N69" i="12" s="1"/>
  <c r="H68" i="12"/>
  <c r="N68" i="12" s="1"/>
  <c r="H67" i="12"/>
  <c r="N67" i="12" s="1"/>
  <c r="H66" i="12"/>
  <c r="N66" i="12" s="1"/>
  <c r="H65" i="12"/>
  <c r="N65" i="12" s="1"/>
  <c r="H64" i="12"/>
  <c r="N64" i="12" s="1"/>
  <c r="H63" i="12"/>
  <c r="J63" i="12" s="1"/>
  <c r="H62" i="12"/>
  <c r="N62" i="12" s="1"/>
  <c r="H61" i="12"/>
  <c r="N61" i="12" s="1"/>
  <c r="H60" i="12"/>
  <c r="N60" i="12" s="1"/>
  <c r="H59" i="12"/>
  <c r="N59" i="12" s="1"/>
  <c r="H58" i="12"/>
  <c r="N58" i="12" s="1"/>
  <c r="H57" i="12"/>
  <c r="N57" i="12" s="1"/>
  <c r="H56" i="12"/>
  <c r="N56" i="12" s="1"/>
  <c r="H55" i="12"/>
  <c r="N55" i="12" s="1"/>
  <c r="H54" i="12"/>
  <c r="N54" i="12" s="1"/>
  <c r="H53" i="12"/>
  <c r="N53" i="12" s="1"/>
  <c r="H52" i="12"/>
  <c r="N52" i="12" s="1"/>
  <c r="H51" i="12"/>
  <c r="J51" i="12" s="1"/>
  <c r="H50" i="12"/>
  <c r="N50" i="12" s="1"/>
  <c r="H49" i="12"/>
  <c r="N49" i="12" s="1"/>
  <c r="H48" i="12"/>
  <c r="N48" i="12" s="1"/>
  <c r="H47" i="12"/>
  <c r="N47" i="12" s="1"/>
  <c r="H46" i="12"/>
  <c r="N46" i="12" s="1"/>
  <c r="H45" i="12"/>
  <c r="N45" i="12" s="1"/>
  <c r="H44" i="12"/>
  <c r="N44" i="12" s="1"/>
  <c r="H43" i="12"/>
  <c r="N43" i="12" s="1"/>
  <c r="H42" i="12"/>
  <c r="N42" i="12" s="1"/>
  <c r="H41" i="12"/>
  <c r="N41" i="12" s="1"/>
  <c r="H40" i="12"/>
  <c r="N40" i="12" s="1"/>
  <c r="H39" i="12"/>
  <c r="J39" i="12" s="1"/>
  <c r="H38" i="12"/>
  <c r="N38" i="12" s="1"/>
  <c r="H37" i="12"/>
  <c r="N37" i="12" s="1"/>
  <c r="H36" i="12"/>
  <c r="N36" i="12" s="1"/>
  <c r="H35" i="12"/>
  <c r="N35" i="12" s="1"/>
  <c r="H34" i="12"/>
  <c r="N34" i="12" s="1"/>
  <c r="H33" i="12"/>
  <c r="N33" i="12" s="1"/>
  <c r="H32" i="12"/>
  <c r="N32" i="12" s="1"/>
  <c r="H31" i="12"/>
  <c r="N31" i="12" s="1"/>
  <c r="H30" i="12"/>
  <c r="N30" i="12" s="1"/>
  <c r="H29" i="12"/>
  <c r="N29" i="12" s="1"/>
  <c r="H28" i="12"/>
  <c r="N28" i="12" s="1"/>
  <c r="H27" i="12"/>
  <c r="N27" i="12" s="1"/>
  <c r="H26" i="12"/>
  <c r="N26" i="12" s="1"/>
  <c r="H25" i="12"/>
  <c r="N25" i="12" s="1"/>
  <c r="H24" i="12"/>
  <c r="N24" i="12" s="1"/>
  <c r="H23" i="12"/>
  <c r="N23" i="12" s="1"/>
  <c r="H22" i="12"/>
  <c r="N22" i="12" s="1"/>
  <c r="H21" i="12"/>
  <c r="N21" i="12" s="1"/>
  <c r="H20" i="12"/>
  <c r="N20" i="12" s="1"/>
  <c r="H19" i="12"/>
  <c r="J19" i="12" s="1"/>
  <c r="H18" i="12"/>
  <c r="N18" i="12" s="1"/>
  <c r="H17" i="12"/>
  <c r="N17" i="12" s="1"/>
  <c r="H16" i="12"/>
  <c r="N16" i="12" s="1"/>
  <c r="H15" i="12"/>
  <c r="N15" i="12" s="1"/>
  <c r="H14" i="12"/>
  <c r="N14" i="12" s="1"/>
  <c r="H13" i="12"/>
  <c r="N13" i="12" s="1"/>
  <c r="H12" i="12"/>
  <c r="N12" i="12" s="1"/>
  <c r="H11" i="12"/>
  <c r="N11" i="12" s="1"/>
  <c r="H10" i="12"/>
  <c r="N10" i="12" s="1"/>
  <c r="H9" i="12"/>
  <c r="N9" i="12" s="1"/>
  <c r="H8" i="12"/>
  <c r="N8" i="12" s="1"/>
  <c r="H7" i="12"/>
  <c r="J7" i="12" s="1"/>
  <c r="H6" i="12"/>
  <c r="N6" i="12" s="1"/>
  <c r="H5" i="12"/>
  <c r="N5" i="12" s="1"/>
  <c r="H4" i="12"/>
  <c r="N4" i="12" s="1"/>
  <c r="H3" i="12"/>
  <c r="N3" i="12" s="1"/>
  <c r="H2" i="12"/>
  <c r="N2" i="12" s="1"/>
  <c r="J11" i="12" l="1"/>
  <c r="J23" i="12"/>
  <c r="J31" i="12"/>
  <c r="J43" i="12"/>
  <c r="J55" i="12"/>
  <c r="J67" i="12"/>
  <c r="J71" i="12"/>
  <c r="N19" i="12"/>
  <c r="N39" i="12"/>
  <c r="N51" i="12"/>
  <c r="J4" i="12"/>
  <c r="J8" i="12"/>
  <c r="J12" i="12"/>
  <c r="J16" i="12"/>
  <c r="J20" i="12"/>
  <c r="J24" i="12"/>
  <c r="J28" i="12"/>
  <c r="J32" i="12"/>
  <c r="J36" i="12"/>
  <c r="J40" i="12"/>
  <c r="J44" i="12"/>
  <c r="J48" i="12"/>
  <c r="J52" i="12"/>
  <c r="J56" i="12"/>
  <c r="J60" i="12"/>
  <c r="J64" i="12"/>
  <c r="J68" i="12"/>
  <c r="J72" i="12"/>
  <c r="J3" i="12"/>
  <c r="J59" i="12"/>
  <c r="N7" i="12"/>
  <c r="N63" i="12"/>
  <c r="J5" i="12"/>
  <c r="J9" i="12"/>
  <c r="J13" i="12"/>
  <c r="J17" i="12"/>
  <c r="J21" i="12"/>
  <c r="J25" i="12"/>
  <c r="J29" i="12"/>
  <c r="J33" i="12"/>
  <c r="J37" i="12"/>
  <c r="J41" i="12"/>
  <c r="J45" i="12"/>
  <c r="J49" i="12"/>
  <c r="J53" i="12"/>
  <c r="J57" i="12"/>
  <c r="J61" i="12"/>
  <c r="J65" i="12"/>
  <c r="J69" i="12"/>
  <c r="J73" i="12"/>
  <c r="J15" i="12"/>
  <c r="J27" i="12"/>
  <c r="J35" i="12"/>
  <c r="J47" i="12"/>
  <c r="J2" i="12"/>
  <c r="J6" i="12"/>
  <c r="J10" i="12"/>
  <c r="J14" i="12"/>
  <c r="J18" i="12"/>
  <c r="J22" i="12"/>
  <c r="J26" i="12"/>
  <c r="J30" i="12"/>
  <c r="J34" i="12"/>
  <c r="J38" i="12"/>
  <c r="J42" i="12"/>
  <c r="J46" i="12"/>
  <c r="J50" i="12"/>
  <c r="J54" i="12"/>
  <c r="J58" i="12"/>
  <c r="J62" i="12"/>
  <c r="J66" i="12"/>
  <c r="J70" i="12"/>
  <c r="V14" i="14"/>
  <c r="V4" i="14"/>
  <c r="V12" i="14"/>
  <c r="V16" i="14"/>
  <c r="V10" i="14"/>
  <c r="S4" i="16"/>
  <c r="S8" i="16"/>
  <c r="S3" i="16"/>
  <c r="S7" i="16"/>
  <c r="S11" i="16"/>
  <c r="Q3" i="16"/>
  <c r="Q7" i="16"/>
  <c r="Q11" i="16"/>
  <c r="R5" i="16"/>
  <c r="R9" i="16"/>
  <c r="Q5" i="16"/>
  <c r="Q9" i="16"/>
  <c r="R4" i="16"/>
  <c r="P8" i="16"/>
  <c r="Q8" i="16" s="1"/>
  <c r="R2" i="16"/>
  <c r="R6" i="16"/>
  <c r="R10" i="16"/>
  <c r="Q2" i="16"/>
  <c r="Q6" i="16"/>
  <c r="Q10" i="16"/>
  <c r="R3" i="16"/>
  <c r="R7" i="16"/>
  <c r="R11" i="16"/>
  <c r="V17" i="14"/>
  <c r="V2" i="14"/>
  <c r="V9" i="14"/>
  <c r="V6" i="14"/>
  <c r="V18" i="14"/>
  <c r="V15" i="14"/>
  <c r="A11" i="16" l="1"/>
  <c r="A10" i="16"/>
  <c r="A9" i="16"/>
  <c r="A8" i="16"/>
  <c r="A7" i="16"/>
  <c r="A6" i="16"/>
  <c r="A5" i="16"/>
  <c r="A4" i="16"/>
  <c r="A3" i="16"/>
  <c r="A2" i="16"/>
  <c r="A21" i="14"/>
  <c r="A20" i="14"/>
  <c r="A19" i="14"/>
  <c r="A18" i="14"/>
  <c r="A17" i="14"/>
  <c r="A16" i="14"/>
  <c r="A15" i="14"/>
  <c r="A14" i="14"/>
  <c r="A13" i="14"/>
  <c r="A12" i="14"/>
  <c r="A11" i="14"/>
  <c r="A10" i="14"/>
  <c r="A9" i="14"/>
  <c r="A8" i="14"/>
  <c r="A7" i="14"/>
  <c r="A6" i="14"/>
  <c r="A5" i="14"/>
  <c r="A4" i="14"/>
  <c r="A3" i="14"/>
  <c r="A2" i="14"/>
  <c r="A34" i="12"/>
  <c r="A33" i="12"/>
  <c r="A32" i="12"/>
  <c r="A22" i="12"/>
  <c r="A21" i="12"/>
  <c r="A20"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1" i="12"/>
  <c r="A30" i="12"/>
  <c r="A29" i="12"/>
  <c r="A28" i="12"/>
  <c r="A27" i="12"/>
  <c r="A26" i="12"/>
  <c r="A25" i="12"/>
  <c r="A24" i="12"/>
  <c r="A23" i="12"/>
  <c r="A19" i="12"/>
  <c r="A18" i="12"/>
  <c r="A17" i="12"/>
  <c r="A16" i="12"/>
  <c r="A15" i="12"/>
  <c r="A14" i="12"/>
  <c r="A13" i="12"/>
  <c r="A12" i="12"/>
  <c r="A11" i="12"/>
  <c r="A10" i="12"/>
  <c r="A9" i="12"/>
  <c r="A8" i="12"/>
  <c r="A7" i="12"/>
  <c r="A6" i="12"/>
  <c r="A5" i="12"/>
  <c r="A4" i="12"/>
  <c r="A3" i="12"/>
  <c r="A2" i="12"/>
  <c r="A5"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l="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361" i="10" l="1"/>
  <c r="A360" i="10"/>
  <c r="A359" i="10"/>
  <c r="A358" i="10"/>
  <c r="A357" i="10"/>
  <c r="A356" i="10"/>
  <c r="A355" i="10"/>
  <c r="A354" i="10"/>
  <c r="A353" i="10"/>
  <c r="A352" i="10"/>
  <c r="A351" i="10"/>
  <c r="A350" i="10"/>
  <c r="A349" i="10"/>
  <c r="A348" i="10"/>
  <c r="A347" i="10"/>
  <c r="A346" i="10"/>
  <c r="A345" i="10"/>
  <c r="A344" i="10"/>
  <c r="A343" i="10"/>
  <c r="A342" i="10"/>
  <c r="A341" i="10"/>
  <c r="A340" i="10"/>
  <c r="A339" i="10"/>
  <c r="A338" i="10"/>
  <c r="A337" i="10"/>
  <c r="A336" i="10"/>
  <c r="A335" i="10"/>
  <c r="A334" i="10"/>
  <c r="A333" i="10"/>
  <c r="A332" i="10"/>
  <c r="A331" i="10"/>
  <c r="A330" i="10"/>
  <c r="A329" i="10"/>
  <c r="A328" i="10"/>
  <c r="A327" i="10"/>
  <c r="A326" i="10"/>
  <c r="A325" i="10"/>
  <c r="A324" i="10"/>
  <c r="A323" i="10"/>
  <c r="A322" i="10"/>
  <c r="A321" i="10"/>
  <c r="A320" i="10"/>
  <c r="A319" i="10"/>
  <c r="A318" i="10"/>
  <c r="A317" i="10"/>
  <c r="A316" i="10"/>
  <c r="A315" i="10"/>
  <c r="A314" i="10"/>
  <c r="A313" i="10"/>
  <c r="A312" i="10"/>
  <c r="A311" i="10"/>
  <c r="A310" i="10"/>
  <c r="A309" i="10"/>
  <c r="A308" i="10"/>
  <c r="A307" i="10"/>
  <c r="A306" i="10"/>
  <c r="A305" i="10"/>
  <c r="A304" i="10"/>
  <c r="A303" i="10"/>
  <c r="A302" i="10"/>
  <c r="A301" i="10"/>
  <c r="A300" i="10"/>
  <c r="A299" i="10"/>
  <c r="A298" i="10"/>
  <c r="A297" i="10"/>
  <c r="A296" i="10"/>
  <c r="A295" i="10"/>
  <c r="A294" i="10"/>
  <c r="A293" i="10"/>
  <c r="A292" i="10"/>
  <c r="A291" i="10"/>
  <c r="A290" i="10"/>
  <c r="A289" i="10"/>
  <c r="A288" i="10"/>
  <c r="A287" i="10"/>
  <c r="A286" i="10"/>
  <c r="A285" i="10"/>
  <c r="A284" i="10"/>
  <c r="A283" i="10"/>
  <c r="A282" i="10"/>
  <c r="A281" i="10"/>
  <c r="A280" i="10"/>
  <c r="A279" i="10"/>
  <c r="A278" i="10"/>
  <c r="A277" i="10"/>
  <c r="A276" i="10"/>
  <c r="A275" i="10"/>
  <c r="A274" i="10"/>
  <c r="A273" i="10"/>
  <c r="A272" i="10"/>
  <c r="A271" i="10"/>
  <c r="A270" i="10"/>
  <c r="A269" i="10"/>
  <c r="A268" i="10"/>
  <c r="A267" i="10"/>
  <c r="A266" i="10"/>
  <c r="A265" i="10"/>
  <c r="A264" i="10"/>
  <c r="A263" i="10"/>
  <c r="A262" i="10"/>
  <c r="A261" i="10"/>
  <c r="A260" i="10"/>
  <c r="A259" i="10"/>
  <c r="A258" i="10"/>
  <c r="A257" i="10"/>
  <c r="A256" i="10"/>
  <c r="A255" i="10"/>
  <c r="A254" i="10"/>
  <c r="A253" i="10"/>
  <c r="A252" i="10"/>
  <c r="A251" i="10"/>
  <c r="A250" i="10"/>
  <c r="A249" i="10"/>
  <c r="A248" i="10"/>
  <c r="A247" i="10"/>
  <c r="A246" i="10"/>
  <c r="A245" i="10"/>
  <c r="A244" i="10"/>
  <c r="A243" i="10"/>
  <c r="A242" i="10"/>
  <c r="A241" i="10"/>
  <c r="A240" i="10"/>
  <c r="A239" i="10"/>
  <c r="A238" i="10"/>
  <c r="A237" i="10"/>
  <c r="A236" i="10"/>
  <c r="A235" i="10"/>
  <c r="A234" i="10"/>
  <c r="A233" i="10"/>
  <c r="A232" i="10"/>
  <c r="A231" i="10"/>
  <c r="A230" i="10"/>
  <c r="A229" i="10"/>
  <c r="A228" i="10"/>
  <c r="A227" i="10"/>
  <c r="A226" i="10"/>
  <c r="A225" i="10"/>
  <c r="A224" i="10"/>
  <c r="A223" i="10"/>
  <c r="A222" i="10"/>
  <c r="A221" i="10"/>
  <c r="A220" i="10"/>
  <c r="A219" i="10"/>
  <c r="A218" i="10"/>
  <c r="A217" i="10"/>
  <c r="A216" i="10"/>
  <c r="A215" i="10"/>
  <c r="A214" i="10"/>
  <c r="A213" i="10"/>
  <c r="A212" i="10"/>
  <c r="A211" i="10"/>
  <c r="A210" i="10"/>
  <c r="A209" i="10"/>
  <c r="A208" i="10"/>
  <c r="A207" i="10"/>
  <c r="A206" i="10"/>
  <c r="A205" i="10"/>
  <c r="A204" i="10"/>
  <c r="A203" i="10"/>
  <c r="A202" i="10"/>
  <c r="A201" i="10"/>
  <c r="A200" i="10"/>
  <c r="A199" i="10"/>
  <c r="A198" i="10"/>
  <c r="A197" i="10"/>
  <c r="A196" i="10"/>
  <c r="A195" i="10"/>
  <c r="A194" i="10"/>
  <c r="A193" i="10"/>
  <c r="A192" i="10"/>
  <c r="A191" i="10"/>
  <c r="A190" i="10"/>
  <c r="A189" i="10"/>
  <c r="A188" i="10"/>
  <c r="A187" i="10"/>
  <c r="A186" i="10"/>
  <c r="A185" i="10"/>
  <c r="A184" i="10"/>
  <c r="A183" i="10"/>
  <c r="A182" i="10"/>
  <c r="A181" i="10"/>
  <c r="A180" i="10"/>
  <c r="A179" i="10"/>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 r="A8" i="10"/>
  <c r="A7" i="10"/>
  <c r="A6" i="10"/>
  <c r="A5" i="10"/>
  <c r="A4" i="10"/>
  <c r="A3" i="10"/>
  <c r="A2" i="10"/>
  <c r="A21" i="1"/>
  <c r="A20" i="1"/>
  <c r="A19" i="1"/>
  <c r="A18" i="1"/>
  <c r="A17" i="1"/>
  <c r="A16" i="1"/>
  <c r="A15" i="1"/>
  <c r="A14" i="1"/>
  <c r="A13" i="1"/>
  <c r="A12" i="1"/>
  <c r="A11" i="1"/>
  <c r="A10" i="1"/>
  <c r="A9" i="1"/>
  <c r="A8" i="1"/>
  <c r="A7" i="1"/>
  <c r="A6" i="1"/>
  <c r="A4" i="1"/>
  <c r="A3" i="1"/>
  <c r="A2"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BD4A70-D498-447F-96E2-12A11793F7BB}" name="plants94" type="6" refreshedVersion="6" background="1" saveData="1">
    <textPr codePage="437" sourceFile="D:\Climatic CD Data\cor94e\plants94.dat" comma="1">
      <textFields count="14">
        <textField/>
        <textField/>
        <textField/>
        <textField/>
        <textField/>
        <textField/>
        <textField/>
        <textField/>
        <textField/>
        <textField/>
        <textField/>
        <textField/>
        <textField/>
        <textField/>
      </textFields>
    </textPr>
  </connection>
  <connection id="2" xr16:uid="{93840328-12C5-4D9B-B9C3-84B163F2CAC8}" name="plants941" type="6" refreshedVersion="6" background="1" saveData="1">
    <textPr codePage="437" sourceFile="D:\Climatic CD Data\cor94w\plants94.dat" comma="1">
      <textFields count="14">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<sst xmlns="http://schemas.openxmlformats.org/spreadsheetml/2006/main" count="1645" uniqueCount="244">
  <si>
    <t>Year</t>
  </si>
  <si>
    <t>DOY</t>
  </si>
  <si>
    <t>LAI</t>
  </si>
  <si>
    <t>Span</t>
  </si>
  <si>
    <t>Date</t>
  </si>
  <si>
    <t>SHEET NAME</t>
  </si>
  <si>
    <t>CONTENTS</t>
  </si>
  <si>
    <t>Explanation of sheet names and contents, authors of the data, key references to methods, symbols, conventions.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</si>
  <si>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</si>
  <si>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</si>
  <si>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</si>
  <si>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</si>
  <si>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</si>
  <si>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</si>
  <si>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</si>
  <si>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</si>
  <si>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</si>
  <si>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</si>
  <si>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</si>
  <si>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</si>
  <si>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</si>
  <si>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</si>
  <si>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</si>
  <si>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</si>
  <si>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CONVENTION</t>
  </si>
  <si>
    <t>EXPLANATION</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</si>
  <si>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</si>
  <si>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</si>
  <si>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</si>
  <si>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</si>
  <si>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</si>
  <si>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</si>
  <si>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</si>
  <si>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</si>
  <si>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</si>
  <si>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</si>
  <si>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</si>
  <si>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</si>
  <si>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yyyy</t>
  </si>
  <si>
    <t>Serial day of the year beginning with 1 for January 1.</t>
  </si>
  <si>
    <t>integer</t>
  </si>
  <si>
    <t>1 to 366</t>
  </si>
  <si>
    <t>alphanumeric</t>
  </si>
  <si>
    <t>variable</t>
  </si>
  <si>
    <t>decimal</t>
  </si>
  <si>
    <t>Yes, #N/A</t>
  </si>
  <si>
    <t>Rep</t>
  </si>
  <si>
    <t>V6</t>
  </si>
  <si>
    <t>R5</t>
  </si>
  <si>
    <t>R4.5</t>
  </si>
  <si>
    <t>V16</t>
  </si>
  <si>
    <t>VT</t>
  </si>
  <si>
    <t>V7</t>
  </si>
  <si>
    <t>V12</t>
  </si>
  <si>
    <t>V17</t>
  </si>
  <si>
    <t>R3.5</t>
  </si>
  <si>
    <t>R5.5</t>
  </si>
  <si>
    <t>V11</t>
  </si>
  <si>
    <t>R4</t>
  </si>
  <si>
    <t>Day of year</t>
  </si>
  <si>
    <t>NWLYS</t>
  </si>
  <si>
    <t>SWLYS</t>
  </si>
  <si>
    <t>Plant biomass and ear data from hand harvested samples</t>
  </si>
  <si>
    <t>One of row 1-4 on lysimeter box</t>
  </si>
  <si>
    <t>Plant number</t>
  </si>
  <si>
    <t>Number of 30 inch rows</t>
  </si>
  <si>
    <t>Leaf Area Index -one-sided green leaf area per unit ground area</t>
  </si>
  <si>
    <t>Variable</t>
  </si>
  <si>
    <t>Dic. 2018 W Maize Comb. Harv.</t>
  </si>
  <si>
    <t>Data dictionary for sheet or CSV file named "2018 W Maize Comb. Harv."</t>
  </si>
  <si>
    <t>2018 W Maize Comb. Harv.</t>
  </si>
  <si>
    <t>Plot size in m^2</t>
  </si>
  <si>
    <t>Leaf dry mass in g</t>
  </si>
  <si>
    <t>stem dry mass in g</t>
  </si>
  <si>
    <t>Ear dry mass in g</t>
  </si>
  <si>
    <t>Sample size in m^2</t>
  </si>
  <si>
    <t>2018 W Maize Lys. Measur.</t>
  </si>
  <si>
    <t>Lysimeter</t>
  </si>
  <si>
    <t>Evett, S.R., D.K. Brauer, P.D. Colaizzi, J.A. Tolk, G.W. Marek and S.A. O’Shaughnessy. 2019. Corn and sorghum ET, E, Yield and CWP as affected by irrigation application method: SDI versus mid-elevation spray irrigation. Trans. ASABE 62(5):1377-1393. https://doi.org/10.13031/trans.13314</t>
  </si>
  <si>
    <t>Evett, S.R., G.W. Marek, P.D. Colaizzi, D.K. Brauer, and T.A. Howell, Sr. 2020. Are crop coefficients for SDI different from those for sprinkler irrigation application? Trans. ASABE. 63(5):1233-1242. https://doi.org/10.13031/trans.13920</t>
  </si>
  <si>
    <t>Evett, S.R., T.A. Howell, Sr., A.D. Schneider, K.S. Copeland, D.A. Dusek, D.K. Brauer, J.A. Tolk, G.W. Marek, T.M. Marek and P.H. Gowda. 2016. The Bushland weighing lysimeters: A quarter century of crop ET investigations to advance sustainable irrigation. Trans. ASABE 59(1): 163-179. https://doi.org/10.13031/trans.59.11159</t>
  </si>
  <si>
    <t>Mass and moisture content of shelled corn from 2 replicate samples taken in each of spans 2, 3, and 4, and spans 7, 8, and 9 in the field, and whole rows of reach of the rows on the lysimeters.</t>
  </si>
  <si>
    <t>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Spans were numbered consecutively 1 through 10 beginning on the north end and ending on the south end. Spans 1 through 5 were in the NE or NW fields, and spans 6 through 10 were in the SE or SW fields.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 Measured from the north end of the linear-movesystem,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t>
  </si>
  <si>
    <t>Row number</t>
  </si>
  <si>
    <t>Mean plant height in cm</t>
  </si>
  <si>
    <t>Mean plant width in cm</t>
  </si>
  <si>
    <t>Growth stage</t>
  </si>
  <si>
    <t>Number of tillers</t>
  </si>
  <si>
    <t>Plant height in cm</t>
  </si>
  <si>
    <t>Plant width in cm</t>
  </si>
  <si>
    <t>Rows were numbered 1 through 4 from north to south on the lysimeters.</t>
  </si>
  <si>
    <t>Five plants were non-destructively measured from each of the four rows on the lysimeters. Plant number varies from 1 to 5 accordingly.</t>
  </si>
  <si>
    <t>Measured plant height in cm</t>
  </si>
  <si>
    <t>Measured plant width in cm</t>
  </si>
  <si>
    <t>Number of branches produced from auxillary buds.</t>
  </si>
  <si>
    <t>Span number</t>
  </si>
  <si>
    <t>There were two replicate sets of measurements taken per span with five plants measured in each replicate. Replicates within a span were taken from eastern and western halves of a field.</t>
  </si>
  <si>
    <t>Five plants were non-destructively measured in each replicate. Plant number varies from 1 to 5 accordingly.</t>
  </si>
  <si>
    <t>V5</t>
  </si>
  <si>
    <t>V10</t>
  </si>
  <si>
    <t>V9</t>
  </si>
  <si>
    <t>There were two replicate sets of measurements taken per span with six feet of row in each replicate sample. The row width was 0.762 m, so the sampled area was 1.3935456 square meters. Replicates within a span were taken from eastern and western halves of a field.</t>
  </si>
  <si>
    <t>Number of plants harvested in each replicate sample area</t>
  </si>
  <si>
    <t>Plant count</t>
  </si>
  <si>
    <t>Leaf area in cm^2</t>
  </si>
  <si>
    <t>One-sided leaf area in square centimeters measurd with a Licor Leaf Area Meter</t>
  </si>
  <si>
    <t>Mass in grams of leaves in replicate sample after drying to constant mass at 60°C</t>
  </si>
  <si>
    <t>mass in grams of ears in replicate sample after drying to constant mass at 60°C</t>
  </si>
  <si>
    <t>Mass in rams of stems in replicate sample after drying to constant mass at 60°C</t>
  </si>
  <si>
    <t>Mass in grams pers square meter of all dried leaves, stalks, and ears after drying to constant mass at 60 degrees C</t>
  </si>
  <si>
    <t>Number of ears</t>
  </si>
  <si>
    <t>Number of corn ears in replicate sample area</t>
  </si>
  <si>
    <t>Size of replicate sampled area in square meters</t>
  </si>
  <si>
    <t>Total above-ground dry matter in g/m^2</t>
  </si>
  <si>
    <t>Dry leaf mass in g</t>
  </si>
  <si>
    <t>Dry stalk mass in g</t>
  </si>
  <si>
    <t>Dry ear mass in g</t>
  </si>
  <si>
    <t>Undried ear mass in g</t>
  </si>
  <si>
    <t>Dry ear mass in  g</t>
  </si>
  <si>
    <t>Water content of ears in g/g</t>
  </si>
  <si>
    <t>Plant + ear total undried  mass in g</t>
  </si>
  <si>
    <t>Stalks and leaves undried mass in g</t>
  </si>
  <si>
    <t>Stalks and leaves water content in g/g</t>
  </si>
  <si>
    <t>Stalks and leaves total dry mass in g</t>
  </si>
  <si>
    <t>Span number or lysimeter</t>
  </si>
  <si>
    <t>Plot identification indicating field area or lysimeter. NE indicates the northeast field or lysimeter; SE indicates the southeast field or lysimeter, NW indicates the northweast field or lysimeter, and SW indicates the SW field or lysimeter. LYS stands for lysimeter. A number without a field ID or "LYS" means a field area in one of ten spans numbered from north to south. Spans 1 through 5 are in the NW field, and spans 6 through 9 are in the SW field. The concept of "span" is related to the 10-span, linear-move irrigation systems used to irrigate the lysimeter fields.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typical usage in these data sheets, the word span  and the span number indicate only relative position of sampling from north to south in a field.</t>
  </si>
  <si>
    <t>There were two replicate sets of samples taken per span. Replicates within a span were taken from eastern and western halves of a field. There were four replicate samples taken on the lysimeters. Each replicate was one row. Rows were numbered one through four from north to south.</t>
  </si>
  <si>
    <t>Number of plants</t>
  </si>
  <si>
    <t>Number of plants in the sample area</t>
  </si>
  <si>
    <t>Number of ears in the sample area</t>
  </si>
  <si>
    <t>Mass in grams of undried ears in the sample</t>
  </si>
  <si>
    <t>Mass in grams of ears dried to a constant mass at 60 degrees C.</t>
  </si>
  <si>
    <t>Mass of water per unit mass of undried ears</t>
  </si>
  <si>
    <t>Total biomass in grams of undried stalks, and leaves.</t>
  </si>
  <si>
    <t>Mass of water per unit mass of plants (stalks, and leaves)</t>
  </si>
  <si>
    <t>Total mass in grams of plants, leaves, and ears dried to a constant mass at 60 degrees C.</t>
  </si>
  <si>
    <t>Area harvested in square meters for each replicate sample.</t>
  </si>
  <si>
    <t>Plant + ear total undried mass in g</t>
  </si>
  <si>
    <t>Total mass in grams of undried leaves, stalks, and ears</t>
  </si>
  <si>
    <t>Stalks and leaves total undried mass in g</t>
  </si>
  <si>
    <t>Total dry above-ground biomass in g/m^2</t>
  </si>
  <si>
    <t>The concept of "span" is related to the 10-span, linear-move irrigation systems used to irrigate the lysimeter fields. Spans were numbered consecutively 1 through 10 beginning on the north end and ending on the south end. Spans 1 through 5 are in the NW field, and spans 6 through 10 are in the SW field. From 1988 through 2014 a Lindsay 10-span linear move was used, and in 2015 and later a 10-span Valley system was used. Both linear-move systems were oriented with the lateral pipe in the north-south direction, and therefore irrigated moving in the east-west direction.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 In 2014, the Lindsay system was replaced with a Valley linear-move system, also with 10 spans but with different span lengths and without an overhang pipe on the south end. The Valley system spans featured beginning and ending distances measured from the north end as follows: Span 1, 0 m to 48.77 m; Span 2, 48.77 m to 97.54 m; Span 3, 97.54 m to 138.68 m; Span 4, 138.68 m to 187.45 m; Span 5, 187.45 m to 230.12 m; Span 6, 230.12 m to 272.80 m; Span 7, 272.80 m to 315.47 m; Span 8, 315.47 m to 356.62 m; Span 9, 356.62 m to 405.38 m; Span 10, 405.38 m to 454.15 m. In typical usage in these data sheets, the word span  and the span number indicate only relative position of sampling from north to south in a field. However, when yield per unit area was calculated, the actual yield within a span and the span north-south dimension were used in the calculation along with an east-west dimension of the cropped area.</t>
  </si>
  <si>
    <t>Irrigation  treatment in percent</t>
  </si>
  <si>
    <t>The irrigation treatment was either 100 percent, which means fully irrigated to replace soil water to field capacity in the top 1.5 m of soil, or 75 percent, which means irrigation applications were 75 percent of the application depth in the 100 percent treatment.</t>
  </si>
  <si>
    <t>Sample water content  in g/g</t>
  </si>
  <si>
    <t>Mass of water per unit mass of undried grain sample. Data from Co-Op grain elevator.</t>
  </si>
  <si>
    <t>Total dry weight in lbs</t>
  </si>
  <si>
    <t>Weight of grain in pouonds after adjusting to zero water content</t>
  </si>
  <si>
    <t>Weight at standard moisture in lbs</t>
  </si>
  <si>
    <t>Weight in pounds of harvested grain adjusted to 0.155 g/g water content</t>
  </si>
  <si>
    <t>Yield at standard moisture in bu</t>
  </si>
  <si>
    <t>Yield in bushles adjusted to 0.155 g/g water content</t>
  </si>
  <si>
    <t>Span length in ft</t>
  </si>
  <si>
    <t>Sample area in acres</t>
  </si>
  <si>
    <t>Sample area in m^2</t>
  </si>
  <si>
    <t>Harvested area in m^2</t>
  </si>
  <si>
    <t>Dry yield in kg/ha</t>
  </si>
  <si>
    <t>Dry yield in bu/ac</t>
  </si>
  <si>
    <t>Yield at standard moisture in bu/acre</t>
  </si>
  <si>
    <t>Yield in bushlels per acre of corn at standard moisture content of 0.155 g per g.</t>
  </si>
  <si>
    <t>Total undried weight in lbs</t>
  </si>
  <si>
    <t>Total weight in pounds of undried (wet) grain harvested by combine.</t>
  </si>
  <si>
    <t>Number of rows harvested in span</t>
  </si>
  <si>
    <t>Yield in kg/ha of corn dried to constant mass at 60 degrees C.</t>
  </si>
  <si>
    <t>Yield in bushels per acre of corn dried to constant mass at 60 degress C.</t>
  </si>
  <si>
    <t>North to south length of span in feet</t>
  </si>
  <si>
    <t>Harvested N-S length under span in ft</t>
  </si>
  <si>
    <t>North to South length in feet of harvested rows in span</t>
  </si>
  <si>
    <t>Harvested area in acres computed from north to south length of harvested rows multiplied by 675 foot row length and divided by 43560 square feet per acre.</t>
  </si>
  <si>
    <t>Sample ID</t>
  </si>
  <si>
    <t>Total oven dry shelled kernel mass in g</t>
  </si>
  <si>
    <t>Oven dry corn yield in kg/ha</t>
  </si>
  <si>
    <t>Sample identification where NE means the northeast field or lysimeter, SE means the SE field or lysimeter, NW means the northwest field or lyimseter, SW means the southwest field or lysimeter, LYS means sample is from a lysimeter. Numbers without "LYS" or a field ID are for spans. There were four rows on each lysimeter and they were numbered 1 through 4 from north to south on the lysimeter. Spans 1 through 5 were in the NE or NW field, and spans 6 through 10 were in the SE or SW field. The concept of "span" is related to the 10-span, linear-move irrigation systems used to irrigate the lysimeter fields. In typical usage in these data sheets, the word span  and the span number indicate only relative position of sampling from north to south in a field. However, when yield per unit area was calculated, the actual yield within a span and the span north-south dimension of the sampled area were used in the calculation along with an east-west dimension of the cropped and sampled area. The linear move irrigated both NE and SE fields. Spans were numbered 1 through 10 from north to south. From 1988 through 2014 a Lindsay 10-span linear move was used, and in 2015 and later a 10-span Valley system was used. Both linear-move systems were oriented with the lateral pipe in the north-south direction, and therefore irrigated moving in the east-west direction. In 2012 the east field was converted to drip irrigation, but the sampling was still done in areas consistent with the dimensions previously used under the linear-move system.  Spans were numbered consecutively 1 through 10 beginning on the north end and ending on the south end. Measured from the north end of the linear-move system, span beginning and ending distances for the Lindsay system were: Span 1, 0 to 23.93 m; Span 2, 23.93 to 71.78 m; Span 3, 71.78 m to 112.93 m; Span 4, 112.93 m to 154.08 m; Span 5, 154.08 m to 201.93 m; Span 6, 201.93 m to 249.02 m; Span 7, 249.02 m to 296.111 m; Span 8, 296.11 m to 337.26 m; Span 9, 337.26 m to 378. 41 m; Span 10, 378.41 m to 422.92 m. An overhang pipe south of span 10 was used to irrigate a few rows on the extreme southern edge of the fields.</t>
  </si>
  <si>
    <t>Average mass per dry kernel in g</t>
  </si>
  <si>
    <t>Mean mass in grams of an oven-dry kernel</t>
  </si>
  <si>
    <t>Grain yield in kilograms per hectare after oven drying at 60 degrees C until constant mass.</t>
  </si>
  <si>
    <t>Area sampled in m^2</t>
  </si>
  <si>
    <t>Sampled area in square meters. Length of sampled row in lysimeters was 3.00 meters. Length of sampled row in field (spans) was 1.8288 m (6 feet). Row width was 0.762 m (30 inches).</t>
  </si>
  <si>
    <t>Bag 1 stalks and leaves undried subsample mass in g</t>
  </si>
  <si>
    <t>Bag 2 stalks and leaves undried subsample mass in g</t>
  </si>
  <si>
    <t>Mass in grams of undried biomass sub-sample in bag 1 (total subsample was approximately 1/4 of total stalks, and leaves).</t>
  </si>
  <si>
    <t>Mass in grams of undried biomass sub-sample in bag 2 (total subsample was approximately 1/4 of total stalks, and leaves).</t>
  </si>
  <si>
    <t>Mass in grams of biomass sub-sample in bag 1 after oven drying to constant mass at 60 degrees C.</t>
  </si>
  <si>
    <t>Mass in grams of biomass sub-sample in bag 2 after oven drying to constant mass at 60 degrees C.</t>
  </si>
  <si>
    <t>Bag 1 stalks and leaves dry subsample mass in g</t>
  </si>
  <si>
    <t>Bag 2 stalks and leaves dry subsample mass in g</t>
  </si>
  <si>
    <t>Gr Plt Wet Weight Bag 2</t>
  </si>
  <si>
    <t>Gr Plt Wet Weight Bag 1</t>
  </si>
  <si>
    <t>2018 W Maize LAI biomass</t>
  </si>
  <si>
    <t>Dic 2018 W Maize LAI biomass</t>
  </si>
  <si>
    <t>Data dictionary for sheet or CSV file named "2018 W Maize LAI biomass"</t>
  </si>
  <si>
    <t>Leaf area index (LAI) and biomass data from samples harvested periodically from random plots in the fields</t>
  </si>
  <si>
    <t>W 2018 W Maize Growth</t>
  </si>
  <si>
    <t>2018 W Maize Growth</t>
  </si>
  <si>
    <t>Dic. 2018 W Maize Growth</t>
  </si>
  <si>
    <t>Data dictionary for sheet or CSV file named 2018 W Maize Growth"</t>
  </si>
  <si>
    <t>Dic. 2018 W Maize Hand Biomass</t>
  </si>
  <si>
    <t>2018 W Maize Hand Biomass</t>
  </si>
  <si>
    <t>Data dictionary for sheet or CSV file named "2018 W Maize Hand Biomass"</t>
  </si>
  <si>
    <t>2018 W Maize Hand Yield</t>
  </si>
  <si>
    <t>DIC 2018 W Maize Hand Yield</t>
  </si>
  <si>
    <t>Data dictionary for sheet or CSV file named "2018 W Maize Hand Yield"</t>
  </si>
  <si>
    <t>Plant height, width, and growth stage observations and measurements made periodically on each of 4 plant rows on lysimeter</t>
  </si>
  <si>
    <t>Plant height, width, and growth stage observations and measurements made periodically from 2 reps of 5 plants each in areas corresponding to spans 2 through 4 in the north field and spans 6 through 8 in the south field.</t>
  </si>
  <si>
    <t>Moisture content and yields from areas harvested designated as spans 1-10 from north to south in the field</t>
  </si>
  <si>
    <t xml:space="preserve">1. Contacting all the scientists listed above and obtaining approval to use the data, </t>
  </si>
  <si>
    <t>Plant growth stage where V represents vegetative stage, R represents reproductive stage, BL represents Black Layer, and the numbers indicate intermediate stages of V and R. See Nleya, T., C. Chungu, and J. Kleinjan. 2016. Chapter 5: Corn growth and development. In Clay, D.E., C.G. Carlson, S.A. Clay, and E. Byamukama (eds). iGrow Corn: Best Management Practices. South Dakota State University.</t>
  </si>
  <si>
    <t>Dic. 2018 W Maize Lys. Measur.</t>
  </si>
  <si>
    <t>Data dictionary for sheet or CSV file named "2018 E Maize Lys. Measur." where E means east, Lys. means lysimeter, and Measur. means measurement.</t>
  </si>
  <si>
    <t>Bag 1 air dried shelled kernel  mass in g</t>
  </si>
  <si>
    <t>Bag 1 ub-sample 1 200-seed air dry mass in g</t>
  </si>
  <si>
    <t>Bag 1 sub-sample 2 200-seed air dry mass in g</t>
  </si>
  <si>
    <t>Bag 1 sub-sample 1 200-seed oven dry mass in g</t>
  </si>
  <si>
    <t>Bag 1 sub-sample 2 200-seed oven dry mass in g</t>
  </si>
  <si>
    <t>Bag 1 sub-sample 1 200-seed water content in g/g</t>
  </si>
  <si>
    <t>Bag 1 sub-sample 2 200-seed water content in g/g</t>
  </si>
  <si>
    <t>Bag 2 air dried shelled kernel  mass in g</t>
  </si>
  <si>
    <t>Bag 2 ub-sample 1 200-seed air dry mass in g</t>
  </si>
  <si>
    <t>Bag 2 sub-sample 2 200-seed air dry mass in g</t>
  </si>
  <si>
    <t>Bag 2 sub-sample 1 200-seed oven dry mass in g</t>
  </si>
  <si>
    <t>Bag 2 sub-sample 2 200-seed oven dry mass in g</t>
  </si>
  <si>
    <t>Bag 2 sub-sample 1 200-seed water content in g/g</t>
  </si>
  <si>
    <t>Bag 2 sub-sample 2 200-seed water content in g/g</t>
  </si>
  <si>
    <t>Corn yield adjusted to standard moisture in bu/acre</t>
  </si>
  <si>
    <t>Bag 1 mass in grams of air dried corn kernels after shelling.</t>
  </si>
  <si>
    <t>Bag 1 mass in grams of 200-seed air dry subsample 2</t>
  </si>
  <si>
    <t>Bag 2 mass in grams of 200-seed air dry subsample 1</t>
  </si>
  <si>
    <t>Bag 2 mass in grams of 200-seed air dry subsample 2</t>
  </si>
  <si>
    <t>Bag 1 mass in grams of 200-seed subsample 1 after drying to constant mass at 60 degrees C.</t>
  </si>
  <si>
    <t>Bag 1 mass in grams of 200-seed subsample 2 after drying to constant mass at 60 degrees C.</t>
  </si>
  <si>
    <t>Bag 1 water content of subsample 1 in grams per gram of undried kernel sample</t>
  </si>
  <si>
    <t>Bag 1 water content of subsample 2 in grams per gram of undried kernel sample</t>
  </si>
  <si>
    <t>There were two replicate sets of samples taken per span. Replicates within a span were taken from eastern and western halves of a field. Each lysimeter row served as one replicate. Rows were numbered 1 through 4 from north to south on each lysimeter. Two sample bags were used to contain the material from each replicate.</t>
  </si>
  <si>
    <t>Bag 2 mass in grams of air dried corn kernels after shelling.</t>
  </si>
  <si>
    <t>Bag 2 mass in grams of 200-seed subsample 1 after drying to constant mass at 60 degrees C.</t>
  </si>
  <si>
    <t>Bag 2 mass in grams of 200-seed subsample 2 after drying to constant mass at 60 degrees C.</t>
  </si>
  <si>
    <t>Bag 2 water content of subsample 1 in grams per gram of undried kernel sample</t>
  </si>
  <si>
    <t>Bag 2 water content of subsample 2 in grams per gram of undried kernel sample</t>
  </si>
  <si>
    <t>Oven-dry mass in grams of all shelled kernels from both bag samples.</t>
  </si>
  <si>
    <t>Grain yield in bushels per acre after adjusting to standard moisture content of 0.155 grams per gram.</t>
  </si>
  <si>
    <t>Field</t>
  </si>
  <si>
    <t>NW</t>
  </si>
  <si>
    <t>SW</t>
  </si>
  <si>
    <t>2018 W Maize Introduction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</si>
</sst>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
    <numFmt numFmtId="167" formatCode="0.00000"/>
  </numFmts>
  <fonts count="11" x14ac:knownFonts="1">
    <font>
      <sz val="11"/>
      <color theme="1"/>
      <name val="Calibri"/>
      <family val="2"/>
      <scheme val="minor"/>
    </font>
    <font>
      <b/>
      <sz val="11"/>
      <color theme="1"/>
      <name val="Calibri"/>
      <family val="2"/>
      <scheme val="minor"/>
    </font>
    <font>
      <sz val="10"/>
      <name val="Arial"/>
      <family val="2"/>
    </font>
    <font>
      <sz val="12"/>
      <name val="Times New Roman"/>
      <family val="1"/>
    </font>
    <font>
      <sz val="10"/>
      <color theme="1"/>
      <name val="Arial"/>
      <family val="2"/>
    </font>
    <font>
      <sz val="11"/>
      <color theme="1"/>
      <name val="Arial"/>
      <family val="2"/>
    </font>
    <font>
      <sz val="12"/>
      <color theme="1"/>
      <name val="Arial"/>
      <family val="2"/>
    </font>
    <font>
      <sz val="12"/>
      <color theme="1"/>
      <name val="Calibri"/>
      <family val="2"/>
      <scheme val="minor"/>
    </font>
    <font>
      <sz val="14"/>
      <color theme="1"/>
      <name val="Calibri"/>
      <family val="2"/>
    </font>
    <font>
      <sz val="11"/>
      <color theme="1"/>
      <name val="Calibri"/>
      <family val="2"/>
    </font>
    <font>
      <sz val="12"/>
      <color theme="1"/>
      <name val="Times New Roman"/>
      <family val="1"/>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bottom style="medium">
        <color indexed="64"/>
      </bottom>
      <diagonal/>
    </border>
  </borders>
  <cellStyleXfs count="6">
    <xf numFmtId="0" fontId="0" fillId="0" borderId="0"/>
    <xf numFmtId="0" fontId="2" fillId="0" borderId="0"/>
    <xf numFmtId="0" fontId="3" fillId="0" borderId="0"/>
    <xf numFmtId="0" fontId="2" fillId="0" borderId="0"/>
    <xf numFmtId="0" fontId="3" fillId="0" borderId="0"/>
    <xf numFmtId="0" fontId="3" fillId="0" borderId="0"/>
  </cellStyleXfs>
  <cellXfs count="141">
    <xf numFmtId="0" fontId="0" fillId="0" borderId="0" xfId="0"/>
    <xf numFmtId="0" fontId="1" fillId="0" borderId="0" xfId="0" applyFont="1" applyAlignment="1">
      <alignment horizontal="center"/>
    </xf>
    <xf numFmtId="14" fontId="0" fillId="0" borderId="0" xfId="0" applyNumberFormat="1"/>
    <xf numFmtId="0" fontId="1" fillId="0" borderId="0" xfId="0" applyFont="1" applyAlignment="1">
      <alignment horizontal="center" wrapText="1"/>
    </xf>
    <xf numFmtId="0" fontId="4" fillId="0" borderId="0" xfId="0" applyFont="1"/>
    <xf numFmtId="0" fontId="0" fillId="0" borderId="0" xfId="0" applyAlignment="1">
      <alignment horizontal="center"/>
    </xf>
    <xf numFmtId="0" fontId="5" fillId="0" borderId="0" xfId="0" applyFont="1"/>
    <xf numFmtId="0" fontId="5" fillId="0" borderId="0" xfId="0" applyFont="1" applyAlignment="1">
      <alignment horizontal="center"/>
    </xf>
    <xf numFmtId="164" fontId="5" fillId="0" borderId="0" xfId="0" applyNumberFormat="1" applyFont="1" applyAlignment="1">
      <alignment horizontal="center"/>
    </xf>
    <xf numFmtId="1" fontId="1" fillId="0" borderId="0" xfId="0" applyNumberFormat="1" applyFont="1" applyAlignment="1">
      <alignment horizontal="center" wrapText="1"/>
    </xf>
    <xf numFmtId="1" fontId="4" fillId="0" borderId="0" xfId="0" applyNumberFormat="1" applyFont="1" applyAlignment="1">
      <alignment horizontal="center"/>
    </xf>
    <xf numFmtId="1" fontId="0" fillId="0" borderId="0" xfId="0" applyNumberFormat="1" applyAlignment="1">
      <alignment horizontal="center"/>
    </xf>
    <xf numFmtId="164" fontId="5" fillId="0" borderId="0" xfId="0" applyNumberFormat="1" applyFont="1" applyAlignment="1">
      <alignment wrapText="1"/>
    </xf>
    <xf numFmtId="0" fontId="5" fillId="0" borderId="0" xfId="0" applyFont="1" applyAlignment="1">
      <alignment horizontal="left" wrapText="1"/>
    </xf>
    <xf numFmtId="167" fontId="5" fillId="0" borderId="0" xfId="0" applyNumberFormat="1" applyFont="1" applyAlignment="1">
      <alignment horizontal="center"/>
    </xf>
    <xf numFmtId="0" fontId="0" fillId="0" borderId="0" xfId="0" applyFont="1"/>
    <xf numFmtId="0" fontId="4" fillId="0" borderId="0" xfId="1" applyFont="1" applyFill="1" applyAlignment="1">
      <alignment vertical="top" wrapText="1"/>
    </xf>
    <xf numFmtId="0" fontId="4" fillId="0" borderId="0" xfId="1" applyFont="1" applyFill="1"/>
    <xf numFmtId="0" fontId="0" fillId="0" borderId="0" xfId="0" applyFont="1" applyFill="1"/>
    <xf numFmtId="0" fontId="4" fillId="0" borderId="0" xfId="1" applyFont="1" applyFill="1" applyAlignment="1">
      <alignment vertical="top"/>
    </xf>
    <xf numFmtId="0" fontId="4" fillId="0" borderId="0" xfId="1" applyFont="1" applyFill="1" applyAlignment="1">
      <alignment wrapText="1"/>
    </xf>
    <xf numFmtId="0" fontId="8" fillId="0" borderId="0" xfId="1" applyFont="1" applyFill="1" applyAlignment="1">
      <alignment horizontal="left" vertical="top" readingOrder="1"/>
    </xf>
    <xf numFmtId="0" fontId="9" fillId="0" borderId="0" xfId="1" applyFont="1" applyFill="1" applyAlignment="1">
      <alignment horizontal="left" vertical="top" readingOrder="1"/>
    </xf>
    <xf numFmtId="0" fontId="9" fillId="0" borderId="0" xfId="1" applyFont="1" applyFill="1" applyAlignment="1">
      <alignment vertical="top" wrapText="1" readingOrder="1"/>
    </xf>
    <xf numFmtId="0" fontId="9" fillId="0" borderId="0" xfId="1" applyFont="1" applyFill="1" applyAlignment="1">
      <alignment horizontal="left" vertical="top" wrapText="1" readingOrder="1"/>
    </xf>
    <xf numFmtId="0" fontId="0" fillId="0" borderId="0" xfId="0" applyFont="1" applyFill="1" applyAlignment="1">
      <alignment vertical="top" wrapText="1"/>
    </xf>
    <xf numFmtId="0" fontId="0" fillId="0" borderId="0" xfId="0" applyFont="1" applyFill="1" applyAlignment="1">
      <alignment vertical="top"/>
    </xf>
    <xf numFmtId="0" fontId="5" fillId="0" borderId="0" xfId="1" applyFont="1" applyAlignment="1" applyProtection="1">
      <alignment vertical="top" wrapText="1"/>
      <protection locked="0"/>
    </xf>
    <xf numFmtId="0" fontId="5" fillId="0" borderId="1" xfId="1" applyFont="1" applyFill="1" applyBorder="1" applyAlignment="1">
      <alignment vertical="top" wrapText="1"/>
    </xf>
    <xf numFmtId="0" fontId="5" fillId="0" borderId="0" xfId="1" applyFont="1" applyFill="1" applyAlignment="1">
      <alignment vertical="top"/>
    </xf>
    <xf numFmtId="14" fontId="5" fillId="0" borderId="0" xfId="1" applyNumberFormat="1" applyFont="1" applyFill="1" applyAlignment="1">
      <alignment horizontal="left" vertical="top"/>
    </xf>
    <xf numFmtId="0" fontId="5" fillId="0" borderId="0" xfId="1" applyFont="1" applyFill="1" applyAlignment="1">
      <alignment wrapText="1"/>
    </xf>
    <xf numFmtId="0" fontId="5" fillId="0" borderId="0" xfId="1" applyFont="1" applyFill="1" applyAlignment="1">
      <alignment vertical="center" wrapText="1"/>
    </xf>
    <xf numFmtId="0" fontId="5" fillId="0" borderId="0" xfId="1" applyFont="1" applyFill="1"/>
    <xf numFmtId="0" fontId="5" fillId="0" borderId="0" xfId="1" applyFont="1" applyFill="1" applyAlignment="1">
      <alignment vertical="top" wrapText="1"/>
    </xf>
    <xf numFmtId="0" fontId="5" fillId="0" borderId="2" xfId="1" applyFont="1" applyFill="1" applyBorder="1" applyAlignment="1">
      <alignment vertical="top" wrapText="1"/>
    </xf>
    <xf numFmtId="0" fontId="5" fillId="0" borderId="2" xfId="2" applyFont="1" applyFill="1" applyBorder="1" applyAlignment="1">
      <alignment horizontal="left" vertical="top" wrapText="1"/>
    </xf>
    <xf numFmtId="0" fontId="5" fillId="0" borderId="0" xfId="1" applyFont="1" applyFill="1" applyAlignment="1" applyProtection="1">
      <alignment vertical="top" wrapText="1"/>
      <protection locked="0"/>
    </xf>
    <xf numFmtId="0" fontId="10" fillId="0" borderId="2" xfId="2" applyFont="1" applyFill="1" applyBorder="1" applyAlignment="1">
      <alignment horizontal="left" vertical="top" wrapText="1"/>
    </xf>
    <xf numFmtId="0" fontId="5" fillId="0" borderId="0" xfId="0" applyFont="1" applyAlignment="1">
      <alignment vertical="top" wrapText="1"/>
    </xf>
    <xf numFmtId="0" fontId="5" fillId="0" borderId="1" xfId="3" applyFont="1" applyFill="1" applyBorder="1" applyAlignment="1">
      <alignment vertical="top" wrapText="1"/>
    </xf>
    <xf numFmtId="0" fontId="5" fillId="0" borderId="0" xfId="3" applyFont="1" applyFill="1" applyAlignment="1">
      <alignment vertical="top"/>
    </xf>
    <xf numFmtId="14" fontId="5" fillId="0" borderId="0" xfId="3" applyNumberFormat="1" applyFont="1" applyFill="1" applyAlignment="1">
      <alignment horizontal="left" vertical="top"/>
    </xf>
    <xf numFmtId="0" fontId="5" fillId="0" borderId="0" xfId="3" applyFont="1" applyFill="1" applyAlignment="1">
      <alignment wrapText="1"/>
    </xf>
    <xf numFmtId="0" fontId="5" fillId="0" borderId="0" xfId="3" applyFont="1" applyFill="1" applyAlignment="1">
      <alignment vertical="center" wrapText="1"/>
    </xf>
    <xf numFmtId="0" fontId="5" fillId="0" borderId="0" xfId="3" applyFont="1" applyFill="1"/>
    <xf numFmtId="0" fontId="5" fillId="0" borderId="0" xfId="3" applyFont="1" applyFill="1" applyAlignment="1">
      <alignment vertical="top" wrapText="1"/>
    </xf>
    <xf numFmtId="0" fontId="5" fillId="0" borderId="2" xfId="3" applyFont="1" applyFill="1" applyBorder="1" applyAlignment="1">
      <alignment vertical="top" wrapText="1"/>
    </xf>
    <xf numFmtId="0" fontId="5" fillId="0" borderId="0" xfId="0" applyFont="1" applyFill="1" applyAlignment="1">
      <alignment vertical="top" wrapText="1"/>
    </xf>
    <xf numFmtId="0" fontId="0" fillId="0" borderId="0" xfId="0" applyFont="1" applyAlignment="1">
      <alignment horizontal="center"/>
    </xf>
    <xf numFmtId="0" fontId="0" fillId="0" borderId="0" xfId="0" applyFont="1" applyFill="1" applyAlignment="1">
      <alignment horizontal="center"/>
    </xf>
    <xf numFmtId="0" fontId="0" fillId="0" borderId="0" xfId="0" applyFont="1" applyFill="1" applyAlignment="1">
      <alignment horizontal="center" wrapText="1"/>
    </xf>
    <xf numFmtId="0" fontId="0" fillId="0" borderId="0" xfId="0" applyFont="1" applyFill="1" applyAlignment="1">
      <alignment horizontal="center" vertical="top" wrapText="1"/>
    </xf>
    <xf numFmtId="1" fontId="0" fillId="0" borderId="0" xfId="0" applyNumberFormat="1" applyFont="1" applyFill="1" applyAlignment="1">
      <alignment horizontal="center" wrapText="1"/>
    </xf>
    <xf numFmtId="2" fontId="5" fillId="0" borderId="0" xfId="0" applyNumberFormat="1" applyFont="1" applyFill="1" applyAlignment="1">
      <alignment horizontal="center" wrapText="1"/>
    </xf>
    <xf numFmtId="14" fontId="5" fillId="0" borderId="0" xfId="0" applyNumberFormat="1" applyFont="1" applyFill="1"/>
    <xf numFmtId="0" fontId="5" fillId="0" borderId="0" xfId="0" applyFont="1" applyFill="1"/>
    <xf numFmtId="0" fontId="5" fillId="0" borderId="0" xfId="0" applyFont="1" applyFill="1" applyAlignment="1">
      <alignment horizontal="center"/>
    </xf>
    <xf numFmtId="1" fontId="5" fillId="0" borderId="0" xfId="0" applyNumberFormat="1" applyFont="1" applyFill="1" applyAlignment="1">
      <alignment horizontal="center"/>
    </xf>
    <xf numFmtId="0" fontId="5" fillId="0" borderId="0" xfId="0" applyFont="1" applyFill="1" applyBorder="1" applyAlignment="1">
      <alignment horizontal="center"/>
    </xf>
    <xf numFmtId="0" fontId="5" fillId="0" borderId="0" xfId="0" applyFont="1" applyFill="1" applyBorder="1"/>
    <xf numFmtId="0" fontId="6" fillId="0" borderId="0" xfId="0" applyFont="1" applyFill="1"/>
    <xf numFmtId="0" fontId="4" fillId="0" borderId="0" xfId="3" applyFont="1" applyFill="1" applyAlignment="1">
      <alignment vertical="top"/>
    </xf>
    <xf numFmtId="14" fontId="4" fillId="0" borderId="0" xfId="3" applyNumberFormat="1" applyFont="1" applyFill="1" applyAlignment="1">
      <alignment horizontal="left" vertical="top"/>
    </xf>
    <xf numFmtId="0" fontId="4" fillId="0" borderId="0" xfId="3" applyFont="1" applyFill="1" applyAlignment="1">
      <alignment wrapText="1"/>
    </xf>
    <xf numFmtId="0" fontId="9" fillId="0" borderId="0" xfId="3" applyFont="1" applyFill="1" applyAlignment="1">
      <alignment vertical="center" wrapText="1"/>
    </xf>
    <xf numFmtId="0" fontId="4" fillId="0" borderId="0" xfId="3" applyFont="1" applyFill="1"/>
    <xf numFmtId="0" fontId="4" fillId="0" borderId="0" xfId="3" applyFont="1" applyFill="1" applyAlignment="1">
      <alignment vertical="top" wrapText="1"/>
    </xf>
    <xf numFmtId="0" fontId="4" fillId="0" borderId="2" xfId="3" applyFont="1" applyFill="1" applyBorder="1" applyAlignment="1">
      <alignment vertical="top" wrapText="1"/>
    </xf>
    <xf numFmtId="0" fontId="0" fillId="0" borderId="0" xfId="0" applyFont="1" applyFill="1" applyBorder="1"/>
    <xf numFmtId="0" fontId="4" fillId="0" borderId="0" xfId="0" applyFont="1" applyFill="1" applyAlignment="1">
      <alignment vertical="top" wrapText="1"/>
    </xf>
    <xf numFmtId="164" fontId="0" fillId="0" borderId="0" xfId="0" applyNumberFormat="1" applyFont="1"/>
    <xf numFmtId="1" fontId="4" fillId="0" borderId="0" xfId="0" applyNumberFormat="1" applyFont="1" applyFill="1" applyBorder="1" applyAlignment="1">
      <alignment horizontal="center" wrapText="1"/>
    </xf>
    <xf numFmtId="164" fontId="0" fillId="0" borderId="0" xfId="0" applyNumberFormat="1" applyFont="1" applyFill="1" applyAlignment="1">
      <alignment horizontal="center" wrapText="1"/>
    </xf>
    <xf numFmtId="164" fontId="4" fillId="0" borderId="0" xfId="0" applyNumberFormat="1" applyFont="1" applyFill="1" applyBorder="1" applyAlignment="1">
      <alignment horizontal="center"/>
    </xf>
    <xf numFmtId="2" fontId="4" fillId="0" borderId="0" xfId="0" applyNumberFormat="1" applyFont="1" applyFill="1" applyBorder="1" applyAlignment="1">
      <alignment horizontal="center" wrapText="1"/>
    </xf>
    <xf numFmtId="0" fontId="4" fillId="0" borderId="0" xfId="0" applyFont="1" applyFill="1" applyBorder="1" applyAlignment="1">
      <alignment horizontal="center" wrapText="1"/>
    </xf>
    <xf numFmtId="2" fontId="4" fillId="0" borderId="0" xfId="0" applyNumberFormat="1" applyFont="1" applyFill="1" applyBorder="1" applyAlignment="1">
      <alignment wrapText="1"/>
    </xf>
    <xf numFmtId="1" fontId="0" fillId="0" borderId="0" xfId="0" applyNumberFormat="1" applyFont="1" applyFill="1" applyAlignment="1">
      <alignment horizontal="center"/>
    </xf>
    <xf numFmtId="164" fontId="5" fillId="0" borderId="0" xfId="0" applyNumberFormat="1" applyFont="1" applyFill="1" applyAlignment="1">
      <alignment horizontal="center" wrapText="1"/>
    </xf>
    <xf numFmtId="1" fontId="5" fillId="0" borderId="0" xfId="0" applyNumberFormat="1" applyFont="1" applyFill="1" applyBorder="1" applyAlignment="1">
      <alignment horizontal="center"/>
    </xf>
    <xf numFmtId="0" fontId="5" fillId="0" borderId="0" xfId="0" applyNumberFormat="1" applyFont="1" applyFill="1" applyAlignment="1">
      <alignment horizontal="center"/>
    </xf>
    <xf numFmtId="164" fontId="5" fillId="0" borderId="0" xfId="0" applyNumberFormat="1" applyFont="1" applyFill="1" applyAlignment="1">
      <alignment horizontal="center"/>
    </xf>
    <xf numFmtId="165" fontId="5" fillId="0" borderId="0" xfId="0" applyNumberFormat="1" applyFont="1" applyFill="1" applyAlignment="1">
      <alignment horizontal="center"/>
    </xf>
    <xf numFmtId="2" fontId="5" fillId="0" borderId="0" xfId="0" applyNumberFormat="1" applyFont="1" applyFill="1" applyBorder="1" applyAlignment="1">
      <alignment horizontal="center"/>
    </xf>
    <xf numFmtId="2" fontId="5" fillId="0" borderId="0" xfId="0" applyNumberFormat="1" applyFont="1" applyFill="1" applyBorder="1" applyAlignment="1"/>
    <xf numFmtId="164" fontId="5" fillId="0" borderId="0" xfId="0" applyNumberFormat="1" applyFont="1" applyFill="1" applyAlignment="1">
      <alignment horizontal="right"/>
    </xf>
    <xf numFmtId="2" fontId="5" fillId="0" borderId="0" xfId="0" applyNumberFormat="1" applyFont="1" applyFill="1" applyAlignment="1">
      <alignment horizontal="right"/>
    </xf>
    <xf numFmtId="2" fontId="5" fillId="0" borderId="0" xfId="0" applyNumberFormat="1" applyFont="1" applyFill="1" applyAlignment="1">
      <alignment horizontal="center"/>
    </xf>
    <xf numFmtId="164" fontId="5" fillId="0" borderId="0" xfId="4" applyNumberFormat="1" applyFont="1" applyFill="1" applyAlignment="1">
      <alignment horizontal="right"/>
    </xf>
    <xf numFmtId="0" fontId="5" fillId="0" borderId="0" xfId="4" applyFont="1" applyFill="1" applyAlignment="1">
      <alignment horizontal="right"/>
    </xf>
    <xf numFmtId="2" fontId="5" fillId="0" borderId="0" xfId="5" applyNumberFormat="1" applyFont="1" applyFill="1" applyAlignment="1">
      <alignment horizontal="right"/>
    </xf>
    <xf numFmtId="164" fontId="5" fillId="0" borderId="0" xfId="0" applyNumberFormat="1" applyFont="1" applyFill="1"/>
    <xf numFmtId="0" fontId="5" fillId="0" borderId="0" xfId="0" applyFont="1" applyFill="1" applyAlignment="1">
      <alignment horizontal="right"/>
    </xf>
    <xf numFmtId="2" fontId="5" fillId="0" borderId="0" xfId="4" applyNumberFormat="1" applyFont="1" applyFill="1" applyAlignment="1">
      <alignment horizontal="right"/>
    </xf>
    <xf numFmtId="2" fontId="5" fillId="0" borderId="0" xfId="0" applyNumberFormat="1" applyFont="1" applyFill="1"/>
    <xf numFmtId="164" fontId="0" fillId="0" borderId="0" xfId="0" applyNumberFormat="1" applyFont="1" applyFill="1"/>
    <xf numFmtId="2" fontId="0" fillId="0" borderId="0" xfId="0" applyNumberFormat="1" applyFont="1" applyFill="1"/>
    <xf numFmtId="164" fontId="0" fillId="0" borderId="0" xfId="0" applyNumberFormat="1" applyFont="1" applyFill="1" applyAlignment="1">
      <alignment horizontal="center"/>
    </xf>
    <xf numFmtId="2" fontId="0" fillId="0" borderId="0" xfId="0" applyNumberFormat="1" applyFont="1" applyFill="1" applyAlignment="1">
      <alignment horizontal="center"/>
    </xf>
    <xf numFmtId="164" fontId="0" fillId="0" borderId="0" xfId="0" applyNumberFormat="1" applyFont="1" applyFill="1" applyAlignment="1"/>
    <xf numFmtId="0" fontId="0" fillId="0" borderId="0" xfId="0" applyFont="1" applyAlignment="1">
      <alignment horizontal="left" wrapText="1"/>
    </xf>
    <xf numFmtId="14" fontId="4" fillId="0" borderId="0" xfId="1" applyNumberFormat="1" applyFont="1" applyFill="1" applyAlignment="1">
      <alignment horizontal="left" vertical="top" wrapText="1"/>
    </xf>
    <xf numFmtId="0" fontId="9" fillId="0" borderId="0" xfId="1" applyFont="1" applyFill="1" applyAlignment="1">
      <alignment vertical="top" wrapText="1"/>
    </xf>
    <xf numFmtId="0" fontId="0" fillId="0" borderId="0" xfId="0" applyFont="1" applyFill="1" applyAlignment="1">
      <alignment horizontal="left" wrapText="1"/>
    </xf>
    <xf numFmtId="0" fontId="0" fillId="0" borderId="0" xfId="0" applyFont="1" applyFill="1" applyAlignment="1">
      <alignment horizontal="left" vertical="top" wrapText="1"/>
    </xf>
    <xf numFmtId="0" fontId="4" fillId="0" borderId="0" xfId="1" applyFont="1" applyFill="1" applyAlignment="1">
      <alignment horizontal="left" vertical="top" wrapText="1"/>
    </xf>
    <xf numFmtId="0" fontId="5" fillId="0" borderId="0" xfId="0" applyFont="1" applyFill="1" applyAlignment="1">
      <alignment horizontal="left" vertical="top" wrapText="1"/>
    </xf>
    <xf numFmtId="0" fontId="5" fillId="0" borderId="0" xfId="1" applyFont="1" applyFill="1" applyAlignment="1">
      <alignment horizontal="left" vertical="top" wrapText="1"/>
    </xf>
    <xf numFmtId="1" fontId="5" fillId="0" borderId="0" xfId="1" applyNumberFormat="1" applyFont="1" applyFill="1" applyAlignment="1">
      <alignment vertical="top" wrapText="1"/>
    </xf>
    <xf numFmtId="2" fontId="5" fillId="0" borderId="0" xfId="1" applyNumberFormat="1" applyFont="1" applyFill="1" applyAlignment="1">
      <alignment vertical="top" wrapText="1"/>
    </xf>
    <xf numFmtId="14" fontId="0" fillId="0" borderId="0" xfId="0" applyNumberFormat="1" applyFont="1"/>
    <xf numFmtId="1" fontId="0" fillId="0" borderId="0" xfId="0" applyNumberFormat="1" applyFont="1"/>
    <xf numFmtId="165" fontId="0" fillId="0" borderId="0" xfId="0" applyNumberFormat="1" applyFont="1"/>
    <xf numFmtId="0" fontId="0" fillId="0" borderId="0" xfId="0" applyFont="1" applyAlignment="1">
      <alignment wrapText="1"/>
    </xf>
    <xf numFmtId="0" fontId="5" fillId="0" borderId="0" xfId="0" applyFont="1" applyFill="1" applyAlignment="1">
      <alignment horizontal="left" wrapText="1"/>
    </xf>
    <xf numFmtId="0" fontId="5" fillId="0" borderId="0" xfId="1" applyFont="1" applyFill="1" applyAlignment="1">
      <alignment horizontal="left" wrapText="1"/>
    </xf>
    <xf numFmtId="1" fontId="5" fillId="0" borderId="0" xfId="1" applyNumberFormat="1" applyFont="1" applyFill="1" applyAlignment="1">
      <alignment wrapText="1"/>
    </xf>
    <xf numFmtId="2" fontId="5" fillId="0" borderId="0" xfId="1" applyNumberFormat="1" applyFont="1" applyFill="1" applyAlignment="1">
      <alignment wrapText="1"/>
    </xf>
    <xf numFmtId="0" fontId="0" fillId="0" borderId="0" xfId="0" applyFont="1" applyFill="1" applyAlignment="1">
      <alignment wrapText="1"/>
    </xf>
    <xf numFmtId="14" fontId="0" fillId="0" borderId="0" xfId="0" applyNumberFormat="1" applyFont="1" applyFill="1"/>
    <xf numFmtId="1" fontId="0" fillId="0" borderId="0" xfId="0" applyNumberFormat="1" applyFont="1" applyFill="1"/>
    <xf numFmtId="165" fontId="0" fillId="0" borderId="0" xfId="0" applyNumberFormat="1" applyFont="1" applyFill="1"/>
    <xf numFmtId="14" fontId="4" fillId="0" borderId="0" xfId="1" applyNumberFormat="1" applyFont="1" applyFill="1" applyAlignment="1">
      <alignment horizontal="left" vertical="top"/>
    </xf>
    <xf numFmtId="0" fontId="4" fillId="0" borderId="0" xfId="0" applyFont="1" applyFill="1" applyAlignment="1">
      <alignment horizontal="left" vertical="top" wrapText="1"/>
    </xf>
    <xf numFmtId="0" fontId="0" fillId="0" borderId="0" xfId="0" applyFont="1" applyFill="1" applyAlignment="1">
      <alignment horizontal="left" vertical="top"/>
    </xf>
    <xf numFmtId="167" fontId="5" fillId="0" borderId="0" xfId="0" applyNumberFormat="1" applyFont="1" applyAlignment="1">
      <alignment horizontal="center" wrapText="1"/>
    </xf>
    <xf numFmtId="166" fontId="5" fillId="0" borderId="0" xfId="0" applyNumberFormat="1" applyFont="1" applyAlignment="1">
      <alignment horizontal="center" wrapText="1"/>
    </xf>
    <xf numFmtId="0" fontId="5" fillId="0" borderId="0" xfId="0" applyFont="1" applyAlignment="1">
      <alignment horizontal="center" wrapText="1"/>
    </xf>
    <xf numFmtId="0" fontId="0" fillId="0" borderId="0" xfId="0" applyFont="1" applyAlignment="1"/>
    <xf numFmtId="166" fontId="0" fillId="0" borderId="0" xfId="0" applyNumberFormat="1" applyFont="1"/>
    <xf numFmtId="0" fontId="4" fillId="0" borderId="0" xfId="0" applyFont="1" applyAlignment="1">
      <alignment horizontal="left" wrapText="1"/>
    </xf>
    <xf numFmtId="2" fontId="5" fillId="0" borderId="0" xfId="0" applyNumberFormat="1" applyFont="1" applyAlignment="1">
      <alignment horizontal="left" wrapText="1"/>
    </xf>
    <xf numFmtId="2" fontId="5" fillId="0" borderId="0" xfId="0" applyNumberFormat="1" applyFont="1" applyAlignment="1">
      <alignment vertical="top" wrapText="1"/>
    </xf>
    <xf numFmtId="167" fontId="5" fillId="0" borderId="0" xfId="0" applyNumberFormat="1" applyFont="1" applyAlignment="1">
      <alignment vertical="top" wrapText="1"/>
    </xf>
    <xf numFmtId="166" fontId="5" fillId="0" borderId="0" xfId="0" applyNumberFormat="1" applyFont="1" applyAlignment="1">
      <alignment vertical="top" wrapText="1"/>
    </xf>
    <xf numFmtId="1" fontId="0" fillId="0" borderId="0" xfId="0" applyNumberFormat="1" applyFont="1" applyFill="1" applyAlignment="1">
      <alignment horizontal="right"/>
    </xf>
    <xf numFmtId="166" fontId="0" fillId="0" borderId="0" xfId="0" applyNumberFormat="1" applyFont="1" applyFill="1"/>
    <xf numFmtId="49" fontId="5" fillId="0" borderId="3" xfId="0" applyNumberFormat="1" applyFont="1" applyFill="1" applyBorder="1" applyAlignment="1">
      <alignment horizontal="center" wrapText="1"/>
    </xf>
    <xf numFmtId="167" fontId="0" fillId="0" borderId="0" xfId="0" applyNumberFormat="1" applyFont="1" applyFill="1"/>
    <xf numFmtId="0" fontId="7" fillId="0" borderId="0" xfId="0" applyFont="1" applyFill="1" applyAlignment="1">
      <alignment horizontal="center"/>
    </xf>
  </cellXfs>
  <cellStyles count="6">
    <cellStyle name="Normal" xfId="0" builtinId="0"/>
    <cellStyle name="Normal 2" xfId="1" xr:uid="{9C28FFEF-96C6-43FE-B7F0-B7B42DEEF592}"/>
    <cellStyle name="Normal 2 2" xfId="3" xr:uid="{5FD22886-C734-4DE1-B608-D0409C3F15A8}"/>
    <cellStyle name="Normal 3" xfId="5" xr:uid="{B6BDD15E-0286-4F4E-8CB4-4BAB7E57DCD4}"/>
    <cellStyle name="Normal 4" xfId="4" xr:uid="{E1CF18F6-D60A-489E-878F-C4FCC5D5391F}"/>
    <cellStyle name="Normal 5" xfId="2" xr:uid="{D1E658DA-EB36-4579-B482-7B7CC287A5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lants94" connectionId="1" xr16:uid="{A60FB837-16E2-466A-A339-57AAB6067C2A}" autoFormatId="16" applyNumberFormats="0" applyBorderFormats="0" applyFontFormats="0" applyPatternFormats="0"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lants94_1" connectionId="2" xr16:uid="{28F8BAA3-1131-4B4A-BDD0-5C695F647AC6}"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66322-C4EA-4B37-B2CA-DB470FCB459B}">
  <sheetPr codeName="Sheet2">
    <pageSetUpPr fitToPage="1"/>
  </sheetPr>
  <dimension ref="A1:U42"/>
  <sheetViews>
    <sheetView tabSelected="1" workbookViewId="0">
      <selection activeCell="A3" sqref="A3"/>
    </sheetView>
  </sheetViews>
  <sheetFormatPr defaultRowHeight="14.4" x14ac:dyDescent="0.3"/>
  <cols>
    <col min="1" max="1" width="38.44140625" style="25" customWidth="1"/>
    <col min="2" max="2" width="93.21875" style="25" customWidth="1"/>
    <col min="3" max="16384" width="8.88671875" style="18"/>
  </cols>
  <sheetData>
    <row r="1" spans="1:21" x14ac:dyDescent="0.3">
      <c r="A1" s="16" t="s">
        <v>5</v>
      </c>
      <c r="B1" s="16" t="s">
        <v>6</v>
      </c>
      <c r="C1" s="17"/>
      <c r="D1" s="17"/>
      <c r="E1" s="17"/>
      <c r="F1" s="17"/>
      <c r="G1" s="17"/>
      <c r="H1" s="17"/>
      <c r="I1" s="17"/>
      <c r="J1" s="17"/>
      <c r="K1" s="17"/>
      <c r="L1" s="17"/>
      <c r="M1" s="17"/>
      <c r="N1" s="17"/>
      <c r="O1" s="17"/>
      <c r="P1" s="17"/>
      <c r="Q1" s="17"/>
      <c r="R1" s="17"/>
      <c r="S1" s="17"/>
      <c r="T1" s="17"/>
      <c r="U1" s="17"/>
    </row>
    <row r="2" spans="1:21" ht="26.4" x14ac:dyDescent="0.3">
      <c r="A2" s="16" t="s">
        <v>243</v>
      </c>
      <c r="B2" s="16" t="s">
        <v>7</v>
      </c>
      <c r="C2" s="17"/>
      <c r="D2" s="17"/>
      <c r="E2" s="17"/>
      <c r="F2" s="17"/>
      <c r="G2" s="17"/>
      <c r="H2" s="17"/>
      <c r="I2" s="17"/>
      <c r="J2" s="17"/>
      <c r="K2" s="17"/>
      <c r="L2" s="17"/>
      <c r="M2" s="17"/>
      <c r="N2" s="17"/>
      <c r="O2" s="17"/>
      <c r="P2" s="17"/>
      <c r="Q2" s="17"/>
      <c r="R2" s="17"/>
      <c r="S2" s="17"/>
      <c r="T2" s="17"/>
      <c r="U2" s="17"/>
    </row>
    <row r="3" spans="1:21" ht="26.4" x14ac:dyDescent="0.3">
      <c r="A3" s="19" t="s">
        <v>207</v>
      </c>
      <c r="B3" s="16" t="s">
        <v>208</v>
      </c>
      <c r="C3" s="17"/>
      <c r="D3" s="17"/>
      <c r="E3" s="17"/>
      <c r="F3" s="17"/>
      <c r="G3" s="17"/>
      <c r="H3" s="17"/>
      <c r="I3" s="17"/>
      <c r="J3" s="17"/>
      <c r="K3" s="17"/>
      <c r="L3" s="17"/>
      <c r="M3" s="17"/>
      <c r="N3" s="17"/>
      <c r="O3" s="17"/>
      <c r="P3" s="17"/>
      <c r="Q3" s="17"/>
      <c r="R3" s="17"/>
      <c r="S3" s="17"/>
      <c r="T3" s="17"/>
      <c r="U3" s="17"/>
    </row>
    <row r="4" spans="1:21" ht="26.4" x14ac:dyDescent="0.3">
      <c r="A4" s="19" t="s">
        <v>76</v>
      </c>
      <c r="B4" s="16" t="s">
        <v>202</v>
      </c>
      <c r="C4" s="17"/>
      <c r="D4" s="17"/>
      <c r="E4" s="17"/>
      <c r="F4" s="17"/>
      <c r="G4" s="17"/>
      <c r="H4" s="17"/>
      <c r="I4" s="17"/>
      <c r="J4" s="17"/>
      <c r="K4" s="17"/>
      <c r="L4" s="17"/>
      <c r="M4" s="17"/>
      <c r="N4" s="17"/>
      <c r="O4" s="17"/>
      <c r="P4" s="17"/>
      <c r="Q4" s="17"/>
      <c r="R4" s="17"/>
      <c r="S4" s="17"/>
      <c r="T4" s="17"/>
      <c r="U4" s="17"/>
    </row>
    <row r="5" spans="1:21" x14ac:dyDescent="0.3">
      <c r="A5" s="19" t="s">
        <v>194</v>
      </c>
      <c r="B5" s="16" t="s">
        <v>195</v>
      </c>
      <c r="C5" s="17"/>
      <c r="D5" s="17"/>
      <c r="E5" s="17"/>
      <c r="F5" s="17"/>
      <c r="G5" s="17"/>
      <c r="H5" s="17"/>
      <c r="I5" s="17"/>
      <c r="J5" s="17"/>
      <c r="K5" s="17"/>
      <c r="L5" s="17"/>
      <c r="M5" s="17"/>
      <c r="N5" s="17"/>
      <c r="O5" s="17"/>
      <c r="P5" s="17"/>
      <c r="Q5" s="17"/>
      <c r="R5" s="17"/>
      <c r="S5" s="17"/>
      <c r="T5" s="17"/>
      <c r="U5" s="17"/>
    </row>
    <row r="6" spans="1:21" ht="26.4" x14ac:dyDescent="0.3">
      <c r="A6" s="19" t="s">
        <v>193</v>
      </c>
      <c r="B6" s="16" t="s">
        <v>203</v>
      </c>
      <c r="C6" s="17"/>
      <c r="D6" s="17"/>
      <c r="E6" s="17"/>
      <c r="F6" s="17"/>
      <c r="G6" s="17"/>
      <c r="H6" s="17"/>
      <c r="I6" s="17"/>
      <c r="J6" s="17"/>
      <c r="K6" s="17"/>
      <c r="L6" s="17"/>
      <c r="M6" s="17"/>
      <c r="N6" s="17"/>
      <c r="O6" s="17"/>
      <c r="P6" s="17"/>
      <c r="Q6" s="17"/>
      <c r="R6" s="17"/>
      <c r="S6" s="17"/>
      <c r="T6" s="17"/>
      <c r="U6" s="17"/>
    </row>
    <row r="7" spans="1:21" x14ac:dyDescent="0.3">
      <c r="A7" s="19" t="s">
        <v>189</v>
      </c>
      <c r="B7" s="16" t="s">
        <v>190</v>
      </c>
      <c r="C7" s="17"/>
      <c r="D7" s="17"/>
      <c r="E7" s="17"/>
      <c r="F7" s="17"/>
      <c r="G7" s="17"/>
      <c r="H7" s="17"/>
      <c r="I7" s="17"/>
      <c r="J7" s="17"/>
      <c r="K7" s="17"/>
      <c r="L7" s="17"/>
      <c r="M7" s="17"/>
      <c r="N7" s="17"/>
      <c r="O7" s="17"/>
      <c r="P7" s="17"/>
      <c r="Q7" s="17"/>
      <c r="R7" s="17"/>
      <c r="S7" s="17"/>
      <c r="T7" s="17"/>
      <c r="U7" s="17"/>
    </row>
    <row r="8" spans="1:21" x14ac:dyDescent="0.3">
      <c r="A8" s="19" t="s">
        <v>188</v>
      </c>
      <c r="B8" s="16" t="s">
        <v>191</v>
      </c>
      <c r="C8" s="17"/>
      <c r="D8" s="17"/>
      <c r="E8" s="17"/>
      <c r="F8" s="17"/>
      <c r="G8" s="17"/>
      <c r="H8" s="17"/>
      <c r="I8" s="17"/>
      <c r="J8" s="17"/>
      <c r="K8" s="17"/>
      <c r="L8" s="17"/>
      <c r="M8" s="17"/>
      <c r="N8" s="17"/>
      <c r="O8" s="17"/>
      <c r="P8" s="17"/>
      <c r="Q8" s="17"/>
      <c r="R8" s="17"/>
      <c r="S8" s="17"/>
      <c r="T8" s="17"/>
      <c r="U8" s="17"/>
    </row>
    <row r="9" spans="1:21" x14ac:dyDescent="0.3">
      <c r="A9" s="19" t="s">
        <v>196</v>
      </c>
      <c r="B9" s="16" t="s">
        <v>198</v>
      </c>
      <c r="C9" s="17"/>
      <c r="D9" s="17"/>
      <c r="E9" s="17"/>
      <c r="F9" s="17"/>
      <c r="G9" s="17"/>
      <c r="H9" s="17"/>
      <c r="I9" s="17"/>
      <c r="J9" s="17"/>
      <c r="K9" s="17"/>
      <c r="L9" s="17"/>
      <c r="M9" s="17"/>
      <c r="N9" s="17"/>
      <c r="O9" s="17"/>
      <c r="P9" s="17"/>
      <c r="Q9" s="17"/>
      <c r="R9" s="17"/>
      <c r="S9" s="17"/>
      <c r="T9" s="17"/>
      <c r="U9" s="17"/>
    </row>
    <row r="10" spans="1:21" x14ac:dyDescent="0.3">
      <c r="A10" s="19" t="s">
        <v>197</v>
      </c>
      <c r="B10" s="16" t="s">
        <v>62</v>
      </c>
      <c r="C10" s="17"/>
      <c r="D10" s="17"/>
      <c r="E10" s="17"/>
      <c r="F10" s="17"/>
      <c r="G10" s="17"/>
      <c r="H10" s="17"/>
      <c r="I10" s="17"/>
      <c r="J10" s="17"/>
      <c r="K10" s="17"/>
      <c r="L10" s="17"/>
      <c r="M10" s="17"/>
      <c r="N10" s="17"/>
      <c r="O10" s="17"/>
      <c r="P10" s="17"/>
      <c r="Q10" s="17"/>
      <c r="R10" s="17"/>
      <c r="S10" s="17"/>
      <c r="T10" s="17"/>
      <c r="U10" s="17"/>
    </row>
    <row r="11" spans="1:21" x14ac:dyDescent="0.3">
      <c r="A11" s="19" t="s">
        <v>68</v>
      </c>
      <c r="B11" s="16" t="s">
        <v>69</v>
      </c>
      <c r="C11" s="17"/>
      <c r="D11" s="17"/>
      <c r="E11" s="17"/>
      <c r="F11" s="17"/>
      <c r="G11" s="17"/>
      <c r="H11" s="17"/>
      <c r="I11" s="17"/>
      <c r="J11" s="17"/>
      <c r="K11" s="17"/>
      <c r="L11" s="17"/>
      <c r="M11" s="17"/>
      <c r="N11" s="17"/>
      <c r="O11" s="17"/>
      <c r="P11" s="17"/>
      <c r="Q11" s="17"/>
      <c r="R11" s="17"/>
      <c r="S11" s="17"/>
      <c r="T11" s="17"/>
      <c r="U11" s="17"/>
    </row>
    <row r="12" spans="1:21" x14ac:dyDescent="0.3">
      <c r="A12" s="19" t="s">
        <v>70</v>
      </c>
      <c r="B12" s="16" t="s">
        <v>204</v>
      </c>
      <c r="C12" s="17"/>
      <c r="D12" s="17"/>
      <c r="E12" s="17"/>
      <c r="F12" s="17"/>
      <c r="G12" s="17"/>
      <c r="H12" s="17"/>
      <c r="I12" s="17"/>
      <c r="J12" s="17"/>
      <c r="K12" s="17"/>
      <c r="L12" s="17"/>
      <c r="M12" s="17"/>
      <c r="N12" s="17"/>
      <c r="O12" s="17"/>
      <c r="P12" s="17"/>
      <c r="Q12" s="17"/>
      <c r="R12" s="17"/>
      <c r="S12" s="17"/>
      <c r="T12" s="17"/>
      <c r="U12" s="17"/>
    </row>
    <row r="13" spans="1:21" x14ac:dyDescent="0.3">
      <c r="A13" s="19" t="s">
        <v>200</v>
      </c>
      <c r="B13" s="16" t="s">
        <v>201</v>
      </c>
      <c r="C13" s="17"/>
      <c r="D13" s="17"/>
      <c r="E13" s="17"/>
      <c r="F13" s="17"/>
      <c r="G13" s="17"/>
      <c r="H13" s="17"/>
      <c r="I13" s="17"/>
      <c r="J13" s="17"/>
      <c r="K13" s="17"/>
      <c r="L13" s="17"/>
      <c r="M13" s="17"/>
      <c r="N13" s="17"/>
      <c r="O13" s="17"/>
      <c r="P13" s="17"/>
      <c r="Q13" s="17"/>
      <c r="R13" s="17"/>
      <c r="S13" s="17"/>
      <c r="T13" s="17"/>
      <c r="U13" s="17"/>
    </row>
    <row r="14" spans="1:21" ht="27" x14ac:dyDescent="0.3">
      <c r="A14" s="19" t="s">
        <v>199</v>
      </c>
      <c r="B14" s="20" t="s">
        <v>81</v>
      </c>
      <c r="C14" s="17"/>
      <c r="D14" s="17"/>
      <c r="E14" s="17"/>
      <c r="F14" s="17"/>
      <c r="G14" s="17"/>
      <c r="H14" s="17"/>
      <c r="I14" s="17"/>
      <c r="J14" s="17"/>
      <c r="K14" s="17"/>
      <c r="L14" s="17"/>
      <c r="M14" s="17"/>
      <c r="N14" s="17"/>
      <c r="O14" s="17"/>
      <c r="P14" s="17"/>
      <c r="Q14" s="17"/>
      <c r="R14" s="17"/>
      <c r="S14" s="17"/>
      <c r="T14" s="17"/>
      <c r="U14" s="17"/>
    </row>
    <row r="15" spans="1:21" ht="18" x14ac:dyDescent="0.3">
      <c r="A15" s="21" t="s">
        <v>8</v>
      </c>
      <c r="B15" s="16"/>
      <c r="C15" s="17"/>
      <c r="D15" s="17"/>
      <c r="E15" s="17"/>
      <c r="F15" s="17"/>
      <c r="G15" s="17"/>
      <c r="H15" s="17"/>
      <c r="I15" s="17"/>
      <c r="J15" s="17"/>
      <c r="K15" s="17"/>
      <c r="L15" s="17"/>
      <c r="M15" s="17"/>
      <c r="N15" s="17"/>
      <c r="O15" s="17"/>
      <c r="P15" s="17"/>
      <c r="Q15" s="17"/>
      <c r="R15" s="17"/>
      <c r="S15" s="17"/>
      <c r="T15" s="17"/>
      <c r="U15" s="17"/>
    </row>
    <row r="16" spans="1:21" x14ac:dyDescent="0.3">
      <c r="A16" s="22" t="s">
        <v>9</v>
      </c>
      <c r="B16" s="16"/>
      <c r="C16" s="17"/>
      <c r="D16" s="17"/>
      <c r="E16" s="17"/>
      <c r="F16" s="17"/>
      <c r="G16" s="17"/>
      <c r="H16" s="17"/>
      <c r="I16" s="17"/>
      <c r="J16" s="17"/>
      <c r="K16" s="17"/>
      <c r="L16" s="17"/>
      <c r="M16" s="17"/>
      <c r="N16" s="17"/>
      <c r="O16" s="17"/>
      <c r="P16" s="17"/>
      <c r="Q16" s="17"/>
      <c r="R16" s="17"/>
      <c r="S16" s="17"/>
      <c r="T16" s="17"/>
      <c r="U16" s="17"/>
    </row>
    <row r="17" spans="1:21" ht="28.8" x14ac:dyDescent="0.3">
      <c r="A17" s="19" t="s">
        <v>10</v>
      </c>
      <c r="B17" s="23" t="s">
        <v>11</v>
      </c>
      <c r="C17" s="17"/>
      <c r="D17" s="17"/>
      <c r="E17" s="17"/>
      <c r="F17" s="17"/>
      <c r="G17" s="17"/>
      <c r="H17" s="17"/>
      <c r="I17" s="17"/>
      <c r="J17" s="17"/>
      <c r="K17" s="17"/>
      <c r="L17" s="17"/>
      <c r="M17" s="17"/>
      <c r="N17" s="17"/>
      <c r="O17" s="17"/>
      <c r="P17" s="17"/>
      <c r="Q17" s="17"/>
      <c r="R17" s="17"/>
      <c r="S17" s="17"/>
      <c r="T17" s="17"/>
      <c r="U17" s="17"/>
    </row>
    <row r="18" spans="1:21" x14ac:dyDescent="0.3">
      <c r="A18" s="19" t="s">
        <v>10</v>
      </c>
      <c r="B18" s="24" t="s">
        <v>12</v>
      </c>
      <c r="C18" s="17"/>
      <c r="D18" s="17"/>
      <c r="E18" s="17"/>
      <c r="F18" s="17"/>
      <c r="G18" s="17"/>
      <c r="H18" s="17"/>
      <c r="I18" s="17"/>
      <c r="J18" s="17"/>
      <c r="K18" s="17"/>
      <c r="L18" s="17"/>
      <c r="M18" s="17"/>
      <c r="N18" s="17"/>
      <c r="O18" s="17"/>
      <c r="P18" s="17"/>
      <c r="Q18" s="17"/>
      <c r="R18" s="17"/>
      <c r="S18" s="17"/>
      <c r="T18" s="17"/>
      <c r="U18" s="17"/>
    </row>
    <row r="19" spans="1:21" x14ac:dyDescent="0.3">
      <c r="A19" s="19" t="s">
        <v>10</v>
      </c>
      <c r="B19" s="23" t="s">
        <v>13</v>
      </c>
      <c r="C19" s="17"/>
      <c r="D19" s="17"/>
      <c r="E19" s="17"/>
      <c r="F19" s="17"/>
      <c r="G19" s="17"/>
      <c r="H19" s="17"/>
      <c r="I19" s="17"/>
      <c r="J19" s="17"/>
      <c r="K19" s="17"/>
      <c r="L19" s="17"/>
      <c r="M19" s="17"/>
      <c r="N19" s="17"/>
      <c r="O19" s="17"/>
      <c r="P19" s="17"/>
      <c r="Q19" s="17"/>
      <c r="R19" s="17"/>
      <c r="S19" s="17"/>
      <c r="T19" s="17"/>
      <c r="U19" s="17"/>
    </row>
    <row r="20" spans="1:21" x14ac:dyDescent="0.3">
      <c r="A20" s="19" t="s">
        <v>10</v>
      </c>
      <c r="B20" s="23" t="s">
        <v>14</v>
      </c>
      <c r="C20" s="17"/>
      <c r="D20" s="17"/>
      <c r="E20" s="17"/>
      <c r="F20" s="17"/>
      <c r="G20" s="17"/>
      <c r="H20" s="17"/>
      <c r="I20" s="17"/>
      <c r="J20" s="17"/>
      <c r="K20" s="17"/>
      <c r="L20" s="17"/>
      <c r="M20" s="17"/>
      <c r="N20" s="17"/>
      <c r="O20" s="17"/>
      <c r="P20" s="17"/>
      <c r="Q20" s="17"/>
      <c r="R20" s="17"/>
      <c r="S20" s="17"/>
      <c r="T20" s="17"/>
      <c r="U20" s="17"/>
    </row>
    <row r="21" spans="1:21" x14ac:dyDescent="0.3">
      <c r="A21" s="19" t="s">
        <v>10</v>
      </c>
      <c r="B21" s="23" t="s">
        <v>15</v>
      </c>
      <c r="C21" s="17"/>
      <c r="D21" s="17"/>
      <c r="E21" s="17"/>
      <c r="F21" s="17"/>
      <c r="G21" s="17"/>
      <c r="H21" s="17"/>
      <c r="I21" s="17"/>
      <c r="J21" s="17"/>
      <c r="K21" s="17"/>
      <c r="L21" s="17"/>
      <c r="M21" s="17"/>
      <c r="N21" s="17"/>
      <c r="O21" s="17"/>
      <c r="P21" s="17"/>
      <c r="Q21" s="17"/>
      <c r="R21" s="17"/>
      <c r="S21" s="17"/>
      <c r="T21" s="17"/>
      <c r="U21" s="17"/>
    </row>
    <row r="22" spans="1:21" x14ac:dyDescent="0.3">
      <c r="A22" s="19" t="s">
        <v>10</v>
      </c>
      <c r="B22" s="23" t="s">
        <v>16</v>
      </c>
      <c r="C22" s="17"/>
      <c r="D22" s="17"/>
      <c r="E22" s="17"/>
      <c r="F22" s="17"/>
      <c r="G22" s="17"/>
      <c r="H22" s="17"/>
      <c r="I22" s="17"/>
      <c r="J22" s="17"/>
      <c r="K22" s="17"/>
      <c r="L22" s="17"/>
      <c r="M22" s="17"/>
      <c r="N22" s="17"/>
      <c r="O22" s="17"/>
      <c r="P22" s="17"/>
      <c r="Q22" s="17"/>
      <c r="R22" s="17"/>
      <c r="S22" s="17"/>
      <c r="T22" s="17"/>
      <c r="U22" s="17"/>
    </row>
    <row r="23" spans="1:21" x14ac:dyDescent="0.3">
      <c r="A23" s="22" t="s">
        <v>17</v>
      </c>
      <c r="B23" s="16"/>
      <c r="C23" s="17"/>
      <c r="D23" s="17"/>
      <c r="E23" s="17"/>
      <c r="F23" s="17"/>
      <c r="G23" s="17"/>
      <c r="H23" s="17"/>
      <c r="I23" s="17"/>
      <c r="J23" s="17"/>
      <c r="K23" s="17"/>
      <c r="L23" s="17"/>
      <c r="M23" s="17"/>
      <c r="N23" s="17"/>
      <c r="O23" s="17"/>
      <c r="P23" s="17"/>
      <c r="Q23" s="17"/>
      <c r="R23" s="17"/>
      <c r="S23" s="17"/>
      <c r="T23" s="17"/>
      <c r="U23" s="17"/>
    </row>
    <row r="24" spans="1:21" x14ac:dyDescent="0.3">
      <c r="A24" s="22" t="s">
        <v>18</v>
      </c>
      <c r="B24" s="16"/>
      <c r="C24" s="17"/>
      <c r="D24" s="17"/>
      <c r="E24" s="17"/>
      <c r="F24" s="17"/>
      <c r="G24" s="17"/>
      <c r="H24" s="17"/>
      <c r="I24" s="17"/>
      <c r="J24" s="17"/>
      <c r="K24" s="17"/>
      <c r="L24" s="17"/>
      <c r="M24" s="17"/>
      <c r="N24" s="17"/>
      <c r="O24" s="17"/>
      <c r="P24" s="17"/>
      <c r="Q24" s="17"/>
      <c r="R24" s="17"/>
      <c r="S24" s="17"/>
      <c r="T24" s="17"/>
      <c r="U24" s="17"/>
    </row>
    <row r="25" spans="1:21" ht="18" x14ac:dyDescent="0.3">
      <c r="A25" s="21" t="s">
        <v>19</v>
      </c>
      <c r="B25" s="16"/>
      <c r="C25" s="17"/>
      <c r="D25" s="17"/>
      <c r="E25" s="17"/>
      <c r="F25" s="17"/>
      <c r="G25" s="17"/>
      <c r="H25" s="17"/>
      <c r="I25" s="17"/>
      <c r="J25" s="17"/>
      <c r="K25" s="17"/>
      <c r="L25" s="17"/>
      <c r="M25" s="17"/>
      <c r="N25" s="17"/>
      <c r="O25" s="17"/>
      <c r="P25" s="17"/>
      <c r="Q25" s="17"/>
      <c r="R25" s="17"/>
      <c r="S25" s="17"/>
      <c r="T25" s="17"/>
      <c r="U25" s="17"/>
    </row>
    <row r="26" spans="1:21" x14ac:dyDescent="0.3">
      <c r="A26" s="22" t="s">
        <v>205</v>
      </c>
      <c r="B26" s="16"/>
      <c r="C26" s="17"/>
      <c r="D26" s="17"/>
      <c r="E26" s="17"/>
      <c r="F26" s="17"/>
      <c r="G26" s="17"/>
      <c r="H26" s="17"/>
      <c r="I26" s="17"/>
      <c r="J26" s="17"/>
      <c r="K26" s="17"/>
      <c r="L26" s="17"/>
      <c r="M26" s="17"/>
      <c r="N26" s="17"/>
      <c r="O26" s="17"/>
      <c r="P26" s="17"/>
      <c r="Q26" s="17"/>
      <c r="R26" s="17"/>
      <c r="S26" s="17"/>
      <c r="T26" s="17"/>
      <c r="U26" s="17"/>
    </row>
    <row r="27" spans="1:21" x14ac:dyDescent="0.3">
      <c r="A27" s="22" t="s">
        <v>20</v>
      </c>
      <c r="B27" s="16"/>
      <c r="C27" s="17"/>
      <c r="D27" s="17"/>
      <c r="E27" s="17"/>
      <c r="F27" s="17"/>
      <c r="G27" s="17"/>
      <c r="H27" s="17"/>
      <c r="I27" s="17"/>
      <c r="J27" s="17"/>
      <c r="K27" s="17"/>
      <c r="L27" s="17"/>
      <c r="M27" s="17"/>
      <c r="N27" s="17"/>
      <c r="O27" s="17"/>
      <c r="P27" s="17"/>
      <c r="Q27" s="17"/>
      <c r="R27" s="17"/>
      <c r="S27" s="17"/>
      <c r="T27" s="17"/>
      <c r="U27" s="17"/>
    </row>
    <row r="28" spans="1:21" x14ac:dyDescent="0.3">
      <c r="A28" s="22" t="s">
        <v>21</v>
      </c>
      <c r="B28" s="16"/>
      <c r="C28" s="17"/>
      <c r="D28" s="17"/>
      <c r="E28" s="17"/>
      <c r="F28" s="17"/>
      <c r="G28" s="17"/>
      <c r="H28" s="17"/>
      <c r="I28" s="17"/>
      <c r="J28" s="17"/>
      <c r="K28" s="17"/>
      <c r="L28" s="17"/>
      <c r="M28" s="17"/>
      <c r="N28" s="17"/>
      <c r="O28" s="17"/>
      <c r="P28" s="17"/>
      <c r="Q28" s="17"/>
      <c r="R28" s="17"/>
      <c r="S28" s="17"/>
      <c r="T28" s="17"/>
      <c r="U28" s="17"/>
    </row>
    <row r="29" spans="1:21" x14ac:dyDescent="0.3">
      <c r="A29" s="22" t="s">
        <v>22</v>
      </c>
      <c r="B29" s="16"/>
      <c r="C29" s="17"/>
      <c r="D29" s="17"/>
      <c r="E29" s="17"/>
      <c r="F29" s="17"/>
      <c r="G29" s="17"/>
      <c r="H29" s="17"/>
      <c r="I29" s="17"/>
      <c r="J29" s="17"/>
      <c r="K29" s="17"/>
      <c r="L29" s="17"/>
      <c r="M29" s="17"/>
      <c r="N29" s="17"/>
      <c r="O29" s="17"/>
      <c r="P29" s="17"/>
      <c r="Q29" s="17"/>
      <c r="R29" s="17"/>
      <c r="S29" s="17"/>
      <c r="T29" s="17"/>
      <c r="U29" s="17"/>
    </row>
    <row r="30" spans="1:21" ht="18" x14ac:dyDescent="0.3">
      <c r="A30" s="21" t="s">
        <v>23</v>
      </c>
      <c r="B30" s="16"/>
      <c r="C30" s="17"/>
      <c r="D30" s="17"/>
      <c r="E30" s="17"/>
      <c r="F30" s="17"/>
      <c r="G30" s="17"/>
      <c r="H30" s="17"/>
      <c r="I30" s="17"/>
      <c r="J30" s="17"/>
      <c r="K30" s="17"/>
      <c r="L30" s="17"/>
      <c r="M30" s="17"/>
      <c r="N30" s="17"/>
      <c r="O30" s="17"/>
      <c r="P30" s="17"/>
      <c r="Q30" s="17"/>
      <c r="R30" s="17"/>
      <c r="S30" s="17"/>
      <c r="T30" s="17"/>
      <c r="U30" s="17"/>
    </row>
    <row r="31" spans="1:21" x14ac:dyDescent="0.3">
      <c r="A31" s="22" t="s">
        <v>78</v>
      </c>
      <c r="B31" s="16"/>
      <c r="C31" s="17"/>
      <c r="D31" s="17"/>
      <c r="E31" s="17"/>
      <c r="F31" s="17"/>
      <c r="G31" s="17"/>
      <c r="H31" s="17"/>
      <c r="I31" s="17"/>
      <c r="J31" s="17"/>
      <c r="K31" s="17"/>
      <c r="L31" s="17"/>
      <c r="M31" s="17"/>
      <c r="N31" s="17"/>
      <c r="O31" s="17"/>
      <c r="P31" s="17"/>
      <c r="Q31" s="17"/>
      <c r="R31" s="17"/>
      <c r="S31" s="17"/>
      <c r="T31" s="17"/>
      <c r="U31" s="17"/>
    </row>
    <row r="32" spans="1:21" x14ac:dyDescent="0.3">
      <c r="A32" s="19" t="s">
        <v>79</v>
      </c>
      <c r="B32" s="16"/>
      <c r="C32" s="17"/>
      <c r="D32" s="17"/>
      <c r="E32" s="17"/>
      <c r="F32" s="17"/>
      <c r="G32" s="17"/>
      <c r="H32" s="17"/>
      <c r="I32" s="17"/>
      <c r="J32" s="17"/>
      <c r="K32" s="17"/>
      <c r="L32" s="17"/>
      <c r="M32" s="17"/>
      <c r="N32" s="17"/>
      <c r="O32" s="17"/>
      <c r="P32" s="17"/>
      <c r="Q32" s="17"/>
      <c r="R32" s="17"/>
      <c r="S32" s="17"/>
      <c r="T32" s="17"/>
      <c r="U32" s="17"/>
    </row>
    <row r="33" spans="1:21" x14ac:dyDescent="0.3">
      <c r="A33" s="19" t="s">
        <v>80</v>
      </c>
      <c r="B33" s="16"/>
      <c r="C33" s="17"/>
      <c r="D33" s="17"/>
      <c r="E33" s="17"/>
      <c r="F33" s="17"/>
      <c r="G33" s="17"/>
      <c r="H33" s="17"/>
      <c r="I33" s="17"/>
      <c r="J33" s="17"/>
      <c r="K33" s="17"/>
      <c r="L33" s="17"/>
      <c r="M33" s="17"/>
      <c r="N33" s="17"/>
      <c r="O33" s="17"/>
      <c r="P33" s="17"/>
      <c r="Q33" s="17"/>
      <c r="R33" s="17"/>
      <c r="S33" s="17"/>
      <c r="T33" s="17"/>
      <c r="U33" s="17"/>
    </row>
    <row r="34" spans="1:21" x14ac:dyDescent="0.3">
      <c r="A34" s="16" t="s">
        <v>24</v>
      </c>
      <c r="B34" s="16" t="s">
        <v>25</v>
      </c>
      <c r="C34" s="17"/>
      <c r="D34" s="17"/>
      <c r="E34" s="17"/>
      <c r="F34" s="17"/>
      <c r="G34" s="17"/>
      <c r="H34" s="17"/>
      <c r="I34" s="17"/>
      <c r="J34" s="17"/>
      <c r="K34" s="17"/>
      <c r="L34" s="17"/>
      <c r="M34" s="17"/>
      <c r="N34" s="17"/>
      <c r="O34" s="17"/>
      <c r="P34" s="17"/>
      <c r="Q34" s="17"/>
      <c r="R34" s="17"/>
      <c r="S34" s="17"/>
      <c r="T34" s="17"/>
      <c r="U34" s="17"/>
    </row>
    <row r="35" spans="1:21" s="26" customFormat="1" ht="273.60000000000002" x14ac:dyDescent="0.3">
      <c r="A35" s="16" t="s">
        <v>3</v>
      </c>
      <c r="B35" s="25" t="s">
        <v>82</v>
      </c>
      <c r="C35" s="19"/>
      <c r="D35" s="19"/>
      <c r="E35" s="19"/>
      <c r="F35" s="19"/>
      <c r="G35" s="19"/>
      <c r="H35" s="19"/>
      <c r="I35" s="19"/>
      <c r="J35" s="19"/>
      <c r="K35" s="19"/>
      <c r="L35" s="19"/>
      <c r="M35" s="19"/>
      <c r="N35" s="19"/>
      <c r="O35" s="19"/>
      <c r="P35" s="19"/>
      <c r="Q35" s="19"/>
      <c r="R35" s="19"/>
      <c r="S35" s="19"/>
      <c r="T35" s="19"/>
      <c r="U35" s="19"/>
    </row>
    <row r="36" spans="1:21" x14ac:dyDescent="0.3">
      <c r="H36" s="17"/>
      <c r="I36" s="17"/>
      <c r="J36" s="17"/>
      <c r="K36" s="17"/>
      <c r="L36" s="17"/>
      <c r="M36" s="17"/>
      <c r="N36" s="17"/>
      <c r="O36" s="17"/>
      <c r="P36" s="17"/>
      <c r="Q36" s="17"/>
      <c r="R36" s="17"/>
      <c r="S36" s="17"/>
      <c r="T36" s="17"/>
      <c r="U36" s="17"/>
    </row>
    <row r="42" spans="1:21" x14ac:dyDescent="0.3">
      <c r="C42" s="17"/>
      <c r="D42" s="17"/>
      <c r="E42" s="17"/>
      <c r="F42" s="17"/>
      <c r="G42" s="17"/>
    </row>
  </sheetData>
  <pageMargins left="0.25" right="0.25" top="0.5" bottom="0.5" header="0.05" footer="0.05"/>
  <pageSetup scale="3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90DA1-4968-4936-9A9D-DF1C420EF59C}">
  <sheetPr codeName="Sheet10"/>
  <dimension ref="A1:H33"/>
  <sheetViews>
    <sheetView workbookViewId="0"/>
  </sheetViews>
  <sheetFormatPr defaultColWidth="8.88671875" defaultRowHeight="14.4" x14ac:dyDescent="0.3"/>
  <cols>
    <col min="1" max="1" width="23.6640625" style="26" customWidth="1"/>
    <col min="2" max="2" width="22.33203125" style="25" customWidth="1"/>
    <col min="3" max="3" width="95.6640625" style="26" customWidth="1"/>
    <col min="4" max="4" width="17.6640625" style="26" customWidth="1"/>
    <col min="5" max="5" width="10.33203125" style="26" customWidth="1"/>
    <col min="6" max="6" width="11.88671875" style="26" customWidth="1"/>
    <col min="7" max="7" width="11.33203125" style="26" customWidth="1"/>
    <col min="8" max="8" width="11.6640625" style="26" customWidth="1"/>
    <col min="9" max="16384" width="8.88671875" style="26"/>
  </cols>
  <sheetData>
    <row r="1" spans="1:8" ht="27.6" x14ac:dyDescent="0.3">
      <c r="A1" s="28" t="s">
        <v>26</v>
      </c>
      <c r="B1" s="28" t="s">
        <v>27</v>
      </c>
      <c r="C1" s="28" t="s">
        <v>28</v>
      </c>
      <c r="D1" s="28" t="s">
        <v>29</v>
      </c>
      <c r="E1" s="28" t="s">
        <v>30</v>
      </c>
      <c r="F1" s="28" t="s">
        <v>31</v>
      </c>
      <c r="G1" s="28" t="s">
        <v>32</v>
      </c>
      <c r="H1" s="28" t="s">
        <v>33</v>
      </c>
    </row>
    <row r="2" spans="1:8" x14ac:dyDescent="0.3">
      <c r="A2" s="26" t="s">
        <v>70</v>
      </c>
      <c r="B2" s="102" t="s">
        <v>4</v>
      </c>
      <c r="C2" s="16" t="s">
        <v>34</v>
      </c>
      <c r="D2" s="103" t="s">
        <v>35</v>
      </c>
      <c r="E2" s="19">
        <v>10</v>
      </c>
      <c r="F2" s="19"/>
      <c r="G2" s="19" t="s">
        <v>36</v>
      </c>
      <c r="H2" s="19" t="s">
        <v>37</v>
      </c>
    </row>
    <row r="3" spans="1:8" x14ac:dyDescent="0.3">
      <c r="A3" s="26" t="s">
        <v>70</v>
      </c>
      <c r="B3" s="16" t="s">
        <v>0</v>
      </c>
      <c r="C3" s="16" t="s">
        <v>0</v>
      </c>
      <c r="D3" s="16" t="s">
        <v>38</v>
      </c>
      <c r="E3" s="19">
        <v>4</v>
      </c>
      <c r="F3" s="19"/>
      <c r="G3" s="19" t="s">
        <v>36</v>
      </c>
      <c r="H3" s="19" t="s">
        <v>37</v>
      </c>
    </row>
    <row r="4" spans="1:8" x14ac:dyDescent="0.3">
      <c r="A4" s="26" t="s">
        <v>70</v>
      </c>
      <c r="B4" s="16" t="s">
        <v>1</v>
      </c>
      <c r="C4" s="16" t="s">
        <v>39</v>
      </c>
      <c r="D4" s="16" t="s">
        <v>40</v>
      </c>
      <c r="E4" s="19">
        <v>3</v>
      </c>
      <c r="F4" s="19" t="s">
        <v>41</v>
      </c>
      <c r="G4" s="19" t="s">
        <v>36</v>
      </c>
      <c r="H4" s="19" t="s">
        <v>37</v>
      </c>
    </row>
    <row r="5" spans="1:8" ht="250.8" x14ac:dyDescent="0.3">
      <c r="A5" s="26" t="s">
        <v>70</v>
      </c>
      <c r="B5" s="25" t="s">
        <v>95</v>
      </c>
      <c r="C5" s="16" t="s">
        <v>141</v>
      </c>
      <c r="D5" s="16" t="s">
        <v>40</v>
      </c>
      <c r="E5" s="16"/>
      <c r="F5" s="25"/>
      <c r="G5" s="16" t="s">
        <v>36</v>
      </c>
      <c r="H5" s="16" t="s">
        <v>37</v>
      </c>
    </row>
    <row r="6" spans="1:8" ht="43.2" x14ac:dyDescent="0.3">
      <c r="A6" s="26" t="s">
        <v>70</v>
      </c>
      <c r="B6" s="107" t="s">
        <v>142</v>
      </c>
      <c r="C6" s="25" t="s">
        <v>143</v>
      </c>
      <c r="D6" s="16" t="s">
        <v>40</v>
      </c>
      <c r="E6" s="16"/>
      <c r="F6" s="25"/>
      <c r="G6" s="16" t="s">
        <v>36</v>
      </c>
      <c r="H6" s="19" t="s">
        <v>37</v>
      </c>
    </row>
    <row r="7" spans="1:8" ht="27.6" x14ac:dyDescent="0.3">
      <c r="A7" s="26" t="s">
        <v>70</v>
      </c>
      <c r="B7" s="108" t="s">
        <v>160</v>
      </c>
      <c r="C7" s="16" t="s">
        <v>161</v>
      </c>
      <c r="D7" s="25" t="s">
        <v>44</v>
      </c>
      <c r="E7" s="16"/>
      <c r="F7" s="25"/>
      <c r="G7" s="16" t="s">
        <v>36</v>
      </c>
      <c r="H7" s="16" t="s">
        <v>45</v>
      </c>
    </row>
    <row r="8" spans="1:8" ht="27.6" x14ac:dyDescent="0.3">
      <c r="A8" s="26" t="s">
        <v>70</v>
      </c>
      <c r="B8" s="108" t="s">
        <v>144</v>
      </c>
      <c r="C8" s="16" t="s">
        <v>145</v>
      </c>
      <c r="D8" s="25" t="s">
        <v>44</v>
      </c>
      <c r="E8" s="25"/>
      <c r="F8" s="25"/>
      <c r="G8" s="16" t="s">
        <v>36</v>
      </c>
      <c r="H8" s="16" t="s">
        <v>45</v>
      </c>
    </row>
    <row r="9" spans="1:8" x14ac:dyDescent="0.3">
      <c r="A9" s="26" t="s">
        <v>70</v>
      </c>
      <c r="B9" s="108" t="s">
        <v>146</v>
      </c>
      <c r="C9" s="16" t="s">
        <v>147</v>
      </c>
      <c r="D9" s="25" t="s">
        <v>44</v>
      </c>
      <c r="E9" s="25"/>
      <c r="F9" s="25"/>
      <c r="G9" s="16" t="s">
        <v>36</v>
      </c>
      <c r="H9" s="16" t="s">
        <v>45</v>
      </c>
    </row>
    <row r="10" spans="1:8" ht="27.6" x14ac:dyDescent="0.3">
      <c r="A10" s="26" t="s">
        <v>70</v>
      </c>
      <c r="B10" s="108" t="s">
        <v>148</v>
      </c>
      <c r="C10" s="16" t="s">
        <v>149</v>
      </c>
      <c r="D10" s="25" t="s">
        <v>44</v>
      </c>
      <c r="E10" s="25"/>
      <c r="F10" s="25"/>
      <c r="G10" s="16" t="s">
        <v>36</v>
      </c>
      <c r="H10" s="16" t="s">
        <v>45</v>
      </c>
    </row>
    <row r="11" spans="1:8" ht="27.6" x14ac:dyDescent="0.3">
      <c r="A11" s="26" t="s">
        <v>70</v>
      </c>
      <c r="B11" s="108" t="s">
        <v>150</v>
      </c>
      <c r="C11" s="16" t="s">
        <v>151</v>
      </c>
      <c r="D11" s="25" t="s">
        <v>44</v>
      </c>
      <c r="E11" s="25"/>
      <c r="F11" s="25"/>
      <c r="G11" s="16" t="s">
        <v>36</v>
      </c>
      <c r="H11" s="16" t="s">
        <v>45</v>
      </c>
    </row>
    <row r="12" spans="1:8" x14ac:dyDescent="0.3">
      <c r="A12" s="26" t="s">
        <v>70</v>
      </c>
      <c r="B12" s="109" t="s">
        <v>152</v>
      </c>
      <c r="C12" s="16" t="s">
        <v>165</v>
      </c>
      <c r="D12" s="25" t="s">
        <v>44</v>
      </c>
      <c r="E12" s="25"/>
      <c r="F12" s="25"/>
      <c r="G12" s="16" t="s">
        <v>36</v>
      </c>
      <c r="H12" s="16" t="s">
        <v>37</v>
      </c>
    </row>
    <row r="13" spans="1:8" x14ac:dyDescent="0.3">
      <c r="A13" s="26" t="s">
        <v>70</v>
      </c>
      <c r="B13" s="108" t="s">
        <v>65</v>
      </c>
      <c r="C13" s="16" t="s">
        <v>162</v>
      </c>
      <c r="D13" s="25" t="s">
        <v>44</v>
      </c>
      <c r="E13" s="25"/>
      <c r="F13" s="25"/>
      <c r="G13" s="16" t="s">
        <v>36</v>
      </c>
      <c r="H13" s="16" t="s">
        <v>45</v>
      </c>
    </row>
    <row r="14" spans="1:8" ht="27.6" x14ac:dyDescent="0.3">
      <c r="A14" s="26" t="s">
        <v>70</v>
      </c>
      <c r="B14" s="109" t="s">
        <v>166</v>
      </c>
      <c r="C14" s="16" t="s">
        <v>167</v>
      </c>
      <c r="D14" s="25" t="s">
        <v>44</v>
      </c>
      <c r="E14" s="25"/>
      <c r="F14" s="25"/>
      <c r="G14" s="16" t="s">
        <v>36</v>
      </c>
      <c r="H14" s="16" t="s">
        <v>37</v>
      </c>
    </row>
    <row r="15" spans="1:8" ht="26.4" x14ac:dyDescent="0.3">
      <c r="A15" s="26" t="s">
        <v>70</v>
      </c>
      <c r="B15" s="110" t="s">
        <v>153</v>
      </c>
      <c r="C15" s="16" t="s">
        <v>168</v>
      </c>
      <c r="D15" s="25" t="s">
        <v>44</v>
      </c>
      <c r="E15" s="25"/>
      <c r="F15" s="25"/>
      <c r="G15" s="16" t="s">
        <v>36</v>
      </c>
      <c r="H15" s="16" t="s">
        <v>45</v>
      </c>
    </row>
    <row r="16" spans="1:8" x14ac:dyDescent="0.3">
      <c r="A16" s="26" t="s">
        <v>70</v>
      </c>
      <c r="B16" s="110" t="s">
        <v>154</v>
      </c>
      <c r="C16" s="16" t="s">
        <v>155</v>
      </c>
      <c r="D16" s="25" t="s">
        <v>44</v>
      </c>
      <c r="E16" s="25"/>
      <c r="F16" s="25"/>
      <c r="G16" s="16" t="s">
        <v>36</v>
      </c>
      <c r="H16" s="16" t="s">
        <v>37</v>
      </c>
    </row>
    <row r="17" spans="1:8" x14ac:dyDescent="0.3">
      <c r="A17" s="26" t="s">
        <v>70</v>
      </c>
      <c r="B17" s="34" t="s">
        <v>156</v>
      </c>
      <c r="C17" s="16" t="s">
        <v>163</v>
      </c>
      <c r="D17" s="25" t="s">
        <v>44</v>
      </c>
      <c r="E17" s="25"/>
      <c r="F17" s="25"/>
      <c r="G17" s="16" t="s">
        <v>36</v>
      </c>
      <c r="H17" s="16" t="s">
        <v>37</v>
      </c>
    </row>
    <row r="18" spans="1:8" x14ac:dyDescent="0.3">
      <c r="A18" s="26" t="s">
        <v>70</v>
      </c>
      <c r="B18" s="34" t="s">
        <v>157</v>
      </c>
      <c r="C18" s="16" t="s">
        <v>164</v>
      </c>
      <c r="D18" s="25" t="s">
        <v>44</v>
      </c>
      <c r="E18" s="25"/>
      <c r="F18" s="25"/>
      <c r="G18" s="16" t="s">
        <v>36</v>
      </c>
      <c r="H18" s="16" t="s">
        <v>37</v>
      </c>
    </row>
    <row r="19" spans="1:8" ht="27.6" x14ac:dyDescent="0.3">
      <c r="A19" s="26" t="s">
        <v>70</v>
      </c>
      <c r="B19" s="34" t="s">
        <v>158</v>
      </c>
      <c r="C19" s="16" t="s">
        <v>159</v>
      </c>
      <c r="D19" s="25" t="s">
        <v>44</v>
      </c>
      <c r="E19" s="25"/>
      <c r="F19" s="25"/>
      <c r="G19" s="16" t="s">
        <v>36</v>
      </c>
      <c r="H19" s="16" t="s">
        <v>37</v>
      </c>
    </row>
    <row r="20" spans="1:8" x14ac:dyDescent="0.3">
      <c r="C20" s="16"/>
      <c r="G20" s="19"/>
      <c r="H20" s="19"/>
    </row>
    <row r="21" spans="1:8" x14ac:dyDescent="0.3">
      <c r="C21" s="16"/>
      <c r="G21" s="19"/>
      <c r="H21" s="19"/>
    </row>
    <row r="22" spans="1:8" x14ac:dyDescent="0.3">
      <c r="B22" s="26"/>
    </row>
    <row r="23" spans="1:8" x14ac:dyDescent="0.3">
      <c r="B23" s="26"/>
    </row>
    <row r="24" spans="1:8" x14ac:dyDescent="0.3">
      <c r="B24" s="26"/>
    </row>
    <row r="25" spans="1:8" x14ac:dyDescent="0.3">
      <c r="B25" s="26"/>
    </row>
    <row r="26" spans="1:8" x14ac:dyDescent="0.3">
      <c r="B26" s="26"/>
    </row>
    <row r="27" spans="1:8" x14ac:dyDescent="0.3">
      <c r="B27" s="26"/>
    </row>
    <row r="28" spans="1:8" x14ac:dyDescent="0.3">
      <c r="B28" s="26"/>
    </row>
    <row r="29" spans="1:8" x14ac:dyDescent="0.3">
      <c r="B29" s="26"/>
    </row>
    <row r="30" spans="1:8" x14ac:dyDescent="0.3">
      <c r="B30" s="26"/>
    </row>
    <row r="31" spans="1:8" x14ac:dyDescent="0.3">
      <c r="B31" s="26"/>
    </row>
    <row r="32" spans="1:8" x14ac:dyDescent="0.3">
      <c r="B32" s="26"/>
    </row>
    <row r="33" spans="2:2" x14ac:dyDescent="0.3">
      <c r="B33" s="2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27F61-4060-4556-B484-F79175DF01E7}">
  <sheetPr codeName="Sheet11"/>
  <dimension ref="A1:X15"/>
  <sheetViews>
    <sheetView workbookViewId="0">
      <selection activeCell="T6" sqref="T6"/>
    </sheetView>
  </sheetViews>
  <sheetFormatPr defaultRowHeight="14.4" x14ac:dyDescent="0.3"/>
  <cols>
    <col min="1" max="1" width="10.6640625" style="18" bestFit="1" customWidth="1"/>
    <col min="2" max="4" width="8.88671875" style="18"/>
    <col min="5" max="5" width="8.109375" style="18" customWidth="1"/>
    <col min="6" max="6" width="12.33203125" style="18" customWidth="1"/>
    <col min="7" max="7" width="10.44140625" style="18" customWidth="1"/>
    <col min="8" max="8" width="10" style="18" customWidth="1"/>
    <col min="9" max="9" width="8.88671875" style="18"/>
    <col min="10" max="10" width="11.109375" style="97" customWidth="1"/>
    <col min="11" max="11" width="10.33203125" style="18" customWidth="1"/>
    <col min="12" max="12" width="7.5546875" style="18" customWidth="1"/>
    <col min="13" max="13" width="8.6640625" style="18" customWidth="1"/>
    <col min="14" max="14" width="11.6640625" style="18" customWidth="1"/>
    <col min="15" max="18" width="9.109375" style="97"/>
    <col min="19" max="19" width="10.6640625" style="18" customWidth="1"/>
    <col min="20" max="16384" width="8.88671875" style="18"/>
  </cols>
  <sheetData>
    <row r="1" spans="1:24" ht="55.8" x14ac:dyDescent="0.3">
      <c r="A1" s="50" t="s">
        <v>4</v>
      </c>
      <c r="B1" s="50" t="s">
        <v>0</v>
      </c>
      <c r="C1" s="50" t="s">
        <v>1</v>
      </c>
      <c r="D1" s="50" t="s">
        <v>240</v>
      </c>
      <c r="E1" s="51" t="s">
        <v>95</v>
      </c>
      <c r="F1" s="115" t="s">
        <v>142</v>
      </c>
      <c r="G1" s="116" t="s">
        <v>160</v>
      </c>
      <c r="H1" s="116" t="s">
        <v>144</v>
      </c>
      <c r="I1" s="116" t="s">
        <v>146</v>
      </c>
      <c r="J1" s="116" t="s">
        <v>148</v>
      </c>
      <c r="K1" s="116" t="s">
        <v>150</v>
      </c>
      <c r="L1" s="117" t="s">
        <v>152</v>
      </c>
      <c r="M1" s="116" t="s">
        <v>65</v>
      </c>
      <c r="N1" s="117" t="s">
        <v>166</v>
      </c>
      <c r="O1" s="118" t="s">
        <v>153</v>
      </c>
      <c r="P1" s="118" t="s">
        <v>154</v>
      </c>
      <c r="Q1" s="31" t="s">
        <v>156</v>
      </c>
      <c r="R1" s="31" t="s">
        <v>157</v>
      </c>
      <c r="S1" s="31" t="s">
        <v>158</v>
      </c>
      <c r="T1" s="119"/>
      <c r="U1" s="119"/>
      <c r="V1" s="119"/>
      <c r="W1" s="119"/>
      <c r="X1" s="119"/>
    </row>
    <row r="2" spans="1:24" x14ac:dyDescent="0.3">
      <c r="A2" s="120">
        <f>DATE(B2,1,C2)</f>
        <v>43434</v>
      </c>
      <c r="B2" s="18">
        <v>2018</v>
      </c>
      <c r="C2" s="18">
        <v>334</v>
      </c>
      <c r="D2" s="18" t="s">
        <v>241</v>
      </c>
      <c r="E2" s="50">
        <v>1</v>
      </c>
      <c r="F2" s="50">
        <v>75</v>
      </c>
      <c r="G2" s="50">
        <v>25720</v>
      </c>
      <c r="H2" s="18">
        <v>0.13400000000000001</v>
      </c>
      <c r="I2" s="121">
        <f t="shared" ref="I2:I11" si="0">G2-G2*H2</f>
        <v>22273.52</v>
      </c>
      <c r="J2" s="121">
        <f t="shared" ref="J2:J11" si="1">I2*1.18343195266272</f>
        <v>26359.195266272145</v>
      </c>
      <c r="K2" s="96">
        <f t="shared" ref="K2:K11" si="2">J2/56</f>
        <v>470.69991546914542</v>
      </c>
      <c r="L2" s="18">
        <v>160</v>
      </c>
      <c r="M2" s="96">
        <v>61</v>
      </c>
      <c r="N2" s="96">
        <f t="shared" ref="N2:N11" si="3">M2*2.5</f>
        <v>152.5</v>
      </c>
      <c r="O2" s="122">
        <f t="shared" ref="O2:O11" si="4">N2*675/43560</f>
        <v>2.3631198347107438</v>
      </c>
      <c r="P2" s="121">
        <f>O2*4046.86</f>
        <v>9563.2151342975212</v>
      </c>
      <c r="Q2" s="121">
        <f>10000*(I2/2.20462)/P2</f>
        <v>10564.554491657422</v>
      </c>
      <c r="R2" s="96">
        <f t="shared" ref="R2:R11" si="5">I2/56/O2</f>
        <v>168.31200124902421</v>
      </c>
      <c r="S2" s="96">
        <f>K2/O2</f>
        <v>199.18580029470286</v>
      </c>
    </row>
    <row r="3" spans="1:24" x14ac:dyDescent="0.3">
      <c r="A3" s="120">
        <f t="shared" ref="A3:A11" si="6">DATE(B3,1,C3)</f>
        <v>43434</v>
      </c>
      <c r="B3" s="18">
        <v>2018</v>
      </c>
      <c r="C3" s="18">
        <v>334</v>
      </c>
      <c r="D3" s="18" t="s">
        <v>241</v>
      </c>
      <c r="E3" s="50">
        <v>2</v>
      </c>
      <c r="F3" s="50">
        <v>75</v>
      </c>
      <c r="G3" s="50">
        <v>28080</v>
      </c>
      <c r="H3" s="18">
        <v>0.13200000000000001</v>
      </c>
      <c r="I3" s="121">
        <f t="shared" si="0"/>
        <v>24373.439999999999</v>
      </c>
      <c r="J3" s="121">
        <f t="shared" si="1"/>
        <v>28844.307692307644</v>
      </c>
      <c r="K3" s="96">
        <f t="shared" si="2"/>
        <v>515.07692307692218</v>
      </c>
      <c r="L3" s="18">
        <v>160</v>
      </c>
      <c r="M3" s="96">
        <v>64</v>
      </c>
      <c r="N3" s="96">
        <f t="shared" si="3"/>
        <v>160</v>
      </c>
      <c r="O3" s="122">
        <f t="shared" si="4"/>
        <v>2.4793388429752068</v>
      </c>
      <c r="P3" s="121">
        <f t="shared" ref="P3:P11" si="7">O3*4046.86</f>
        <v>10033.537190082645</v>
      </c>
      <c r="Q3" s="121">
        <f t="shared" ref="Q3:Q11" si="8">10000*(I3/2.20462)/P3</f>
        <v>11018.666052768112</v>
      </c>
      <c r="R3" s="96">
        <f t="shared" si="5"/>
        <v>175.54679999999996</v>
      </c>
      <c r="S3" s="96">
        <f t="shared" ref="S3:S11" si="9">K3/O3</f>
        <v>207.74769230769192</v>
      </c>
    </row>
    <row r="4" spans="1:24" x14ac:dyDescent="0.3">
      <c r="A4" s="120">
        <f t="shared" si="6"/>
        <v>43434</v>
      </c>
      <c r="B4" s="18">
        <v>2018</v>
      </c>
      <c r="C4" s="18">
        <v>334</v>
      </c>
      <c r="D4" s="18" t="s">
        <v>241</v>
      </c>
      <c r="E4" s="50">
        <v>3</v>
      </c>
      <c r="F4" s="50">
        <v>75</v>
      </c>
      <c r="G4" s="50">
        <v>25720</v>
      </c>
      <c r="H4" s="18">
        <v>0.13300000000000001</v>
      </c>
      <c r="I4" s="121">
        <f t="shared" si="0"/>
        <v>22299.239999999998</v>
      </c>
      <c r="J4" s="121">
        <f t="shared" si="1"/>
        <v>26389.633136094628</v>
      </c>
      <c r="K4" s="96">
        <f t="shared" si="2"/>
        <v>471.24344885883266</v>
      </c>
      <c r="L4" s="18">
        <v>135</v>
      </c>
      <c r="M4" s="96">
        <v>54</v>
      </c>
      <c r="N4" s="96">
        <f t="shared" si="3"/>
        <v>135</v>
      </c>
      <c r="O4" s="122">
        <f t="shared" si="4"/>
        <v>2.0919421487603307</v>
      </c>
      <c r="P4" s="121">
        <f t="shared" si="7"/>
        <v>8465.7970041322315</v>
      </c>
      <c r="Q4" s="121">
        <f t="shared" si="8"/>
        <v>11947.81441707908</v>
      </c>
      <c r="R4" s="96">
        <f t="shared" si="5"/>
        <v>190.34977354497352</v>
      </c>
      <c r="S4" s="96">
        <f t="shared" si="9"/>
        <v>225.26600419523456</v>
      </c>
    </row>
    <row r="5" spans="1:24" x14ac:dyDescent="0.3">
      <c r="A5" s="120">
        <f t="shared" si="6"/>
        <v>43434</v>
      </c>
      <c r="B5" s="18">
        <v>2018</v>
      </c>
      <c r="C5" s="18">
        <v>334</v>
      </c>
      <c r="D5" s="18" t="s">
        <v>241</v>
      </c>
      <c r="E5" s="50">
        <v>4</v>
      </c>
      <c r="F5" s="50">
        <v>75</v>
      </c>
      <c r="G5" s="50">
        <v>29303</v>
      </c>
      <c r="H5" s="18">
        <v>0.13600000000000001</v>
      </c>
      <c r="I5" s="121">
        <f t="shared" si="0"/>
        <v>25317.792000000001</v>
      </c>
      <c r="J5" s="121">
        <f t="shared" si="1"/>
        <v>29961.88402366859</v>
      </c>
      <c r="K5" s="96">
        <f t="shared" si="2"/>
        <v>535.03364327979625</v>
      </c>
      <c r="L5" s="18">
        <v>160</v>
      </c>
      <c r="M5" s="96">
        <v>64</v>
      </c>
      <c r="N5" s="96">
        <f t="shared" si="3"/>
        <v>160</v>
      </c>
      <c r="O5" s="122">
        <f t="shared" si="4"/>
        <v>2.4793388429752068</v>
      </c>
      <c r="P5" s="121">
        <f t="shared" si="7"/>
        <v>10033.537190082645</v>
      </c>
      <c r="Q5" s="121">
        <f t="shared" si="8"/>
        <v>11445.585655592486</v>
      </c>
      <c r="R5" s="96">
        <f t="shared" si="5"/>
        <v>182.34838285714287</v>
      </c>
      <c r="S5" s="96">
        <f t="shared" si="9"/>
        <v>215.79690278951782</v>
      </c>
    </row>
    <row r="6" spans="1:24" x14ac:dyDescent="0.3">
      <c r="A6" s="120">
        <f t="shared" si="6"/>
        <v>43434</v>
      </c>
      <c r="B6" s="18">
        <v>2018</v>
      </c>
      <c r="C6" s="18">
        <v>334</v>
      </c>
      <c r="D6" s="18" t="s">
        <v>241</v>
      </c>
      <c r="E6" s="50">
        <v>5</v>
      </c>
      <c r="F6" s="50">
        <v>75</v>
      </c>
      <c r="G6" s="50">
        <v>25620</v>
      </c>
      <c r="H6" s="18">
        <v>0.13500000000000001</v>
      </c>
      <c r="I6" s="121">
        <f t="shared" si="0"/>
        <v>22161.3</v>
      </c>
      <c r="J6" s="121">
        <f t="shared" si="1"/>
        <v>26226.390532544334</v>
      </c>
      <c r="K6" s="96">
        <f t="shared" si="2"/>
        <v>468.32840236686309</v>
      </c>
      <c r="L6" s="18">
        <v>140</v>
      </c>
      <c r="M6" s="96">
        <v>54</v>
      </c>
      <c r="N6" s="96">
        <f t="shared" si="3"/>
        <v>135</v>
      </c>
      <c r="O6" s="122">
        <f t="shared" si="4"/>
        <v>2.0919421487603307</v>
      </c>
      <c r="P6" s="121">
        <f t="shared" si="7"/>
        <v>8465.7970041322315</v>
      </c>
      <c r="Q6" s="121">
        <f t="shared" si="8"/>
        <v>11873.906897329891</v>
      </c>
      <c r="R6" s="96">
        <f t="shared" si="5"/>
        <v>189.17229629629628</v>
      </c>
      <c r="S6" s="96">
        <f t="shared" si="9"/>
        <v>223.87253999561651</v>
      </c>
      <c r="T6" s="121"/>
    </row>
    <row r="7" spans="1:24" x14ac:dyDescent="0.3">
      <c r="A7" s="120">
        <f t="shared" si="6"/>
        <v>43434</v>
      </c>
      <c r="B7" s="18">
        <v>2018</v>
      </c>
      <c r="C7" s="18">
        <v>334</v>
      </c>
      <c r="D7" s="18" t="s">
        <v>242</v>
      </c>
      <c r="E7" s="50">
        <v>6</v>
      </c>
      <c r="F7" s="50">
        <v>100</v>
      </c>
      <c r="G7" s="50">
        <v>28140</v>
      </c>
      <c r="H7" s="18">
        <v>0.14399999999999999</v>
      </c>
      <c r="I7" s="121">
        <f t="shared" si="0"/>
        <v>24087.84</v>
      </c>
      <c r="J7" s="121">
        <f t="shared" si="1"/>
        <v>28506.319526627172</v>
      </c>
      <c r="K7" s="96">
        <f t="shared" si="2"/>
        <v>509.04142011834239</v>
      </c>
      <c r="L7" s="18">
        <v>140</v>
      </c>
      <c r="M7" s="96">
        <v>56</v>
      </c>
      <c r="N7" s="96">
        <f t="shared" si="3"/>
        <v>140</v>
      </c>
      <c r="O7" s="122">
        <f t="shared" si="4"/>
        <v>2.169421487603306</v>
      </c>
      <c r="P7" s="121">
        <f t="shared" si="7"/>
        <v>8779.3450413223145</v>
      </c>
      <c r="Q7" s="121">
        <f t="shared" si="8"/>
        <v>12445.203345117112</v>
      </c>
      <c r="R7" s="96">
        <f t="shared" si="5"/>
        <v>198.27405714285712</v>
      </c>
      <c r="S7" s="96">
        <f t="shared" si="9"/>
        <v>234.64385460693114</v>
      </c>
    </row>
    <row r="8" spans="1:24" x14ac:dyDescent="0.3">
      <c r="A8" s="120">
        <f t="shared" si="6"/>
        <v>43434</v>
      </c>
      <c r="B8" s="18">
        <v>2018</v>
      </c>
      <c r="C8" s="18">
        <v>334</v>
      </c>
      <c r="D8" s="18" t="s">
        <v>242</v>
      </c>
      <c r="E8" s="50">
        <v>7</v>
      </c>
      <c r="F8" s="50">
        <v>100</v>
      </c>
      <c r="G8" s="50">
        <v>27600</v>
      </c>
      <c r="H8" s="18">
        <v>0.14099999999999999</v>
      </c>
      <c r="I8" s="121">
        <f t="shared" si="0"/>
        <v>23708.400000000001</v>
      </c>
      <c r="J8" s="121">
        <f t="shared" si="1"/>
        <v>28057.278106508831</v>
      </c>
      <c r="K8" s="96">
        <f t="shared" si="2"/>
        <v>501.02282333051483</v>
      </c>
      <c r="L8" s="18">
        <v>140</v>
      </c>
      <c r="M8" s="96">
        <v>56</v>
      </c>
      <c r="N8" s="96">
        <f t="shared" si="3"/>
        <v>140</v>
      </c>
      <c r="O8" s="122">
        <f t="shared" si="4"/>
        <v>2.169421487603306</v>
      </c>
      <c r="P8" s="121">
        <f t="shared" si="7"/>
        <v>8779.3450413223145</v>
      </c>
      <c r="Q8" s="121">
        <f t="shared" si="8"/>
        <v>12249.16219085541</v>
      </c>
      <c r="R8" s="96">
        <f t="shared" si="5"/>
        <v>195.15077551020408</v>
      </c>
      <c r="S8" s="96">
        <f t="shared" si="9"/>
        <v>230.94766332568491</v>
      </c>
    </row>
    <row r="9" spans="1:24" x14ac:dyDescent="0.3">
      <c r="A9" s="120">
        <f t="shared" si="6"/>
        <v>43434</v>
      </c>
      <c r="B9" s="18">
        <v>2018</v>
      </c>
      <c r="C9" s="18">
        <v>334</v>
      </c>
      <c r="D9" s="18" t="s">
        <v>242</v>
      </c>
      <c r="E9" s="50">
        <v>8</v>
      </c>
      <c r="F9" s="50">
        <v>100</v>
      </c>
      <c r="G9" s="50">
        <v>26378</v>
      </c>
      <c r="H9" s="18">
        <v>0.13900000000000001</v>
      </c>
      <c r="I9" s="121">
        <f t="shared" si="0"/>
        <v>22711.457999999999</v>
      </c>
      <c r="J9" s="121">
        <f t="shared" si="1"/>
        <v>26877.465088757352</v>
      </c>
      <c r="K9" s="96">
        <f t="shared" si="2"/>
        <v>479.95473372780987</v>
      </c>
      <c r="L9" s="18">
        <v>135</v>
      </c>
      <c r="M9" s="96">
        <v>54</v>
      </c>
      <c r="N9" s="96">
        <f t="shared" si="3"/>
        <v>135</v>
      </c>
      <c r="O9" s="122">
        <f t="shared" si="4"/>
        <v>2.0919421487603307</v>
      </c>
      <c r="P9" s="121">
        <f t="shared" si="7"/>
        <v>8465.7970041322315</v>
      </c>
      <c r="Q9" s="121">
        <f t="shared" si="8"/>
        <v>12168.678633230818</v>
      </c>
      <c r="R9" s="96">
        <f t="shared" si="5"/>
        <v>193.86853037037034</v>
      </c>
      <c r="S9" s="96">
        <f t="shared" si="9"/>
        <v>229.43021345605922</v>
      </c>
    </row>
    <row r="10" spans="1:24" x14ac:dyDescent="0.3">
      <c r="A10" s="120">
        <f t="shared" si="6"/>
        <v>43434</v>
      </c>
      <c r="B10" s="18">
        <v>2018</v>
      </c>
      <c r="C10" s="18">
        <v>334</v>
      </c>
      <c r="D10" s="18" t="s">
        <v>242</v>
      </c>
      <c r="E10" s="50">
        <v>9</v>
      </c>
      <c r="F10" s="50">
        <v>100</v>
      </c>
      <c r="G10" s="50">
        <v>32010</v>
      </c>
      <c r="H10" s="18">
        <v>0.14000000000000001</v>
      </c>
      <c r="I10" s="121">
        <f t="shared" si="0"/>
        <v>27528.6</v>
      </c>
      <c r="J10" s="121">
        <f t="shared" si="1"/>
        <v>32578.224852070951</v>
      </c>
      <c r="K10" s="96">
        <f t="shared" si="2"/>
        <v>581.75401521555273</v>
      </c>
      <c r="L10" s="18">
        <v>160</v>
      </c>
      <c r="M10" s="96">
        <v>64</v>
      </c>
      <c r="N10" s="96">
        <f t="shared" si="3"/>
        <v>160</v>
      </c>
      <c r="O10" s="122">
        <f t="shared" si="4"/>
        <v>2.4793388429752068</v>
      </c>
      <c r="P10" s="121">
        <f t="shared" si="7"/>
        <v>10033.537190082645</v>
      </c>
      <c r="Q10" s="121">
        <f t="shared" si="8"/>
        <v>12445.040597479561</v>
      </c>
      <c r="R10" s="96">
        <f t="shared" si="5"/>
        <v>198.27146428571427</v>
      </c>
      <c r="S10" s="96">
        <f t="shared" si="9"/>
        <v>234.6407861369396</v>
      </c>
    </row>
    <row r="11" spans="1:24" x14ac:dyDescent="0.3">
      <c r="A11" s="120">
        <f t="shared" si="6"/>
        <v>43434</v>
      </c>
      <c r="B11" s="18">
        <v>2018</v>
      </c>
      <c r="C11" s="18">
        <v>334</v>
      </c>
      <c r="D11" s="18" t="s">
        <v>242</v>
      </c>
      <c r="E11" s="50">
        <v>10</v>
      </c>
      <c r="F11" s="50">
        <v>100</v>
      </c>
      <c r="G11" s="50">
        <v>29612</v>
      </c>
      <c r="H11" s="18">
        <v>0.14099999999999999</v>
      </c>
      <c r="I11" s="121">
        <f t="shared" si="0"/>
        <v>25436.707999999999</v>
      </c>
      <c r="J11" s="121">
        <f t="shared" si="1"/>
        <v>30102.613017751428</v>
      </c>
      <c r="K11" s="96">
        <f t="shared" si="2"/>
        <v>537.54666103127545</v>
      </c>
      <c r="L11" s="18">
        <v>160</v>
      </c>
      <c r="M11" s="96">
        <v>69</v>
      </c>
      <c r="N11" s="96">
        <f t="shared" si="3"/>
        <v>172.5</v>
      </c>
      <c r="O11" s="122">
        <f t="shared" si="4"/>
        <v>2.6730371900826446</v>
      </c>
      <c r="P11" s="121">
        <f t="shared" si="7"/>
        <v>10817.407283057852</v>
      </c>
      <c r="Q11" s="121">
        <f t="shared" si="8"/>
        <v>10666.058960593458</v>
      </c>
      <c r="R11" s="96">
        <f t="shared" si="5"/>
        <v>169.92914661145619</v>
      </c>
      <c r="S11" s="96">
        <f t="shared" si="9"/>
        <v>201.09958178870517</v>
      </c>
      <c r="T11" s="121"/>
    </row>
    <row r="12" spans="1:24" x14ac:dyDescent="0.3">
      <c r="A12" s="120"/>
      <c r="E12" s="50"/>
      <c r="F12" s="50"/>
      <c r="G12" s="50"/>
      <c r="I12" s="96"/>
      <c r="K12" s="96"/>
      <c r="M12" s="96"/>
      <c r="N12" s="96"/>
      <c r="S12" s="121"/>
    </row>
    <row r="13" spans="1:24" x14ac:dyDescent="0.3">
      <c r="E13" s="50"/>
      <c r="F13" s="50"/>
      <c r="G13" s="50"/>
    </row>
    <row r="14" spans="1:24" x14ac:dyDescent="0.3">
      <c r="E14" s="50"/>
      <c r="F14" s="50"/>
      <c r="G14" s="50"/>
    </row>
    <row r="15" spans="1:24" x14ac:dyDescent="0.3">
      <c r="E15" s="50"/>
      <c r="F15" s="50"/>
      <c r="G15" s="50"/>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40DE5-ED71-4329-8B54-625D4F852335}">
  <sheetPr codeName="Sheet12"/>
  <dimension ref="A1:H25"/>
  <sheetViews>
    <sheetView workbookViewId="0">
      <selection activeCell="B8" sqref="B8"/>
    </sheetView>
  </sheetViews>
  <sheetFormatPr defaultColWidth="8.88671875" defaultRowHeight="14.4" x14ac:dyDescent="0.3"/>
  <cols>
    <col min="1" max="1" width="22.6640625" style="26" bestFit="1" customWidth="1"/>
    <col min="2" max="2" width="31.109375" style="26" customWidth="1"/>
    <col min="3" max="3" width="88.6640625" style="26" customWidth="1"/>
    <col min="4" max="4" width="17.109375" style="26" customWidth="1"/>
    <col min="5" max="5" width="10.6640625" style="26" customWidth="1"/>
    <col min="6" max="6" width="11.88671875" style="26" customWidth="1"/>
    <col min="7" max="7" width="11.33203125" style="26" customWidth="1"/>
    <col min="8" max="8" width="11.6640625" style="26" customWidth="1"/>
    <col min="9" max="16384" width="8.88671875" style="26"/>
  </cols>
  <sheetData>
    <row r="1" spans="1:8" s="25" customFormat="1" ht="27.6" x14ac:dyDescent="0.3">
      <c r="A1" s="28" t="s">
        <v>26</v>
      </c>
      <c r="B1" s="28" t="s">
        <v>27</v>
      </c>
      <c r="C1" s="28" t="s">
        <v>28</v>
      </c>
      <c r="D1" s="28" t="s">
        <v>29</v>
      </c>
      <c r="E1" s="28" t="s">
        <v>30</v>
      </c>
      <c r="F1" s="28" t="s">
        <v>31</v>
      </c>
      <c r="G1" s="28" t="s">
        <v>32</v>
      </c>
      <c r="H1" s="28" t="s">
        <v>33</v>
      </c>
    </row>
    <row r="2" spans="1:8" x14ac:dyDescent="0.3">
      <c r="A2" s="26" t="s">
        <v>199</v>
      </c>
      <c r="B2" s="123" t="s">
        <v>4</v>
      </c>
      <c r="C2" s="16" t="s">
        <v>34</v>
      </c>
      <c r="D2" s="103" t="s">
        <v>35</v>
      </c>
      <c r="E2" s="19">
        <v>10</v>
      </c>
      <c r="F2" s="19"/>
      <c r="G2" s="19" t="s">
        <v>36</v>
      </c>
      <c r="H2" s="19" t="s">
        <v>37</v>
      </c>
    </row>
    <row r="3" spans="1:8" x14ac:dyDescent="0.3">
      <c r="A3" s="26" t="s">
        <v>199</v>
      </c>
      <c r="B3" s="16" t="s">
        <v>0</v>
      </c>
      <c r="C3" s="16" t="s">
        <v>0</v>
      </c>
      <c r="D3" s="16" t="s">
        <v>38</v>
      </c>
      <c r="E3" s="19">
        <v>4</v>
      </c>
      <c r="F3" s="19"/>
      <c r="G3" s="19" t="s">
        <v>36</v>
      </c>
      <c r="H3" s="19" t="s">
        <v>37</v>
      </c>
    </row>
    <row r="4" spans="1:8" x14ac:dyDescent="0.3">
      <c r="A4" s="26" t="s">
        <v>199</v>
      </c>
      <c r="B4" s="16" t="s">
        <v>1</v>
      </c>
      <c r="C4" s="16" t="s">
        <v>39</v>
      </c>
      <c r="D4" s="16" t="s">
        <v>40</v>
      </c>
      <c r="E4" s="19">
        <v>3</v>
      </c>
      <c r="F4" s="19" t="s">
        <v>41</v>
      </c>
      <c r="G4" s="19" t="s">
        <v>36</v>
      </c>
      <c r="H4" s="19" t="s">
        <v>37</v>
      </c>
    </row>
    <row r="5" spans="1:8" ht="290.39999999999998" x14ac:dyDescent="0.3">
      <c r="A5" s="26" t="s">
        <v>199</v>
      </c>
      <c r="B5" s="105" t="s">
        <v>169</v>
      </c>
      <c r="C5" s="16" t="s">
        <v>172</v>
      </c>
      <c r="D5" s="26" t="s">
        <v>42</v>
      </c>
      <c r="E5" s="26" t="s">
        <v>67</v>
      </c>
      <c r="G5" s="26" t="s">
        <v>36</v>
      </c>
      <c r="H5" s="26" t="s">
        <v>37</v>
      </c>
    </row>
    <row r="6" spans="1:8" ht="55.2" x14ac:dyDescent="0.3">
      <c r="A6" s="26" t="s">
        <v>199</v>
      </c>
      <c r="B6" s="26" t="s">
        <v>46</v>
      </c>
      <c r="C6" s="46" t="s">
        <v>232</v>
      </c>
      <c r="D6" s="26" t="s">
        <v>40</v>
      </c>
      <c r="G6" s="26" t="s">
        <v>36</v>
      </c>
      <c r="H6" s="26" t="s">
        <v>45</v>
      </c>
    </row>
    <row r="7" spans="1:8" ht="27.6" x14ac:dyDescent="0.3">
      <c r="A7" s="26" t="s">
        <v>199</v>
      </c>
      <c r="B7" s="124" t="s">
        <v>176</v>
      </c>
      <c r="C7" s="46" t="s">
        <v>177</v>
      </c>
      <c r="D7" s="125" t="s">
        <v>44</v>
      </c>
      <c r="E7" s="125"/>
      <c r="F7" s="125"/>
      <c r="G7" s="125" t="s">
        <v>36</v>
      </c>
      <c r="H7" s="26" t="s">
        <v>37</v>
      </c>
    </row>
    <row r="8" spans="1:8" ht="27.6" x14ac:dyDescent="0.3">
      <c r="A8" s="26" t="s">
        <v>199</v>
      </c>
      <c r="B8" s="39" t="s">
        <v>209</v>
      </c>
      <c r="C8" s="25" t="s">
        <v>224</v>
      </c>
      <c r="D8" s="125" t="s">
        <v>44</v>
      </c>
      <c r="G8" s="26" t="s">
        <v>36</v>
      </c>
      <c r="H8" s="125" t="s">
        <v>45</v>
      </c>
    </row>
    <row r="9" spans="1:8" ht="27.6" x14ac:dyDescent="0.3">
      <c r="A9" s="26" t="s">
        <v>199</v>
      </c>
      <c r="B9" s="133" t="s">
        <v>210</v>
      </c>
      <c r="C9" s="25" t="s">
        <v>226</v>
      </c>
      <c r="D9" s="125" t="s">
        <v>44</v>
      </c>
      <c r="G9" s="26" t="s">
        <v>36</v>
      </c>
      <c r="H9" s="125" t="s">
        <v>45</v>
      </c>
    </row>
    <row r="10" spans="1:8" ht="27.6" x14ac:dyDescent="0.3">
      <c r="A10" s="26" t="s">
        <v>199</v>
      </c>
      <c r="B10" s="133" t="s">
        <v>211</v>
      </c>
      <c r="C10" s="25" t="s">
        <v>225</v>
      </c>
      <c r="D10" s="125" t="s">
        <v>44</v>
      </c>
      <c r="G10" s="26" t="s">
        <v>36</v>
      </c>
      <c r="H10" s="125" t="s">
        <v>45</v>
      </c>
    </row>
    <row r="11" spans="1:8" ht="27.6" x14ac:dyDescent="0.3">
      <c r="A11" s="26" t="s">
        <v>199</v>
      </c>
      <c r="B11" s="133" t="s">
        <v>212</v>
      </c>
      <c r="C11" s="25" t="s">
        <v>228</v>
      </c>
      <c r="D11" s="125" t="s">
        <v>44</v>
      </c>
      <c r="G11" s="26" t="s">
        <v>36</v>
      </c>
      <c r="H11" s="125" t="s">
        <v>45</v>
      </c>
    </row>
    <row r="12" spans="1:8" ht="27.6" x14ac:dyDescent="0.3">
      <c r="A12" s="26" t="s">
        <v>199</v>
      </c>
      <c r="B12" s="133" t="s">
        <v>213</v>
      </c>
      <c r="C12" s="25" t="s">
        <v>229</v>
      </c>
      <c r="D12" s="125" t="s">
        <v>44</v>
      </c>
      <c r="G12" s="26" t="s">
        <v>36</v>
      </c>
      <c r="H12" s="125" t="s">
        <v>45</v>
      </c>
    </row>
    <row r="13" spans="1:8" ht="27.6" x14ac:dyDescent="0.3">
      <c r="A13" s="26" t="s">
        <v>199</v>
      </c>
      <c r="B13" s="133" t="s">
        <v>214</v>
      </c>
      <c r="C13" s="25" t="s">
        <v>230</v>
      </c>
      <c r="D13" s="125" t="s">
        <v>44</v>
      </c>
      <c r="G13" s="26" t="s">
        <v>36</v>
      </c>
      <c r="H13" s="125" t="s">
        <v>45</v>
      </c>
    </row>
    <row r="14" spans="1:8" ht="27.6" x14ac:dyDescent="0.3">
      <c r="A14" s="26" t="s">
        <v>199</v>
      </c>
      <c r="B14" s="133" t="s">
        <v>215</v>
      </c>
      <c r="C14" s="25" t="s">
        <v>231</v>
      </c>
      <c r="D14" s="125" t="s">
        <v>44</v>
      </c>
      <c r="G14" s="26" t="s">
        <v>36</v>
      </c>
      <c r="H14" s="125" t="s">
        <v>45</v>
      </c>
    </row>
    <row r="15" spans="1:8" ht="27.6" x14ac:dyDescent="0.3">
      <c r="A15" s="26" t="s">
        <v>199</v>
      </c>
      <c r="B15" s="39" t="s">
        <v>216</v>
      </c>
      <c r="C15" s="25" t="s">
        <v>233</v>
      </c>
      <c r="D15" s="125" t="s">
        <v>44</v>
      </c>
      <c r="G15" s="26" t="s">
        <v>36</v>
      </c>
      <c r="H15" s="125" t="s">
        <v>45</v>
      </c>
    </row>
    <row r="16" spans="1:8" ht="27.6" x14ac:dyDescent="0.3">
      <c r="A16" s="26" t="s">
        <v>199</v>
      </c>
      <c r="B16" s="133" t="s">
        <v>217</v>
      </c>
      <c r="C16" s="25" t="s">
        <v>226</v>
      </c>
      <c r="D16" s="125" t="s">
        <v>44</v>
      </c>
      <c r="G16" s="26" t="s">
        <v>36</v>
      </c>
      <c r="H16" s="125" t="s">
        <v>45</v>
      </c>
    </row>
    <row r="17" spans="1:8" ht="27.6" x14ac:dyDescent="0.3">
      <c r="A17" s="26" t="s">
        <v>199</v>
      </c>
      <c r="B17" s="133" t="s">
        <v>218</v>
      </c>
      <c r="C17" s="25" t="s">
        <v>227</v>
      </c>
      <c r="D17" s="125" t="s">
        <v>44</v>
      </c>
      <c r="G17" s="26" t="s">
        <v>36</v>
      </c>
      <c r="H17" s="125" t="s">
        <v>45</v>
      </c>
    </row>
    <row r="18" spans="1:8" ht="27.6" x14ac:dyDescent="0.3">
      <c r="A18" s="26" t="s">
        <v>199</v>
      </c>
      <c r="B18" s="133" t="s">
        <v>219</v>
      </c>
      <c r="C18" s="25" t="s">
        <v>234</v>
      </c>
      <c r="D18" s="125" t="s">
        <v>44</v>
      </c>
      <c r="G18" s="26" t="s">
        <v>36</v>
      </c>
      <c r="H18" s="125" t="s">
        <v>45</v>
      </c>
    </row>
    <row r="19" spans="1:8" ht="27.6" x14ac:dyDescent="0.3">
      <c r="A19" s="26" t="s">
        <v>199</v>
      </c>
      <c r="B19" s="133" t="s">
        <v>220</v>
      </c>
      <c r="C19" s="25" t="s">
        <v>235</v>
      </c>
      <c r="D19" s="125" t="s">
        <v>44</v>
      </c>
      <c r="G19" s="26" t="s">
        <v>36</v>
      </c>
      <c r="H19" s="125" t="s">
        <v>45</v>
      </c>
    </row>
    <row r="20" spans="1:8" ht="27.6" x14ac:dyDescent="0.3">
      <c r="A20" s="26" t="s">
        <v>199</v>
      </c>
      <c r="B20" s="133" t="s">
        <v>221</v>
      </c>
      <c r="C20" s="25" t="s">
        <v>236</v>
      </c>
      <c r="D20" s="125" t="s">
        <v>44</v>
      </c>
      <c r="G20" s="26" t="s">
        <v>36</v>
      </c>
      <c r="H20" s="125" t="s">
        <v>45</v>
      </c>
    </row>
    <row r="21" spans="1:8" ht="27.6" x14ac:dyDescent="0.3">
      <c r="A21" s="26" t="s">
        <v>199</v>
      </c>
      <c r="B21" s="133" t="s">
        <v>222</v>
      </c>
      <c r="C21" s="25" t="s">
        <v>237</v>
      </c>
      <c r="D21" s="125" t="s">
        <v>44</v>
      </c>
      <c r="G21" s="26" t="s">
        <v>36</v>
      </c>
      <c r="H21" s="125" t="s">
        <v>45</v>
      </c>
    </row>
    <row r="22" spans="1:8" ht="27.6" x14ac:dyDescent="0.3">
      <c r="A22" s="26" t="s">
        <v>199</v>
      </c>
      <c r="B22" s="134" t="s">
        <v>170</v>
      </c>
      <c r="C22" s="25" t="s">
        <v>238</v>
      </c>
      <c r="D22" s="125" t="s">
        <v>44</v>
      </c>
      <c r="G22" s="26" t="s">
        <v>36</v>
      </c>
      <c r="H22" s="125" t="s">
        <v>45</v>
      </c>
    </row>
    <row r="23" spans="1:8" x14ac:dyDescent="0.3">
      <c r="A23" s="26" t="s">
        <v>199</v>
      </c>
      <c r="B23" s="135" t="s">
        <v>173</v>
      </c>
      <c r="C23" s="25" t="s">
        <v>174</v>
      </c>
      <c r="D23" s="125" t="s">
        <v>44</v>
      </c>
      <c r="G23" s="26" t="s">
        <v>36</v>
      </c>
      <c r="H23" s="125" t="s">
        <v>45</v>
      </c>
    </row>
    <row r="24" spans="1:8" x14ac:dyDescent="0.3">
      <c r="A24" s="26" t="s">
        <v>199</v>
      </c>
      <c r="B24" s="39" t="s">
        <v>171</v>
      </c>
      <c r="C24" s="105" t="s">
        <v>175</v>
      </c>
      <c r="D24" s="125" t="s">
        <v>44</v>
      </c>
      <c r="G24" s="26" t="s">
        <v>36</v>
      </c>
      <c r="H24" s="125" t="s">
        <v>45</v>
      </c>
    </row>
    <row r="25" spans="1:8" ht="27.6" x14ac:dyDescent="0.3">
      <c r="A25" s="26" t="s">
        <v>199</v>
      </c>
      <c r="B25" s="39" t="s">
        <v>223</v>
      </c>
      <c r="C25" s="26" t="s">
        <v>239</v>
      </c>
      <c r="D25" s="125" t="s">
        <v>44</v>
      </c>
      <c r="G25" s="26" t="s">
        <v>36</v>
      </c>
      <c r="H25" s="125" t="s">
        <v>45</v>
      </c>
    </row>
  </sheetData>
  <pageMargins left="0.7" right="0.7" top="0.75" bottom="0.75" header="0.3" footer="0.3"/>
  <pageSetup orientation="portrait" horizontalDpi="4294967295" verticalDpi="4294967295"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2155F-60A0-48F4-AFC6-7E4C620E1945}">
  <sheetPr codeName="Sheet13"/>
  <dimension ref="A1:AB21"/>
  <sheetViews>
    <sheetView workbookViewId="0">
      <selection activeCell="F7" sqref="F7:F8"/>
    </sheetView>
  </sheetViews>
  <sheetFormatPr defaultRowHeight="14.4" x14ac:dyDescent="0.3"/>
  <cols>
    <col min="1" max="1" width="10.6640625" style="15" bestFit="1" customWidth="1"/>
    <col min="2" max="3" width="8.88671875" style="15"/>
    <col min="4" max="5" width="9.109375" style="49"/>
    <col min="6" max="6" width="8.88671875" style="49"/>
    <col min="7" max="7" width="11.33203125" style="114" customWidth="1"/>
    <col min="8" max="8" width="12.5546875" style="114" customWidth="1"/>
    <col min="9" max="9" width="12.88671875" style="71" customWidth="1"/>
    <col min="10" max="10" width="12.88671875" style="15" customWidth="1"/>
    <col min="11" max="11" width="11.5546875" style="15" customWidth="1"/>
    <col min="12" max="12" width="11.6640625" style="113" customWidth="1"/>
    <col min="13" max="13" width="12.33203125" style="113" customWidth="1"/>
    <col min="14" max="14" width="12.109375" style="113" customWidth="1"/>
    <col min="15" max="15" width="12.5546875" style="113" customWidth="1"/>
    <col min="16" max="16" width="10.88671875" style="15" bestFit="1" customWidth="1"/>
    <col min="17" max="17" width="11.33203125" style="15" customWidth="1"/>
    <col min="18" max="18" width="11.44140625" style="15" customWidth="1"/>
    <col min="19" max="19" width="11.21875" style="15" customWidth="1"/>
    <col min="20" max="20" width="11" style="15" customWidth="1"/>
    <col min="21" max="22" width="8.88671875" style="15"/>
    <col min="23" max="23" width="10.5546875" style="15" customWidth="1"/>
    <col min="24" max="24" width="11.109375" style="15" customWidth="1"/>
    <col min="25" max="16384" width="8.88671875" style="15"/>
  </cols>
  <sheetData>
    <row r="1" spans="1:28" ht="83.4" x14ac:dyDescent="0.3">
      <c r="A1" s="6" t="s">
        <v>4</v>
      </c>
      <c r="B1" s="6" t="s">
        <v>0</v>
      </c>
      <c r="C1" s="6" t="s">
        <v>1</v>
      </c>
      <c r="D1" s="101" t="s">
        <v>169</v>
      </c>
      <c r="E1" s="129" t="s">
        <v>46</v>
      </c>
      <c r="F1" s="131" t="s">
        <v>176</v>
      </c>
      <c r="G1" s="13" t="s">
        <v>209</v>
      </c>
      <c r="H1" s="132" t="s">
        <v>210</v>
      </c>
      <c r="I1" s="132" t="s">
        <v>211</v>
      </c>
      <c r="J1" s="132" t="s">
        <v>212</v>
      </c>
      <c r="K1" s="132" t="s">
        <v>213</v>
      </c>
      <c r="L1" s="132" t="s">
        <v>214</v>
      </c>
      <c r="M1" s="132" t="s">
        <v>215</v>
      </c>
      <c r="N1" s="13" t="s">
        <v>216</v>
      </c>
      <c r="O1" s="132" t="s">
        <v>217</v>
      </c>
      <c r="P1" s="132" t="s">
        <v>218</v>
      </c>
      <c r="Q1" s="132" t="s">
        <v>219</v>
      </c>
      <c r="R1" s="132" t="s">
        <v>220</v>
      </c>
      <c r="S1" s="132" t="s">
        <v>221</v>
      </c>
      <c r="T1" s="132" t="s">
        <v>222</v>
      </c>
      <c r="U1" s="126" t="s">
        <v>170</v>
      </c>
      <c r="V1" s="127" t="s">
        <v>173</v>
      </c>
      <c r="W1" s="128" t="s">
        <v>171</v>
      </c>
      <c r="X1" s="128" t="s">
        <v>223</v>
      </c>
    </row>
    <row r="2" spans="1:28" x14ac:dyDescent="0.3">
      <c r="A2" s="111">
        <f t="shared" ref="A2:A21" si="0">DATE(B2,1,C2)</f>
        <v>43387</v>
      </c>
      <c r="B2" s="15">
        <v>2018</v>
      </c>
      <c r="C2" s="15">
        <v>287</v>
      </c>
      <c r="D2" s="49">
        <v>2</v>
      </c>
      <c r="E2" s="7">
        <v>1</v>
      </c>
      <c r="F2" s="7">
        <f t="shared" ref="F2:F17" si="1">6*0.3048*0.762</f>
        <v>1.3935456000000002</v>
      </c>
      <c r="G2" s="114">
        <v>1181.2</v>
      </c>
      <c r="H2" s="12">
        <v>67.2</v>
      </c>
      <c r="I2" s="8">
        <v>71.099999999999994</v>
      </c>
      <c r="J2" s="71">
        <v>61.6</v>
      </c>
      <c r="K2" s="71">
        <v>65.400000000000006</v>
      </c>
      <c r="L2" s="130">
        <f t="shared" ref="L2:L21" si="2">(H2-J2)/H2</f>
        <v>8.3333333333333356E-2</v>
      </c>
      <c r="M2" s="130">
        <f t="shared" ref="M2:M21" si="3">(I2-K2)/I2</f>
        <v>8.0168776371307857E-2</v>
      </c>
      <c r="N2" s="114">
        <v>1070.3</v>
      </c>
      <c r="O2" s="12">
        <v>61</v>
      </c>
      <c r="P2" s="8">
        <v>56.8</v>
      </c>
      <c r="Q2" s="71">
        <v>55.6</v>
      </c>
      <c r="R2" s="71">
        <v>52</v>
      </c>
      <c r="S2" s="130">
        <f t="shared" ref="S2:S21" si="4">(O2-Q2)/O2</f>
        <v>8.8524590163934408E-2</v>
      </c>
      <c r="T2" s="130">
        <f t="shared" ref="T2:T21" si="5">(P2-R2)/P2</f>
        <v>8.4507042253521084E-2</v>
      </c>
      <c r="U2" s="71">
        <f t="shared" ref="U2:U21" si="6">G2-G2*AVERAGE(L2:M2)+N2-N2*AVERAGE(S2:T2)</f>
        <v>2062.3377759202376</v>
      </c>
      <c r="V2" s="130">
        <f>(J2+K2+Q2+R2)/800</f>
        <v>0.29325000000000001</v>
      </c>
      <c r="W2" s="112">
        <f t="shared" ref="W2:W21" si="7">10*U2/F2</f>
        <v>14799.21271266787</v>
      </c>
      <c r="X2" s="112">
        <f t="shared" ref="X2:X21" si="8">(W2*1.18343195266272*2.20462/56)/2.47105</f>
        <v>279.02690784475931</v>
      </c>
      <c r="AB2" s="112"/>
    </row>
    <row r="3" spans="1:28" x14ac:dyDescent="0.3">
      <c r="A3" s="111">
        <f t="shared" si="0"/>
        <v>43387</v>
      </c>
      <c r="B3" s="15">
        <v>2018</v>
      </c>
      <c r="C3" s="15">
        <v>287</v>
      </c>
      <c r="D3" s="49">
        <v>2</v>
      </c>
      <c r="E3" s="7">
        <v>2</v>
      </c>
      <c r="F3" s="7">
        <f t="shared" si="1"/>
        <v>1.3935456000000002</v>
      </c>
      <c r="G3" s="114">
        <v>1084</v>
      </c>
      <c r="H3" s="12">
        <v>64.3</v>
      </c>
      <c r="I3" s="8">
        <v>63.7</v>
      </c>
      <c r="J3" s="71">
        <v>58.9</v>
      </c>
      <c r="K3" s="71">
        <v>58.3</v>
      </c>
      <c r="L3" s="130">
        <f t="shared" si="2"/>
        <v>8.3981337480559859E-2</v>
      </c>
      <c r="M3" s="130">
        <f t="shared" si="3"/>
        <v>8.4772370486656284E-2</v>
      </c>
      <c r="N3" s="114">
        <v>1174.5</v>
      </c>
      <c r="O3" s="12">
        <v>66.8</v>
      </c>
      <c r="P3" s="8">
        <v>66</v>
      </c>
      <c r="Q3" s="71">
        <v>63.9</v>
      </c>
      <c r="R3" s="71">
        <v>60.9</v>
      </c>
      <c r="S3" s="130">
        <f t="shared" si="4"/>
        <v>4.3413173652694592E-2</v>
      </c>
      <c r="T3" s="130">
        <f t="shared" si="5"/>
        <v>7.7272727272727298E-2</v>
      </c>
      <c r="U3" s="71">
        <f t="shared" si="6"/>
        <v>2096.1626949633151</v>
      </c>
      <c r="V3" s="130">
        <f t="shared" ref="V3:V21" si="9">(J3+K3+Q3+R3)/800</f>
        <v>0.30249999999999999</v>
      </c>
      <c r="W3" s="112">
        <f t="shared" si="7"/>
        <v>15041.938311622633</v>
      </c>
      <c r="X3" s="112">
        <f t="shared" si="8"/>
        <v>283.60329813294953</v>
      </c>
      <c r="AB3" s="112"/>
    </row>
    <row r="4" spans="1:28" x14ac:dyDescent="0.3">
      <c r="A4" s="111">
        <f t="shared" si="0"/>
        <v>43387</v>
      </c>
      <c r="B4" s="15">
        <v>2018</v>
      </c>
      <c r="C4" s="15">
        <v>287</v>
      </c>
      <c r="D4" s="49">
        <v>3</v>
      </c>
      <c r="E4" s="7">
        <v>1</v>
      </c>
      <c r="F4" s="7">
        <f t="shared" si="1"/>
        <v>1.3935456000000002</v>
      </c>
      <c r="G4" s="114">
        <v>1273.0999999999999</v>
      </c>
      <c r="H4" s="12">
        <v>67.7</v>
      </c>
      <c r="I4" s="8">
        <v>66.2</v>
      </c>
      <c r="J4" s="71">
        <v>62.7</v>
      </c>
      <c r="K4" s="71">
        <v>60.7</v>
      </c>
      <c r="L4" s="130">
        <f t="shared" si="2"/>
        <v>7.3855243722304287E-2</v>
      </c>
      <c r="M4" s="130">
        <f t="shared" si="3"/>
        <v>8.3081570996978854E-2</v>
      </c>
      <c r="N4" s="114">
        <v>967.1</v>
      </c>
      <c r="O4" s="12">
        <v>78.099999999999994</v>
      </c>
      <c r="P4" s="8">
        <v>65</v>
      </c>
      <c r="Q4" s="71">
        <v>71.7</v>
      </c>
      <c r="R4" s="71">
        <v>59.7</v>
      </c>
      <c r="S4" s="130">
        <f t="shared" si="4"/>
        <v>8.1946222791293113E-2</v>
      </c>
      <c r="T4" s="130">
        <f t="shared" si="5"/>
        <v>8.153846153846149E-2</v>
      </c>
      <c r="U4" s="71">
        <f t="shared" si="6"/>
        <v>2061.2488514827874</v>
      </c>
      <c r="V4" s="130">
        <f t="shared" si="9"/>
        <v>0.31850000000000001</v>
      </c>
      <c r="W4" s="112">
        <f t="shared" si="7"/>
        <v>14791.398655937683</v>
      </c>
      <c r="X4" s="112">
        <f t="shared" si="8"/>
        <v>278.87958027203774</v>
      </c>
      <c r="AB4" s="112"/>
    </row>
    <row r="5" spans="1:28" x14ac:dyDescent="0.3">
      <c r="A5" s="111">
        <f t="shared" si="0"/>
        <v>43387</v>
      </c>
      <c r="B5" s="15">
        <v>2018</v>
      </c>
      <c r="C5" s="15">
        <v>287</v>
      </c>
      <c r="D5" s="49">
        <v>3</v>
      </c>
      <c r="E5" s="7">
        <v>2</v>
      </c>
      <c r="F5" s="7">
        <f t="shared" si="1"/>
        <v>1.3935456000000002</v>
      </c>
      <c r="G5" s="114">
        <v>1053.3</v>
      </c>
      <c r="H5" s="12">
        <v>60.6</v>
      </c>
      <c r="I5" s="8">
        <v>63.6</v>
      </c>
      <c r="J5" s="71">
        <v>57.8</v>
      </c>
      <c r="K5" s="71">
        <v>60.8</v>
      </c>
      <c r="L5" s="130">
        <f t="shared" si="2"/>
        <v>4.6204620462046271E-2</v>
      </c>
      <c r="M5" s="130">
        <f t="shared" si="3"/>
        <v>4.4025157232704469E-2</v>
      </c>
      <c r="N5" s="114">
        <v>1209.5</v>
      </c>
      <c r="O5" s="12">
        <v>65.900000000000006</v>
      </c>
      <c r="P5" s="8">
        <v>66.8</v>
      </c>
      <c r="Q5" s="71">
        <v>63.1</v>
      </c>
      <c r="R5" s="71">
        <v>64</v>
      </c>
      <c r="S5" s="130">
        <f t="shared" si="4"/>
        <v>4.2488619119878668E-2</v>
      </c>
      <c r="T5" s="130">
        <f t="shared" si="5"/>
        <v>4.1916167664670621E-2</v>
      </c>
      <c r="U5" s="71">
        <f t="shared" si="6"/>
        <v>2164.2366927691032</v>
      </c>
      <c r="V5" s="130">
        <f t="shared" si="9"/>
        <v>0.30712499999999998</v>
      </c>
      <c r="W5" s="112">
        <f t="shared" si="7"/>
        <v>15530.433254348498</v>
      </c>
      <c r="X5" s="112">
        <f t="shared" si="8"/>
        <v>292.81346599883392</v>
      </c>
      <c r="AB5" s="112"/>
    </row>
    <row r="6" spans="1:28" x14ac:dyDescent="0.3">
      <c r="A6" s="111">
        <f t="shared" si="0"/>
        <v>43387</v>
      </c>
      <c r="B6" s="15">
        <v>2018</v>
      </c>
      <c r="C6" s="15">
        <v>287</v>
      </c>
      <c r="D6" s="49">
        <v>4</v>
      </c>
      <c r="E6" s="7">
        <v>1</v>
      </c>
      <c r="F6" s="7">
        <f t="shared" si="1"/>
        <v>1.3935456000000002</v>
      </c>
      <c r="G6" s="114">
        <v>979</v>
      </c>
      <c r="H6" s="12">
        <v>67.5</v>
      </c>
      <c r="I6" s="8">
        <v>68.599999999999994</v>
      </c>
      <c r="J6" s="71">
        <v>64.599999999999994</v>
      </c>
      <c r="K6" s="71">
        <v>65.599999999999994</v>
      </c>
      <c r="L6" s="130">
        <f t="shared" si="2"/>
        <v>4.296296296296305E-2</v>
      </c>
      <c r="M6" s="130">
        <f t="shared" si="3"/>
        <v>4.3731778425655982E-2</v>
      </c>
      <c r="N6" s="114">
        <v>816.4</v>
      </c>
      <c r="O6" s="12">
        <v>61.2</v>
      </c>
      <c r="P6" s="8">
        <v>65.3</v>
      </c>
      <c r="Q6" s="71">
        <v>56.5</v>
      </c>
      <c r="R6" s="71">
        <v>60.3</v>
      </c>
      <c r="S6" s="130">
        <f t="shared" si="4"/>
        <v>7.6797385620915079E-2</v>
      </c>
      <c r="T6" s="130">
        <f t="shared" si="5"/>
        <v>7.6569678407350697E-2</v>
      </c>
      <c r="U6" s="71">
        <f t="shared" si="6"/>
        <v>1690.3584885539328</v>
      </c>
      <c r="V6" s="130">
        <f t="shared" si="9"/>
        <v>0.30875000000000002</v>
      </c>
      <c r="W6" s="112">
        <f t="shared" si="7"/>
        <v>12129.91156194625</v>
      </c>
      <c r="X6" s="112">
        <f t="shared" si="8"/>
        <v>228.69944376589183</v>
      </c>
      <c r="AB6" s="112"/>
    </row>
    <row r="7" spans="1:28" x14ac:dyDescent="0.3">
      <c r="A7" s="111">
        <f t="shared" si="0"/>
        <v>43387</v>
      </c>
      <c r="B7" s="15">
        <v>2018</v>
      </c>
      <c r="C7" s="15">
        <v>287</v>
      </c>
      <c r="D7" s="49">
        <v>4</v>
      </c>
      <c r="E7" s="7">
        <v>2</v>
      </c>
      <c r="F7" s="7">
        <f t="shared" si="1"/>
        <v>1.3935456000000002</v>
      </c>
      <c r="G7" s="114">
        <v>914</v>
      </c>
      <c r="H7" s="12">
        <v>65</v>
      </c>
      <c r="I7" s="8">
        <v>66.8</v>
      </c>
      <c r="J7" s="71">
        <v>60.1</v>
      </c>
      <c r="K7" s="71">
        <v>64</v>
      </c>
      <c r="L7" s="130">
        <f t="shared" si="2"/>
        <v>7.5384615384615369E-2</v>
      </c>
      <c r="M7" s="130">
        <f t="shared" si="3"/>
        <v>4.1916167664670621E-2</v>
      </c>
      <c r="N7" s="114">
        <v>872.3</v>
      </c>
      <c r="O7" s="12">
        <v>62.4</v>
      </c>
      <c r="P7" s="8">
        <v>63.6</v>
      </c>
      <c r="Q7" s="71">
        <v>59.8</v>
      </c>
      <c r="R7" s="71">
        <v>61</v>
      </c>
      <c r="S7" s="130">
        <f t="shared" si="4"/>
        <v>4.1666666666666692E-2</v>
      </c>
      <c r="T7" s="130">
        <f t="shared" si="5"/>
        <v>4.0880503144654107E-2</v>
      </c>
      <c r="U7" s="71">
        <f t="shared" si="6"/>
        <v>1696.6905940332688</v>
      </c>
      <c r="V7" s="130">
        <f t="shared" si="9"/>
        <v>0.30612499999999998</v>
      </c>
      <c r="W7" s="112">
        <f t="shared" si="7"/>
        <v>12175.350372698736</v>
      </c>
      <c r="X7" s="112">
        <f t="shared" si="8"/>
        <v>229.55615493739603</v>
      </c>
      <c r="Y7" s="112"/>
      <c r="AB7" s="112"/>
    </row>
    <row r="8" spans="1:28" x14ac:dyDescent="0.3">
      <c r="A8" s="111">
        <f t="shared" si="0"/>
        <v>43387</v>
      </c>
      <c r="B8" s="15">
        <v>2018</v>
      </c>
      <c r="C8" s="15">
        <v>287</v>
      </c>
      <c r="D8" s="49" t="s">
        <v>60</v>
      </c>
      <c r="E8" s="49">
        <v>1</v>
      </c>
      <c r="F8" s="14">
        <f t="shared" ref="F8:F11" si="10">3*0.762</f>
        <v>2.286</v>
      </c>
      <c r="G8" s="114">
        <v>1704.2</v>
      </c>
      <c r="H8" s="12">
        <v>64.2</v>
      </c>
      <c r="I8" s="8">
        <v>68.8</v>
      </c>
      <c r="J8" s="71">
        <v>59.1</v>
      </c>
      <c r="K8" s="71">
        <v>63.7</v>
      </c>
      <c r="L8" s="130">
        <f t="shared" si="2"/>
        <v>7.9439252336448621E-2</v>
      </c>
      <c r="M8" s="130">
        <f t="shared" si="3"/>
        <v>7.412790697674411E-2</v>
      </c>
      <c r="N8" s="114">
        <v>1632.4</v>
      </c>
      <c r="O8" s="12">
        <v>75.599999999999994</v>
      </c>
      <c r="P8" s="8">
        <v>71.2</v>
      </c>
      <c r="Q8" s="71">
        <v>71.2</v>
      </c>
      <c r="R8" s="71">
        <v>65.900000000000006</v>
      </c>
      <c r="S8" s="130">
        <f t="shared" si="4"/>
        <v>5.8201058201058094E-2</v>
      </c>
      <c r="T8" s="130">
        <f t="shared" si="5"/>
        <v>7.4438202247190971E-2</v>
      </c>
      <c r="U8" s="71">
        <f t="shared" si="6"/>
        <v>3097.4852591713679</v>
      </c>
      <c r="V8" s="130">
        <f t="shared" si="9"/>
        <v>0.32487499999999997</v>
      </c>
      <c r="W8" s="112">
        <f t="shared" si="7"/>
        <v>13549.804283339317</v>
      </c>
      <c r="X8" s="112">
        <f t="shared" si="8"/>
        <v>255.4703459222246</v>
      </c>
      <c r="AB8" s="112"/>
    </row>
    <row r="9" spans="1:28" x14ac:dyDescent="0.3">
      <c r="A9" s="111">
        <f t="shared" si="0"/>
        <v>43387</v>
      </c>
      <c r="B9" s="15">
        <v>2018</v>
      </c>
      <c r="C9" s="15">
        <v>287</v>
      </c>
      <c r="D9" s="49" t="s">
        <v>60</v>
      </c>
      <c r="E9" s="49">
        <v>2</v>
      </c>
      <c r="F9" s="14">
        <f t="shared" si="10"/>
        <v>2.286</v>
      </c>
      <c r="G9" s="114">
        <v>1732.4</v>
      </c>
      <c r="H9" s="12">
        <v>65.900000000000006</v>
      </c>
      <c r="I9" s="8">
        <v>69.2</v>
      </c>
      <c r="J9" s="71">
        <v>60.6</v>
      </c>
      <c r="K9" s="71">
        <v>63.9</v>
      </c>
      <c r="L9" s="130">
        <f t="shared" si="2"/>
        <v>8.0424886191198849E-2</v>
      </c>
      <c r="M9" s="130">
        <f t="shared" si="3"/>
        <v>7.6589595375722602E-2</v>
      </c>
      <c r="N9" s="114">
        <v>1661.7</v>
      </c>
      <c r="O9" s="12">
        <v>74.8</v>
      </c>
      <c r="P9" s="8">
        <v>72.900000000000006</v>
      </c>
      <c r="Q9" s="71">
        <v>68.8</v>
      </c>
      <c r="R9" s="71">
        <v>67.400000000000006</v>
      </c>
      <c r="S9" s="130">
        <f t="shared" si="4"/>
        <v>8.0213903743315509E-2</v>
      </c>
      <c r="T9" s="130">
        <f t="shared" si="5"/>
        <v>7.5445816186556922E-2</v>
      </c>
      <c r="U9" s="71">
        <f t="shared" si="6"/>
        <v>3128.7641777629983</v>
      </c>
      <c r="V9" s="130">
        <f t="shared" si="9"/>
        <v>0.32587500000000008</v>
      </c>
      <c r="W9" s="112">
        <f t="shared" si="7"/>
        <v>13686.632448657036</v>
      </c>
      <c r="X9" s="112">
        <f t="shared" si="8"/>
        <v>258.0501277400773</v>
      </c>
      <c r="AB9" s="112"/>
    </row>
    <row r="10" spans="1:28" x14ac:dyDescent="0.3">
      <c r="A10" s="111">
        <f t="shared" si="0"/>
        <v>43387</v>
      </c>
      <c r="B10" s="15">
        <v>2018</v>
      </c>
      <c r="C10" s="15">
        <v>287</v>
      </c>
      <c r="D10" s="49" t="s">
        <v>60</v>
      </c>
      <c r="E10" s="49">
        <v>3</v>
      </c>
      <c r="F10" s="14">
        <f t="shared" si="10"/>
        <v>2.286</v>
      </c>
      <c r="G10" s="114">
        <v>1733.8</v>
      </c>
      <c r="H10" s="12">
        <v>73.400000000000006</v>
      </c>
      <c r="I10" s="8">
        <v>68.5</v>
      </c>
      <c r="J10" s="71">
        <v>67.8</v>
      </c>
      <c r="K10" s="71">
        <v>63.4</v>
      </c>
      <c r="L10" s="130">
        <f t="shared" si="2"/>
        <v>7.6294277929155427E-2</v>
      </c>
      <c r="M10" s="130">
        <f t="shared" si="3"/>
        <v>7.445255474452557E-2</v>
      </c>
      <c r="N10" s="114">
        <v>1744.8</v>
      </c>
      <c r="O10" s="12">
        <v>74.7</v>
      </c>
      <c r="P10" s="8">
        <v>69</v>
      </c>
      <c r="Q10" s="71">
        <v>69.5</v>
      </c>
      <c r="R10" s="71">
        <v>63.6</v>
      </c>
      <c r="S10" s="130">
        <f t="shared" si="4"/>
        <v>6.9611780455153982E-2</v>
      </c>
      <c r="T10" s="130">
        <f t="shared" si="5"/>
        <v>7.826086956521737E-2</v>
      </c>
      <c r="U10" s="71">
        <f t="shared" si="6"/>
        <v>3218.9134708774136</v>
      </c>
      <c r="V10" s="130">
        <f t="shared" si="9"/>
        <v>0.33037500000000003</v>
      </c>
      <c r="W10" s="112">
        <f t="shared" si="7"/>
        <v>14080.98631179971</v>
      </c>
      <c r="X10" s="112">
        <f t="shared" si="8"/>
        <v>265.48534346173165</v>
      </c>
      <c r="AB10" s="112"/>
    </row>
    <row r="11" spans="1:28" x14ac:dyDescent="0.3">
      <c r="A11" s="111">
        <f t="shared" si="0"/>
        <v>43387</v>
      </c>
      <c r="B11" s="15">
        <v>2018</v>
      </c>
      <c r="C11" s="15">
        <v>287</v>
      </c>
      <c r="D11" s="49" t="s">
        <v>60</v>
      </c>
      <c r="E11" s="49">
        <v>4</v>
      </c>
      <c r="F11" s="14">
        <f t="shared" si="10"/>
        <v>2.286</v>
      </c>
      <c r="G11" s="114">
        <v>1960</v>
      </c>
      <c r="H11" s="12">
        <v>74.599999999999994</v>
      </c>
      <c r="I11" s="8">
        <v>72.400000000000006</v>
      </c>
      <c r="J11" s="71">
        <v>68.8</v>
      </c>
      <c r="K11" s="71">
        <v>67</v>
      </c>
      <c r="L11" s="130">
        <f t="shared" si="2"/>
        <v>7.7747989276139379E-2</v>
      </c>
      <c r="M11" s="130">
        <f t="shared" si="3"/>
        <v>7.4585635359116095E-2</v>
      </c>
      <c r="N11" s="114">
        <v>1471</v>
      </c>
      <c r="O11" s="12">
        <v>76.3</v>
      </c>
      <c r="P11" s="8">
        <v>68.2</v>
      </c>
      <c r="Q11" s="71">
        <v>70.7</v>
      </c>
      <c r="R11" s="71">
        <v>63</v>
      </c>
      <c r="S11" s="130">
        <f t="shared" si="4"/>
        <v>7.3394495412843971E-2</v>
      </c>
      <c r="T11" s="130">
        <f t="shared" si="5"/>
        <v>7.6246334310850483E-2</v>
      </c>
      <c r="U11" s="71">
        <f t="shared" si="6"/>
        <v>3171.6522175956725</v>
      </c>
      <c r="V11" s="130">
        <f t="shared" si="9"/>
        <v>0.33687499999999998</v>
      </c>
      <c r="W11" s="112">
        <f t="shared" si="7"/>
        <v>13874.244171459635</v>
      </c>
      <c r="X11" s="112">
        <f t="shared" si="8"/>
        <v>261.58739150575235</v>
      </c>
      <c r="Y11" s="112"/>
      <c r="AB11" s="112"/>
    </row>
    <row r="12" spans="1:28" x14ac:dyDescent="0.3">
      <c r="A12" s="111">
        <f t="shared" si="0"/>
        <v>43387</v>
      </c>
      <c r="B12" s="15">
        <v>2018</v>
      </c>
      <c r="C12" s="15">
        <v>287</v>
      </c>
      <c r="D12" s="49">
        <v>7</v>
      </c>
      <c r="E12" s="7">
        <v>1</v>
      </c>
      <c r="F12" s="7">
        <f t="shared" si="1"/>
        <v>1.3935456000000002</v>
      </c>
      <c r="G12" s="114">
        <v>1237.5999999999999</v>
      </c>
      <c r="H12" s="12">
        <v>74.5</v>
      </c>
      <c r="I12" s="8">
        <v>72.099999999999994</v>
      </c>
      <c r="J12" s="71">
        <v>66.900000000000006</v>
      </c>
      <c r="K12" s="71">
        <v>64.400000000000006</v>
      </c>
      <c r="L12" s="130">
        <f t="shared" si="2"/>
        <v>0.10201342281879187</v>
      </c>
      <c r="M12" s="130">
        <f t="shared" si="3"/>
        <v>0.10679611650485422</v>
      </c>
      <c r="N12" s="114">
        <v>1480.1</v>
      </c>
      <c r="O12" s="12">
        <v>78.7</v>
      </c>
      <c r="P12" s="8">
        <v>75.400000000000006</v>
      </c>
      <c r="Q12" s="71">
        <v>71</v>
      </c>
      <c r="R12" s="71">
        <v>68</v>
      </c>
      <c r="S12" s="130">
        <f t="shared" si="4"/>
        <v>9.7839898348157595E-2</v>
      </c>
      <c r="T12" s="130">
        <f t="shared" si="5"/>
        <v>9.8143236074270626E-2</v>
      </c>
      <c r="U12" s="71">
        <f t="shared" si="6"/>
        <v>2443.4513384372094</v>
      </c>
      <c r="V12" s="130">
        <f t="shared" si="9"/>
        <v>0.33787500000000004</v>
      </c>
      <c r="W12" s="112">
        <f t="shared" si="7"/>
        <v>17534.060876351727</v>
      </c>
      <c r="X12" s="112">
        <f t="shared" si="8"/>
        <v>330.59020660621491</v>
      </c>
      <c r="AB12" s="112"/>
    </row>
    <row r="13" spans="1:28" x14ac:dyDescent="0.3">
      <c r="A13" s="111">
        <f t="shared" si="0"/>
        <v>43387</v>
      </c>
      <c r="B13" s="15">
        <v>2018</v>
      </c>
      <c r="C13" s="15">
        <v>287</v>
      </c>
      <c r="D13" s="49">
        <v>7</v>
      </c>
      <c r="E13" s="7">
        <v>2</v>
      </c>
      <c r="F13" s="7">
        <f t="shared" si="1"/>
        <v>1.3935456000000002</v>
      </c>
      <c r="G13" s="114">
        <v>1191.2</v>
      </c>
      <c r="H13" s="12">
        <v>71.900000000000006</v>
      </c>
      <c r="I13" s="8">
        <v>73.5</v>
      </c>
      <c r="J13" s="71">
        <v>65.2</v>
      </c>
      <c r="K13" s="71">
        <v>66.5</v>
      </c>
      <c r="L13" s="130">
        <f t="shared" si="2"/>
        <v>9.3184979137691276E-2</v>
      </c>
      <c r="M13" s="130">
        <f t="shared" si="3"/>
        <v>9.5238095238095233E-2</v>
      </c>
      <c r="N13" s="114">
        <v>818.2</v>
      </c>
      <c r="O13" s="12">
        <v>76.3</v>
      </c>
      <c r="P13" s="8">
        <v>75.5</v>
      </c>
      <c r="Q13" s="71">
        <v>69.2</v>
      </c>
      <c r="R13" s="71">
        <v>68.3</v>
      </c>
      <c r="S13" s="130">
        <f t="shared" si="4"/>
        <v>9.305373525557005E-2</v>
      </c>
      <c r="T13" s="130">
        <f t="shared" si="5"/>
        <v>9.5364238410596061E-2</v>
      </c>
      <c r="U13" s="71">
        <f t="shared" si="6"/>
        <v>1820.093423874953</v>
      </c>
      <c r="V13" s="130">
        <f t="shared" si="9"/>
        <v>0.33649999999999997</v>
      </c>
      <c r="W13" s="112">
        <f t="shared" si="7"/>
        <v>13060.88170975498</v>
      </c>
      <c r="X13" s="112">
        <f t="shared" si="8"/>
        <v>246.25211543041181</v>
      </c>
      <c r="AB13" s="112"/>
    </row>
    <row r="14" spans="1:28" x14ac:dyDescent="0.3">
      <c r="A14" s="111">
        <f t="shared" si="0"/>
        <v>43387</v>
      </c>
      <c r="B14" s="15">
        <v>2018</v>
      </c>
      <c r="C14" s="15">
        <v>287</v>
      </c>
      <c r="D14" s="49">
        <v>8</v>
      </c>
      <c r="E14" s="7">
        <v>1</v>
      </c>
      <c r="F14" s="7">
        <f t="shared" si="1"/>
        <v>1.3935456000000002</v>
      </c>
      <c r="G14" s="114">
        <v>915.6</v>
      </c>
      <c r="H14" s="12">
        <v>76.8</v>
      </c>
      <c r="I14" s="8">
        <v>73.7</v>
      </c>
      <c r="J14" s="71">
        <v>69.5</v>
      </c>
      <c r="K14" s="71">
        <v>66.7</v>
      </c>
      <c r="L14" s="130">
        <f t="shared" si="2"/>
        <v>9.5052083333333301E-2</v>
      </c>
      <c r="M14" s="130">
        <f t="shared" si="3"/>
        <v>9.4979647218453186E-2</v>
      </c>
      <c r="N14" s="114">
        <v>893.5</v>
      </c>
      <c r="O14" s="12">
        <v>64.8</v>
      </c>
      <c r="P14" s="8">
        <v>62.8</v>
      </c>
      <c r="Q14" s="71">
        <v>58.2</v>
      </c>
      <c r="R14" s="71">
        <v>56.4</v>
      </c>
      <c r="S14" s="130">
        <f t="shared" si="4"/>
        <v>0.10185185185185176</v>
      </c>
      <c r="T14" s="130">
        <f t="shared" si="5"/>
        <v>0.10191082802547768</v>
      </c>
      <c r="U14" s="71">
        <f t="shared" si="6"/>
        <v>1631.0724965181953</v>
      </c>
      <c r="V14" s="130">
        <f t="shared" si="9"/>
        <v>0.3135</v>
      </c>
      <c r="W14" s="112">
        <f t="shared" si="7"/>
        <v>11704.478823787289</v>
      </c>
      <c r="X14" s="112">
        <f t="shared" si="8"/>
        <v>220.67826157673304</v>
      </c>
      <c r="AB14" s="112"/>
    </row>
    <row r="15" spans="1:28" x14ac:dyDescent="0.3">
      <c r="A15" s="111">
        <f t="shared" si="0"/>
        <v>43387</v>
      </c>
      <c r="B15" s="15">
        <v>2018</v>
      </c>
      <c r="C15" s="15">
        <v>287</v>
      </c>
      <c r="D15" s="49">
        <v>8</v>
      </c>
      <c r="E15" s="7">
        <v>2</v>
      </c>
      <c r="F15" s="7">
        <f t="shared" si="1"/>
        <v>1.3935456000000002</v>
      </c>
      <c r="G15" s="114">
        <v>829.2</v>
      </c>
      <c r="H15" s="12">
        <v>58.8</v>
      </c>
      <c r="I15" s="8">
        <v>67.5</v>
      </c>
      <c r="J15" s="71">
        <v>54.3</v>
      </c>
      <c r="K15" s="71">
        <v>62.6</v>
      </c>
      <c r="L15" s="130">
        <f t="shared" si="2"/>
        <v>7.6530612244897961E-2</v>
      </c>
      <c r="M15" s="130">
        <f t="shared" si="3"/>
        <v>7.259259259259257E-2</v>
      </c>
      <c r="N15" s="114">
        <v>1131.5</v>
      </c>
      <c r="O15" s="12">
        <v>67.400000000000006</v>
      </c>
      <c r="P15" s="8">
        <v>59.9</v>
      </c>
      <c r="Q15" s="71">
        <v>62.6</v>
      </c>
      <c r="R15" s="71">
        <v>55.2</v>
      </c>
      <c r="S15" s="130">
        <f t="shared" si="4"/>
        <v>7.1216617210682551E-2</v>
      </c>
      <c r="T15" s="130">
        <f t="shared" si="5"/>
        <v>7.8464106844741172E-2</v>
      </c>
      <c r="U15" s="71">
        <f t="shared" si="6"/>
        <v>1814.1916496400206</v>
      </c>
      <c r="V15" s="130">
        <f t="shared" si="9"/>
        <v>0.293375</v>
      </c>
      <c r="W15" s="112">
        <f t="shared" si="7"/>
        <v>13018.530930312007</v>
      </c>
      <c r="X15" s="112">
        <f t="shared" si="8"/>
        <v>245.45362653358868</v>
      </c>
      <c r="AB15" s="112"/>
    </row>
    <row r="16" spans="1:28" x14ac:dyDescent="0.3">
      <c r="A16" s="111">
        <f t="shared" si="0"/>
        <v>43387</v>
      </c>
      <c r="B16" s="15">
        <v>2018</v>
      </c>
      <c r="C16" s="15">
        <v>287</v>
      </c>
      <c r="D16" s="49">
        <v>9</v>
      </c>
      <c r="E16" s="7">
        <v>1</v>
      </c>
      <c r="F16" s="7">
        <f t="shared" si="1"/>
        <v>1.3935456000000002</v>
      </c>
      <c r="G16" s="114">
        <v>1274.7</v>
      </c>
      <c r="H16" s="12">
        <v>70.599999999999994</v>
      </c>
      <c r="I16" s="8">
        <v>71.099999999999994</v>
      </c>
      <c r="J16" s="71">
        <v>65.8</v>
      </c>
      <c r="K16" s="71">
        <v>66.3</v>
      </c>
      <c r="L16" s="130">
        <f t="shared" si="2"/>
        <v>6.7988668555240758E-2</v>
      </c>
      <c r="M16" s="130">
        <f t="shared" si="3"/>
        <v>6.7510548523206718E-2</v>
      </c>
      <c r="N16" s="114">
        <v>1098.5999999999999</v>
      </c>
      <c r="O16" s="12">
        <v>64.3</v>
      </c>
      <c r="P16" s="8">
        <v>64.7</v>
      </c>
      <c r="Q16" s="71">
        <v>59.9</v>
      </c>
      <c r="R16" s="71">
        <v>59</v>
      </c>
      <c r="S16" s="130">
        <f t="shared" si="4"/>
        <v>6.8429237947122842E-2</v>
      </c>
      <c r="T16" s="130">
        <f t="shared" si="5"/>
        <v>8.809891808346218E-2</v>
      </c>
      <c r="U16" s="71">
        <f t="shared" si="6"/>
        <v>2200.958657887451</v>
      </c>
      <c r="V16" s="130">
        <f t="shared" si="9"/>
        <v>0.31374999999999997</v>
      </c>
      <c r="W16" s="112">
        <f t="shared" si="7"/>
        <v>15793.947882921455</v>
      </c>
      <c r="X16" s="112">
        <f t="shared" si="8"/>
        <v>297.78181623544032</v>
      </c>
      <c r="AB16" s="112"/>
    </row>
    <row r="17" spans="1:28" x14ac:dyDescent="0.3">
      <c r="A17" s="111">
        <f t="shared" si="0"/>
        <v>43387</v>
      </c>
      <c r="B17" s="15">
        <v>2018</v>
      </c>
      <c r="C17" s="15">
        <v>287</v>
      </c>
      <c r="D17" s="49">
        <v>9</v>
      </c>
      <c r="E17" s="7">
        <v>2</v>
      </c>
      <c r="F17" s="7">
        <f t="shared" si="1"/>
        <v>1.3935456000000002</v>
      </c>
      <c r="G17" s="114">
        <v>1095.0999999999999</v>
      </c>
      <c r="H17" s="12">
        <v>70.2</v>
      </c>
      <c r="I17" s="8">
        <v>70.3</v>
      </c>
      <c r="J17" s="71">
        <v>64.099999999999994</v>
      </c>
      <c r="K17" s="71">
        <v>64.099999999999994</v>
      </c>
      <c r="L17" s="130">
        <f t="shared" si="2"/>
        <v>8.6894586894587011E-2</v>
      </c>
      <c r="M17" s="130">
        <f t="shared" si="3"/>
        <v>8.8193456614509294E-2</v>
      </c>
      <c r="N17" s="114">
        <v>1039.4000000000001</v>
      </c>
      <c r="O17" s="12">
        <v>71.400000000000006</v>
      </c>
      <c r="P17" s="8">
        <v>72.8</v>
      </c>
      <c r="Q17" s="71">
        <v>65</v>
      </c>
      <c r="R17" s="71">
        <v>66.3</v>
      </c>
      <c r="S17" s="130">
        <f t="shared" si="4"/>
        <v>8.9635854341736765E-2</v>
      </c>
      <c r="T17" s="130">
        <f t="shared" si="5"/>
        <v>8.9285714285714288E-2</v>
      </c>
      <c r="U17" s="71">
        <f t="shared" si="6"/>
        <v>1945.6450025609081</v>
      </c>
      <c r="V17" s="130">
        <f t="shared" si="9"/>
        <v>0.32437500000000002</v>
      </c>
      <c r="W17" s="112">
        <f t="shared" si="7"/>
        <v>13961.832340189712</v>
      </c>
      <c r="X17" s="112">
        <f t="shared" si="8"/>
        <v>263.23879393904662</v>
      </c>
      <c r="Y17" s="112"/>
      <c r="AB17" s="112"/>
    </row>
    <row r="18" spans="1:28" x14ac:dyDescent="0.3">
      <c r="A18" s="111">
        <f t="shared" si="0"/>
        <v>43387</v>
      </c>
      <c r="B18" s="15">
        <v>2018</v>
      </c>
      <c r="C18" s="15">
        <v>287</v>
      </c>
      <c r="D18" s="49" t="s">
        <v>61</v>
      </c>
      <c r="E18" s="49">
        <v>1</v>
      </c>
      <c r="F18" s="14">
        <f t="shared" ref="F18:F21" si="11">3*0.762</f>
        <v>2.286</v>
      </c>
      <c r="G18" s="114">
        <v>1518.2</v>
      </c>
      <c r="H18" s="12">
        <v>75.7</v>
      </c>
      <c r="I18" s="8">
        <v>66.900000000000006</v>
      </c>
      <c r="J18" s="71">
        <v>69.8</v>
      </c>
      <c r="K18" s="71">
        <v>61.8</v>
      </c>
      <c r="L18" s="130">
        <f t="shared" si="2"/>
        <v>7.7939233817701528E-2</v>
      </c>
      <c r="M18" s="130">
        <f t="shared" si="3"/>
        <v>7.6233183856502365E-2</v>
      </c>
      <c r="N18" s="114">
        <v>2138.6999999999998</v>
      </c>
      <c r="O18" s="12">
        <v>74.599999999999994</v>
      </c>
      <c r="P18" s="8">
        <v>73</v>
      </c>
      <c r="Q18" s="71">
        <v>68.8</v>
      </c>
      <c r="R18" s="71">
        <v>67.5</v>
      </c>
      <c r="S18" s="130">
        <f t="shared" si="4"/>
        <v>7.7747989276139379E-2</v>
      </c>
      <c r="T18" s="130">
        <f t="shared" si="5"/>
        <v>7.5342465753424653E-2</v>
      </c>
      <c r="U18" s="71">
        <f t="shared" si="6"/>
        <v>3376.1604396576477</v>
      </c>
      <c r="V18" s="130">
        <f t="shared" si="9"/>
        <v>0.33487499999999998</v>
      </c>
      <c r="W18" s="112">
        <f t="shared" si="7"/>
        <v>14768.855816525143</v>
      </c>
      <c r="X18" s="112">
        <f t="shared" si="8"/>
        <v>278.45455369140501</v>
      </c>
      <c r="AB18" s="112"/>
    </row>
    <row r="19" spans="1:28" x14ac:dyDescent="0.3">
      <c r="A19" s="111">
        <f t="shared" si="0"/>
        <v>43387</v>
      </c>
      <c r="B19" s="15">
        <v>2018</v>
      </c>
      <c r="C19" s="15">
        <v>287</v>
      </c>
      <c r="D19" s="49" t="s">
        <v>61</v>
      </c>
      <c r="E19" s="49">
        <v>2</v>
      </c>
      <c r="F19" s="14">
        <f t="shared" si="11"/>
        <v>2.286</v>
      </c>
      <c r="G19" s="114">
        <v>1740.2</v>
      </c>
      <c r="H19" s="12">
        <v>67</v>
      </c>
      <c r="I19" s="8">
        <v>62.9</v>
      </c>
      <c r="J19" s="71">
        <v>62</v>
      </c>
      <c r="K19" s="71">
        <v>58.5</v>
      </c>
      <c r="L19" s="130">
        <f t="shared" si="2"/>
        <v>7.4626865671641784E-2</v>
      </c>
      <c r="M19" s="130">
        <f t="shared" si="3"/>
        <v>6.9952305246422875E-2</v>
      </c>
      <c r="N19" s="114">
        <v>1731.2</v>
      </c>
      <c r="O19" s="12">
        <v>69.599999999999994</v>
      </c>
      <c r="P19" s="8">
        <v>75.2</v>
      </c>
      <c r="Q19" s="71">
        <v>64.3</v>
      </c>
      <c r="R19" s="71">
        <v>69.7</v>
      </c>
      <c r="S19" s="130">
        <f t="shared" si="4"/>
        <v>7.6149425287356284E-2</v>
      </c>
      <c r="T19" s="130">
        <f t="shared" si="5"/>
        <v>7.3138297872340427E-2</v>
      </c>
      <c r="U19" s="71">
        <f t="shared" si="6"/>
        <v>3216.3782102171585</v>
      </c>
      <c r="V19" s="130">
        <f t="shared" si="9"/>
        <v>0.31812499999999999</v>
      </c>
      <c r="W19" s="112">
        <f t="shared" si="7"/>
        <v>14069.895932708479</v>
      </c>
      <c r="X19" s="112">
        <f t="shared" si="8"/>
        <v>265.27624354238236</v>
      </c>
      <c r="AB19" s="112"/>
    </row>
    <row r="20" spans="1:28" x14ac:dyDescent="0.3">
      <c r="A20" s="111">
        <f t="shared" si="0"/>
        <v>43387</v>
      </c>
      <c r="B20" s="15">
        <v>2018</v>
      </c>
      <c r="C20" s="15">
        <v>287</v>
      </c>
      <c r="D20" s="49" t="s">
        <v>61</v>
      </c>
      <c r="E20" s="49">
        <v>3</v>
      </c>
      <c r="F20" s="14">
        <f t="shared" si="11"/>
        <v>2.286</v>
      </c>
      <c r="G20" s="114">
        <v>1815.3</v>
      </c>
      <c r="H20" s="12">
        <v>69.5</v>
      </c>
      <c r="I20" s="8">
        <v>69.900000000000006</v>
      </c>
      <c r="J20" s="71">
        <v>64.2</v>
      </c>
      <c r="K20" s="71">
        <v>64.7</v>
      </c>
      <c r="L20" s="130">
        <f t="shared" si="2"/>
        <v>7.6258992805755349E-2</v>
      </c>
      <c r="M20" s="130">
        <f t="shared" si="3"/>
        <v>7.4391988555078725E-2</v>
      </c>
      <c r="N20" s="114">
        <v>2016</v>
      </c>
      <c r="O20" s="12">
        <v>61.9</v>
      </c>
      <c r="P20" s="8">
        <v>66.599999999999994</v>
      </c>
      <c r="Q20" s="71">
        <v>57.2</v>
      </c>
      <c r="R20" s="71">
        <v>61.6</v>
      </c>
      <c r="S20" s="130">
        <f t="shared" si="4"/>
        <v>7.5928917609046784E-2</v>
      </c>
      <c r="T20" s="130">
        <f t="shared" si="5"/>
        <v>7.5075075075074979E-2</v>
      </c>
      <c r="U20" s="71">
        <f t="shared" si="6"/>
        <v>3542.349612142244</v>
      </c>
      <c r="V20" s="130">
        <f t="shared" si="9"/>
        <v>0.30962500000000004</v>
      </c>
      <c r="W20" s="112">
        <f t="shared" si="7"/>
        <v>15495.842572800717</v>
      </c>
      <c r="X20" s="112">
        <f t="shared" si="8"/>
        <v>292.16128732555507</v>
      </c>
      <c r="AB20" s="112"/>
    </row>
    <row r="21" spans="1:28" x14ac:dyDescent="0.3">
      <c r="A21" s="111">
        <f t="shared" si="0"/>
        <v>43387</v>
      </c>
      <c r="B21" s="15">
        <v>2018</v>
      </c>
      <c r="C21" s="15">
        <v>287</v>
      </c>
      <c r="D21" s="49" t="s">
        <v>61</v>
      </c>
      <c r="E21" s="49">
        <v>4</v>
      </c>
      <c r="F21" s="14">
        <f t="shared" si="11"/>
        <v>2.286</v>
      </c>
      <c r="G21" s="114">
        <v>1644.3</v>
      </c>
      <c r="H21" s="12">
        <v>59.6</v>
      </c>
      <c r="I21" s="8">
        <v>67.400000000000006</v>
      </c>
      <c r="J21" s="71">
        <v>54.9</v>
      </c>
      <c r="K21" s="71">
        <v>62.3</v>
      </c>
      <c r="L21" s="130">
        <f t="shared" si="2"/>
        <v>7.8859060402684616E-2</v>
      </c>
      <c r="M21" s="130">
        <f t="shared" si="3"/>
        <v>7.5667655786350263E-2</v>
      </c>
      <c r="N21" s="114">
        <v>1914.5</v>
      </c>
      <c r="O21" s="12">
        <v>71.099999999999994</v>
      </c>
      <c r="P21" s="8">
        <v>71.099999999999994</v>
      </c>
      <c r="Q21" s="71">
        <v>66</v>
      </c>
      <c r="R21" s="71">
        <v>65.8</v>
      </c>
      <c r="S21" s="130">
        <f t="shared" si="4"/>
        <v>7.1729957805907102E-2</v>
      </c>
      <c r="T21" s="130">
        <f t="shared" si="5"/>
        <v>7.4542897327707414E-2</v>
      </c>
      <c r="U21" s="71">
        <f t="shared" si="6"/>
        <v>3291.7361697085325</v>
      </c>
      <c r="V21" s="130">
        <f t="shared" si="9"/>
        <v>0.31125000000000003</v>
      </c>
      <c r="W21" s="112">
        <f t="shared" si="7"/>
        <v>14399.545799249923</v>
      </c>
      <c r="X21" s="112">
        <f t="shared" si="8"/>
        <v>271.49151895725379</v>
      </c>
      <c r="Y21" s="112"/>
      <c r="AB21" s="112"/>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03BBC-3609-459D-AB95-CF48A38AEA15}">
  <sheetPr codeName="Sheet3"/>
  <dimension ref="A1:H12"/>
  <sheetViews>
    <sheetView workbookViewId="0">
      <selection activeCell="C10" sqref="C10"/>
    </sheetView>
  </sheetViews>
  <sheetFormatPr defaultRowHeight="14.4" x14ac:dyDescent="0.3"/>
  <cols>
    <col min="1" max="1" width="27.33203125" style="18" customWidth="1"/>
    <col min="2" max="2" width="25.88671875" style="18" customWidth="1"/>
    <col min="3" max="3" width="83.44140625" style="18" customWidth="1"/>
    <col min="4" max="4" width="19" style="18" customWidth="1"/>
    <col min="5" max="5" width="10.6640625" style="18" customWidth="1"/>
    <col min="6" max="6" width="12.33203125" style="18" customWidth="1"/>
    <col min="7" max="7" width="11.44140625" style="18" customWidth="1"/>
    <col min="8" max="8" width="12.109375" style="18" customWidth="1"/>
    <col min="9" max="16384" width="8.88671875" style="18"/>
  </cols>
  <sheetData>
    <row r="1" spans="1:8" ht="27.6" x14ac:dyDescent="0.3">
      <c r="A1" s="28" t="s">
        <v>26</v>
      </c>
      <c r="B1" s="28" t="s">
        <v>27</v>
      </c>
      <c r="C1" s="28" t="s">
        <v>28</v>
      </c>
      <c r="D1" s="28" t="s">
        <v>29</v>
      </c>
      <c r="E1" s="28" t="s">
        <v>30</v>
      </c>
      <c r="F1" s="28" t="s">
        <v>31</v>
      </c>
      <c r="G1" s="28" t="s">
        <v>32</v>
      </c>
      <c r="H1" s="28" t="s">
        <v>33</v>
      </c>
    </row>
    <row r="2" spans="1:8" x14ac:dyDescent="0.3">
      <c r="A2" s="29" t="s">
        <v>76</v>
      </c>
      <c r="B2" s="30" t="s">
        <v>4</v>
      </c>
      <c r="C2" s="31" t="s">
        <v>34</v>
      </c>
      <c r="D2" s="32" t="s">
        <v>35</v>
      </c>
      <c r="E2" s="33">
        <v>10</v>
      </c>
      <c r="F2" s="33"/>
      <c r="G2" s="33" t="s">
        <v>36</v>
      </c>
      <c r="H2" s="33" t="s">
        <v>37</v>
      </c>
    </row>
    <row r="3" spans="1:8" x14ac:dyDescent="0.3">
      <c r="A3" s="29" t="s">
        <v>76</v>
      </c>
      <c r="B3" s="31" t="s">
        <v>0</v>
      </c>
      <c r="C3" s="31" t="s">
        <v>0</v>
      </c>
      <c r="D3" s="31" t="s">
        <v>38</v>
      </c>
      <c r="E3" s="33">
        <v>4</v>
      </c>
      <c r="F3" s="33"/>
      <c r="G3" s="33" t="s">
        <v>36</v>
      </c>
      <c r="H3" s="33" t="s">
        <v>37</v>
      </c>
    </row>
    <row r="4" spans="1:8" x14ac:dyDescent="0.3">
      <c r="A4" s="29" t="s">
        <v>76</v>
      </c>
      <c r="B4" s="34" t="s">
        <v>1</v>
      </c>
      <c r="C4" s="31" t="s">
        <v>39</v>
      </c>
      <c r="D4" s="31" t="s">
        <v>40</v>
      </c>
      <c r="E4" s="33">
        <v>3</v>
      </c>
      <c r="F4" s="33" t="s">
        <v>41</v>
      </c>
      <c r="G4" s="33" t="s">
        <v>36</v>
      </c>
      <c r="H4" s="33" t="s">
        <v>37</v>
      </c>
    </row>
    <row r="5" spans="1:8" x14ac:dyDescent="0.3">
      <c r="A5" s="29" t="s">
        <v>76</v>
      </c>
      <c r="B5" s="35" t="s">
        <v>77</v>
      </c>
      <c r="C5" s="31" t="s">
        <v>63</v>
      </c>
      <c r="D5" s="31" t="s">
        <v>42</v>
      </c>
      <c r="E5" s="33" t="s">
        <v>43</v>
      </c>
      <c r="F5" s="33"/>
      <c r="G5" s="33" t="s">
        <v>36</v>
      </c>
      <c r="H5" s="33" t="s">
        <v>37</v>
      </c>
    </row>
    <row r="6" spans="1:8" x14ac:dyDescent="0.3">
      <c r="A6" s="29" t="s">
        <v>76</v>
      </c>
      <c r="B6" s="35" t="s">
        <v>83</v>
      </c>
      <c r="C6" s="34" t="s">
        <v>90</v>
      </c>
      <c r="D6" s="34" t="s">
        <v>40</v>
      </c>
      <c r="E6" s="29"/>
      <c r="F6" s="29"/>
      <c r="G6" s="29" t="s">
        <v>36</v>
      </c>
      <c r="H6" s="29" t="s">
        <v>37</v>
      </c>
    </row>
    <row r="7" spans="1:8" ht="27.6" x14ac:dyDescent="0.3">
      <c r="A7" s="29" t="s">
        <v>76</v>
      </c>
      <c r="B7" s="36" t="s">
        <v>64</v>
      </c>
      <c r="C7" s="37" t="s">
        <v>91</v>
      </c>
      <c r="D7" s="34" t="s">
        <v>40</v>
      </c>
      <c r="E7" s="29"/>
      <c r="F7" s="29"/>
      <c r="G7" s="29" t="s">
        <v>36</v>
      </c>
      <c r="H7" s="29" t="s">
        <v>37</v>
      </c>
    </row>
    <row r="8" spans="1:8" x14ac:dyDescent="0.3">
      <c r="A8" s="29" t="s">
        <v>76</v>
      </c>
      <c r="B8" s="34" t="s">
        <v>88</v>
      </c>
      <c r="C8" s="36" t="s">
        <v>92</v>
      </c>
      <c r="D8" s="31" t="s">
        <v>44</v>
      </c>
      <c r="E8" s="33"/>
      <c r="F8" s="33"/>
      <c r="G8" s="33" t="s">
        <v>36</v>
      </c>
      <c r="H8" s="33" t="s">
        <v>45</v>
      </c>
    </row>
    <row r="9" spans="1:8" x14ac:dyDescent="0.3">
      <c r="A9" s="29" t="s">
        <v>76</v>
      </c>
      <c r="B9" s="34" t="s">
        <v>89</v>
      </c>
      <c r="C9" s="36" t="s">
        <v>93</v>
      </c>
      <c r="D9" s="31" t="s">
        <v>44</v>
      </c>
      <c r="E9" s="33"/>
      <c r="F9" s="33"/>
      <c r="G9" s="33" t="s">
        <v>36</v>
      </c>
      <c r="H9" s="33" t="s">
        <v>45</v>
      </c>
    </row>
    <row r="10" spans="1:8" ht="69" x14ac:dyDescent="0.3">
      <c r="A10" s="29" t="s">
        <v>76</v>
      </c>
      <c r="B10" s="35" t="s">
        <v>86</v>
      </c>
      <c r="C10" s="27" t="s">
        <v>206</v>
      </c>
      <c r="D10" s="34" t="s">
        <v>42</v>
      </c>
      <c r="E10" s="29"/>
      <c r="F10" s="29"/>
      <c r="G10" s="29" t="s">
        <v>36</v>
      </c>
      <c r="H10" s="29" t="s">
        <v>45</v>
      </c>
    </row>
    <row r="11" spans="1:8" x14ac:dyDescent="0.3">
      <c r="A11" s="29" t="s">
        <v>76</v>
      </c>
      <c r="B11" s="36" t="s">
        <v>87</v>
      </c>
      <c r="C11" s="34" t="s">
        <v>94</v>
      </c>
      <c r="D11" s="34" t="s">
        <v>44</v>
      </c>
      <c r="E11" s="29"/>
      <c r="F11" s="29"/>
      <c r="G11" s="29" t="s">
        <v>36</v>
      </c>
      <c r="H11" s="29" t="s">
        <v>45</v>
      </c>
    </row>
    <row r="12" spans="1:8" ht="15.6" x14ac:dyDescent="0.3">
      <c r="A12" s="19"/>
      <c r="B12" s="38"/>
      <c r="C12" s="20"/>
      <c r="D12" s="20"/>
      <c r="E12" s="17"/>
      <c r="F12" s="17"/>
      <c r="G12" s="17"/>
      <c r="H12" s="17"/>
    </row>
  </sheetData>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DB8E1-A04E-418C-91D3-705CA2756F10}">
  <sheetPr codeName="Sheet1"/>
  <dimension ref="A1:O281"/>
  <sheetViews>
    <sheetView workbookViewId="0"/>
  </sheetViews>
  <sheetFormatPr defaultRowHeight="14.4" x14ac:dyDescent="0.3"/>
  <cols>
    <col min="1" max="1" width="10.109375" bestFit="1" customWidth="1"/>
    <col min="2" max="2" width="9.5546875" customWidth="1"/>
    <col min="3" max="3" width="9.5546875" style="5" customWidth="1"/>
    <col min="4" max="5" width="11.109375" style="5" customWidth="1"/>
    <col min="6" max="6" width="9.5546875" style="5" customWidth="1"/>
    <col min="7" max="8" width="9.5546875" style="11" customWidth="1"/>
    <col min="9" max="10" width="9.5546875" style="5" customWidth="1"/>
    <col min="11" max="16" width="9.5546875" customWidth="1"/>
    <col min="18" max="18" width="3" bestFit="1" customWidth="1"/>
  </cols>
  <sheetData>
    <row r="1" spans="1:15" ht="57.6" x14ac:dyDescent="0.3">
      <c r="A1" s="1" t="s">
        <v>4</v>
      </c>
      <c r="B1" s="1" t="s">
        <v>0</v>
      </c>
      <c r="C1" s="1" t="s">
        <v>1</v>
      </c>
      <c r="D1" s="3" t="s">
        <v>77</v>
      </c>
      <c r="E1" s="3" t="s">
        <v>83</v>
      </c>
      <c r="F1" s="9" t="s">
        <v>64</v>
      </c>
      <c r="G1" s="9" t="s">
        <v>84</v>
      </c>
      <c r="H1" s="9" t="s">
        <v>85</v>
      </c>
      <c r="I1" s="3" t="s">
        <v>86</v>
      </c>
      <c r="J1" s="3" t="s">
        <v>87</v>
      </c>
      <c r="K1" s="3"/>
      <c r="L1" s="1"/>
      <c r="M1" s="3"/>
      <c r="N1" s="3"/>
      <c r="O1" s="3"/>
    </row>
    <row r="2" spans="1:15" x14ac:dyDescent="0.3">
      <c r="A2" s="2">
        <f t="shared" ref="A2:A21" si="0">DATE(B2,1,C2)</f>
        <v>43276</v>
      </c>
      <c r="B2">
        <v>2018</v>
      </c>
      <c r="C2" s="5">
        <v>176</v>
      </c>
      <c r="D2" s="4" t="s">
        <v>60</v>
      </c>
      <c r="E2" s="4">
        <v>1</v>
      </c>
      <c r="F2" s="10">
        <v>1</v>
      </c>
      <c r="G2" s="11">
        <v>58.42</v>
      </c>
      <c r="H2" s="11">
        <v>55.88</v>
      </c>
      <c r="I2" s="5" t="s">
        <v>47</v>
      </c>
      <c r="J2" s="5">
        <v>0</v>
      </c>
    </row>
    <row r="3" spans="1:15" x14ac:dyDescent="0.3">
      <c r="A3" s="2">
        <f t="shared" si="0"/>
        <v>43276</v>
      </c>
      <c r="B3">
        <v>2018</v>
      </c>
      <c r="C3" s="5">
        <v>176</v>
      </c>
      <c r="D3" s="4" t="s">
        <v>60</v>
      </c>
      <c r="E3" s="4">
        <v>1</v>
      </c>
      <c r="F3" s="10">
        <v>2</v>
      </c>
      <c r="G3" s="11">
        <v>57.15</v>
      </c>
      <c r="H3" s="11">
        <v>58.42</v>
      </c>
      <c r="I3" s="5" t="s">
        <v>47</v>
      </c>
      <c r="J3" s="5">
        <v>0</v>
      </c>
    </row>
    <row r="4" spans="1:15" x14ac:dyDescent="0.3">
      <c r="A4" s="2">
        <f t="shared" si="0"/>
        <v>43276</v>
      </c>
      <c r="B4">
        <v>2018</v>
      </c>
      <c r="C4" s="5">
        <v>176</v>
      </c>
      <c r="D4" s="4" t="s">
        <v>60</v>
      </c>
      <c r="E4" s="4">
        <v>1</v>
      </c>
      <c r="F4" s="10">
        <v>3</v>
      </c>
      <c r="G4" s="11">
        <v>50.8</v>
      </c>
      <c r="H4" s="11">
        <v>50.8</v>
      </c>
      <c r="I4" s="5" t="s">
        <v>47</v>
      </c>
      <c r="J4" s="5">
        <v>0</v>
      </c>
    </row>
    <row r="5" spans="1:15" x14ac:dyDescent="0.3">
      <c r="A5" s="2">
        <f t="shared" si="0"/>
        <v>43276</v>
      </c>
      <c r="B5">
        <v>2018</v>
      </c>
      <c r="C5" s="5">
        <v>176</v>
      </c>
      <c r="D5" s="4" t="s">
        <v>60</v>
      </c>
      <c r="E5" s="4">
        <v>1</v>
      </c>
      <c r="F5" s="10">
        <v>4</v>
      </c>
      <c r="G5" s="11">
        <v>58.42</v>
      </c>
      <c r="H5" s="11">
        <v>45.72</v>
      </c>
      <c r="I5" s="5" t="s">
        <v>47</v>
      </c>
      <c r="J5" s="5">
        <v>0</v>
      </c>
    </row>
    <row r="6" spans="1:15" x14ac:dyDescent="0.3">
      <c r="A6" s="2">
        <f t="shared" si="0"/>
        <v>43276</v>
      </c>
      <c r="B6">
        <v>2018</v>
      </c>
      <c r="C6" s="5">
        <v>176</v>
      </c>
      <c r="D6" s="4" t="s">
        <v>60</v>
      </c>
      <c r="E6" s="4">
        <v>1</v>
      </c>
      <c r="F6" s="10">
        <v>5</v>
      </c>
      <c r="G6" s="11">
        <v>63.5</v>
      </c>
      <c r="H6" s="11">
        <v>73.66</v>
      </c>
      <c r="I6" s="5" t="s">
        <v>52</v>
      </c>
      <c r="J6" s="5">
        <v>0</v>
      </c>
    </row>
    <row r="7" spans="1:15" x14ac:dyDescent="0.3">
      <c r="A7" s="2">
        <f t="shared" si="0"/>
        <v>43276</v>
      </c>
      <c r="B7">
        <v>2018</v>
      </c>
      <c r="C7" s="5">
        <v>176</v>
      </c>
      <c r="D7" s="4" t="s">
        <v>60</v>
      </c>
      <c r="E7" s="4">
        <v>2</v>
      </c>
      <c r="F7" s="10">
        <v>1</v>
      </c>
      <c r="G7" s="11">
        <v>58.42</v>
      </c>
      <c r="H7" s="11">
        <v>50.8</v>
      </c>
      <c r="I7" s="5" t="s">
        <v>47</v>
      </c>
      <c r="J7" s="5">
        <v>0</v>
      </c>
    </row>
    <row r="8" spans="1:15" x14ac:dyDescent="0.3">
      <c r="A8" s="2">
        <f t="shared" si="0"/>
        <v>43276</v>
      </c>
      <c r="B8">
        <v>2018</v>
      </c>
      <c r="C8" s="5">
        <v>176</v>
      </c>
      <c r="D8" s="4" t="s">
        <v>60</v>
      </c>
      <c r="E8" s="4">
        <v>2</v>
      </c>
      <c r="F8" s="10">
        <v>2</v>
      </c>
      <c r="G8" s="11">
        <v>53.34</v>
      </c>
      <c r="H8" s="11">
        <v>53.34</v>
      </c>
      <c r="I8" s="5" t="s">
        <v>47</v>
      </c>
      <c r="J8" s="5">
        <v>0</v>
      </c>
    </row>
    <row r="9" spans="1:15" x14ac:dyDescent="0.3">
      <c r="A9" s="2">
        <f t="shared" si="0"/>
        <v>43276</v>
      </c>
      <c r="B9">
        <v>2018</v>
      </c>
      <c r="C9" s="5">
        <v>176</v>
      </c>
      <c r="D9" s="4" t="s">
        <v>60</v>
      </c>
      <c r="E9" s="4">
        <v>2</v>
      </c>
      <c r="F9" s="10">
        <v>3</v>
      </c>
      <c r="G9" s="11">
        <v>50.8</v>
      </c>
      <c r="H9" s="11">
        <v>58.42</v>
      </c>
      <c r="I9" s="5" t="s">
        <v>47</v>
      </c>
      <c r="J9" s="5">
        <v>0</v>
      </c>
    </row>
    <row r="10" spans="1:15" x14ac:dyDescent="0.3">
      <c r="A10" s="2">
        <f t="shared" si="0"/>
        <v>43276</v>
      </c>
      <c r="B10">
        <v>2018</v>
      </c>
      <c r="C10" s="5">
        <v>176</v>
      </c>
      <c r="D10" s="4" t="s">
        <v>60</v>
      </c>
      <c r="E10" s="4">
        <v>2</v>
      </c>
      <c r="F10" s="10">
        <v>4</v>
      </c>
      <c r="G10" s="11">
        <v>50.8</v>
      </c>
      <c r="H10" s="11">
        <v>66.040000000000006</v>
      </c>
      <c r="I10" s="5" t="s">
        <v>47</v>
      </c>
      <c r="J10" s="5">
        <v>0</v>
      </c>
    </row>
    <row r="11" spans="1:15" x14ac:dyDescent="0.3">
      <c r="A11" s="2">
        <f t="shared" si="0"/>
        <v>43276</v>
      </c>
      <c r="B11">
        <v>2018</v>
      </c>
      <c r="C11" s="5">
        <v>176</v>
      </c>
      <c r="D11" s="4" t="s">
        <v>60</v>
      </c>
      <c r="E11" s="4">
        <v>2</v>
      </c>
      <c r="F11" s="10">
        <v>5</v>
      </c>
      <c r="G11" s="11">
        <v>58.42</v>
      </c>
      <c r="H11" s="11">
        <v>60.96</v>
      </c>
      <c r="I11" s="5" t="s">
        <v>52</v>
      </c>
      <c r="J11" s="5">
        <v>0</v>
      </c>
    </row>
    <row r="12" spans="1:15" x14ac:dyDescent="0.3">
      <c r="A12" s="2">
        <f t="shared" si="0"/>
        <v>43276</v>
      </c>
      <c r="B12">
        <v>2018</v>
      </c>
      <c r="C12" s="5">
        <v>176</v>
      </c>
      <c r="D12" s="4" t="s">
        <v>60</v>
      </c>
      <c r="E12" s="4">
        <v>3</v>
      </c>
      <c r="F12" s="10">
        <v>1</v>
      </c>
      <c r="G12" s="11">
        <v>55.88</v>
      </c>
      <c r="H12" s="11">
        <v>71.12</v>
      </c>
      <c r="I12" s="5" t="s">
        <v>52</v>
      </c>
      <c r="J12" s="5">
        <v>0</v>
      </c>
    </row>
    <row r="13" spans="1:15" x14ac:dyDescent="0.3">
      <c r="A13" s="2">
        <f t="shared" si="0"/>
        <v>43276</v>
      </c>
      <c r="B13">
        <v>2018</v>
      </c>
      <c r="C13" s="5">
        <v>176</v>
      </c>
      <c r="D13" s="4" t="s">
        <v>60</v>
      </c>
      <c r="E13" s="4">
        <v>3</v>
      </c>
      <c r="F13" s="10">
        <v>2</v>
      </c>
      <c r="G13" s="11">
        <v>53.34</v>
      </c>
      <c r="H13" s="11">
        <v>58.42</v>
      </c>
      <c r="I13" s="5" t="s">
        <v>52</v>
      </c>
      <c r="J13" s="5">
        <v>0</v>
      </c>
    </row>
    <row r="14" spans="1:15" x14ac:dyDescent="0.3">
      <c r="A14" s="2">
        <f t="shared" si="0"/>
        <v>43276</v>
      </c>
      <c r="B14">
        <v>2018</v>
      </c>
      <c r="C14" s="5">
        <v>176</v>
      </c>
      <c r="D14" s="4" t="s">
        <v>60</v>
      </c>
      <c r="E14" s="4">
        <v>3</v>
      </c>
      <c r="F14" s="10">
        <v>3</v>
      </c>
      <c r="G14" s="11">
        <v>55.88</v>
      </c>
      <c r="H14" s="11">
        <v>63.5</v>
      </c>
      <c r="I14" s="5" t="s">
        <v>47</v>
      </c>
      <c r="J14" s="5">
        <v>0</v>
      </c>
    </row>
    <row r="15" spans="1:15" x14ac:dyDescent="0.3">
      <c r="A15" s="2">
        <f t="shared" si="0"/>
        <v>43276</v>
      </c>
      <c r="B15">
        <v>2018</v>
      </c>
      <c r="C15" s="5">
        <v>176</v>
      </c>
      <c r="D15" s="4" t="s">
        <v>60</v>
      </c>
      <c r="E15" s="4">
        <v>3</v>
      </c>
      <c r="F15" s="10">
        <v>4</v>
      </c>
      <c r="G15" s="11">
        <v>55.88</v>
      </c>
      <c r="H15" s="11">
        <v>55.88</v>
      </c>
      <c r="I15" s="5" t="s">
        <v>47</v>
      </c>
      <c r="J15" s="5">
        <v>0</v>
      </c>
    </row>
    <row r="16" spans="1:15" x14ac:dyDescent="0.3">
      <c r="A16" s="2">
        <f t="shared" si="0"/>
        <v>43276</v>
      </c>
      <c r="B16">
        <v>2018</v>
      </c>
      <c r="C16" s="5">
        <v>176</v>
      </c>
      <c r="D16" s="4" t="s">
        <v>60</v>
      </c>
      <c r="E16" s="4">
        <v>3</v>
      </c>
      <c r="F16" s="10">
        <v>5</v>
      </c>
      <c r="G16" s="11">
        <v>58.42</v>
      </c>
      <c r="H16" s="11">
        <v>58.42</v>
      </c>
      <c r="I16" s="5" t="s">
        <v>52</v>
      </c>
      <c r="J16" s="5">
        <v>0</v>
      </c>
    </row>
    <row r="17" spans="1:10" x14ac:dyDescent="0.3">
      <c r="A17" s="2">
        <f t="shared" si="0"/>
        <v>43276</v>
      </c>
      <c r="B17">
        <v>2018</v>
      </c>
      <c r="C17" s="5">
        <v>176</v>
      </c>
      <c r="D17" s="4" t="s">
        <v>60</v>
      </c>
      <c r="E17" s="4">
        <v>4</v>
      </c>
      <c r="F17" s="10">
        <v>1</v>
      </c>
      <c r="G17" s="11">
        <v>53.34</v>
      </c>
      <c r="H17" s="11">
        <v>66.040000000000006</v>
      </c>
      <c r="I17" s="5" t="s">
        <v>47</v>
      </c>
      <c r="J17" s="5">
        <v>0</v>
      </c>
    </row>
    <row r="18" spans="1:10" x14ac:dyDescent="0.3">
      <c r="A18" s="2">
        <f t="shared" si="0"/>
        <v>43276</v>
      </c>
      <c r="B18">
        <v>2018</v>
      </c>
      <c r="C18" s="5">
        <v>176</v>
      </c>
      <c r="D18" s="4" t="s">
        <v>60</v>
      </c>
      <c r="E18" s="4">
        <v>4</v>
      </c>
      <c r="F18" s="10">
        <v>2</v>
      </c>
      <c r="G18" s="11">
        <v>58.42</v>
      </c>
      <c r="H18" s="11">
        <v>63.5</v>
      </c>
      <c r="I18" s="5" t="s">
        <v>52</v>
      </c>
      <c r="J18" s="5">
        <v>0</v>
      </c>
    </row>
    <row r="19" spans="1:10" x14ac:dyDescent="0.3">
      <c r="A19" s="2">
        <f t="shared" si="0"/>
        <v>43276</v>
      </c>
      <c r="B19">
        <v>2018</v>
      </c>
      <c r="C19" s="5">
        <v>176</v>
      </c>
      <c r="D19" s="4" t="s">
        <v>60</v>
      </c>
      <c r="E19" s="4">
        <v>4</v>
      </c>
      <c r="F19" s="10">
        <v>3</v>
      </c>
      <c r="G19" s="11">
        <v>58.42</v>
      </c>
      <c r="H19" s="11">
        <v>63.5</v>
      </c>
      <c r="I19" s="5" t="s">
        <v>52</v>
      </c>
      <c r="J19" s="5">
        <v>0</v>
      </c>
    </row>
    <row r="20" spans="1:10" x14ac:dyDescent="0.3">
      <c r="A20" s="2">
        <f t="shared" si="0"/>
        <v>43276</v>
      </c>
      <c r="B20">
        <v>2018</v>
      </c>
      <c r="C20" s="5">
        <v>176</v>
      </c>
      <c r="D20" s="4" t="s">
        <v>60</v>
      </c>
      <c r="E20" s="4">
        <v>4</v>
      </c>
      <c r="F20" s="10">
        <v>4</v>
      </c>
      <c r="G20" s="11">
        <v>60.96</v>
      </c>
      <c r="H20" s="11">
        <v>73.66</v>
      </c>
      <c r="I20" s="5" t="s">
        <v>52</v>
      </c>
      <c r="J20" s="5">
        <v>0</v>
      </c>
    </row>
    <row r="21" spans="1:10" x14ac:dyDescent="0.3">
      <c r="A21" s="2">
        <f t="shared" si="0"/>
        <v>43276</v>
      </c>
      <c r="B21">
        <v>2018</v>
      </c>
      <c r="C21" s="5">
        <v>176</v>
      </c>
      <c r="D21" s="4" t="s">
        <v>60</v>
      </c>
      <c r="E21" s="4">
        <v>4</v>
      </c>
      <c r="F21" s="10">
        <v>5</v>
      </c>
      <c r="G21" s="11">
        <v>53.34</v>
      </c>
      <c r="H21" s="11">
        <v>58.42</v>
      </c>
      <c r="I21" s="5" t="s">
        <v>47</v>
      </c>
      <c r="J21" s="5">
        <v>0</v>
      </c>
    </row>
    <row r="22" spans="1:10" x14ac:dyDescent="0.3">
      <c r="A22" s="2">
        <f t="shared" ref="A22:A41" si="1">DATE(B22,1,C22)</f>
        <v>43276</v>
      </c>
      <c r="B22">
        <v>2018</v>
      </c>
      <c r="C22" s="5">
        <v>176</v>
      </c>
      <c r="D22" s="4" t="s">
        <v>61</v>
      </c>
      <c r="E22" s="4">
        <v>1</v>
      </c>
      <c r="F22" s="11">
        <v>1</v>
      </c>
      <c r="G22" s="11">
        <v>63.5</v>
      </c>
      <c r="H22" s="11">
        <v>68.58</v>
      </c>
      <c r="I22" s="5" t="s">
        <v>52</v>
      </c>
      <c r="J22" s="5">
        <v>0</v>
      </c>
    </row>
    <row r="23" spans="1:10" x14ac:dyDescent="0.3">
      <c r="A23" s="2">
        <f t="shared" si="1"/>
        <v>43276</v>
      </c>
      <c r="B23">
        <v>2018</v>
      </c>
      <c r="C23" s="5">
        <v>176</v>
      </c>
      <c r="D23" s="4" t="s">
        <v>61</v>
      </c>
      <c r="E23" s="4">
        <v>1</v>
      </c>
      <c r="F23" s="11">
        <v>2</v>
      </c>
      <c r="G23" s="11">
        <v>64.77</v>
      </c>
      <c r="H23" s="11">
        <v>53.34</v>
      </c>
      <c r="I23" s="5" t="s">
        <v>52</v>
      </c>
      <c r="J23" s="5">
        <v>0</v>
      </c>
    </row>
    <row r="24" spans="1:10" x14ac:dyDescent="0.3">
      <c r="A24" s="2">
        <f t="shared" si="1"/>
        <v>43276</v>
      </c>
      <c r="B24">
        <v>2018</v>
      </c>
      <c r="C24" s="5">
        <v>176</v>
      </c>
      <c r="D24" s="4" t="s">
        <v>61</v>
      </c>
      <c r="E24" s="4">
        <v>1</v>
      </c>
      <c r="F24" s="11">
        <v>3</v>
      </c>
      <c r="G24" s="11">
        <v>62.230000000000004</v>
      </c>
      <c r="H24" s="11">
        <v>58.42</v>
      </c>
      <c r="I24" s="5" t="s">
        <v>47</v>
      </c>
      <c r="J24" s="5">
        <v>0</v>
      </c>
    </row>
    <row r="25" spans="1:10" x14ac:dyDescent="0.3">
      <c r="A25" s="2">
        <f t="shared" si="1"/>
        <v>43276</v>
      </c>
      <c r="B25">
        <v>2018</v>
      </c>
      <c r="C25" s="5">
        <v>176</v>
      </c>
      <c r="D25" s="4" t="s">
        <v>61</v>
      </c>
      <c r="E25" s="4">
        <v>1</v>
      </c>
      <c r="F25" s="11">
        <v>4</v>
      </c>
      <c r="G25" s="11">
        <v>60.96</v>
      </c>
      <c r="H25" s="11">
        <v>58.42</v>
      </c>
      <c r="I25" s="5" t="s">
        <v>47</v>
      </c>
      <c r="J25" s="5">
        <v>0</v>
      </c>
    </row>
    <row r="26" spans="1:10" x14ac:dyDescent="0.3">
      <c r="A26" s="2">
        <f t="shared" si="1"/>
        <v>43276</v>
      </c>
      <c r="B26">
        <v>2018</v>
      </c>
      <c r="C26" s="5">
        <v>176</v>
      </c>
      <c r="D26" s="4" t="s">
        <v>61</v>
      </c>
      <c r="E26" s="4">
        <v>1</v>
      </c>
      <c r="F26" s="11">
        <v>5</v>
      </c>
      <c r="G26" s="11">
        <v>63.5</v>
      </c>
      <c r="H26" s="11">
        <v>63.5</v>
      </c>
      <c r="I26" s="5" t="s">
        <v>52</v>
      </c>
      <c r="J26" s="5">
        <v>0</v>
      </c>
    </row>
    <row r="27" spans="1:10" x14ac:dyDescent="0.3">
      <c r="A27" s="2">
        <f t="shared" si="1"/>
        <v>43276</v>
      </c>
      <c r="B27">
        <v>2018</v>
      </c>
      <c r="C27" s="5">
        <v>176</v>
      </c>
      <c r="D27" s="4" t="s">
        <v>61</v>
      </c>
      <c r="E27" s="4">
        <v>2</v>
      </c>
      <c r="F27" s="11">
        <v>1</v>
      </c>
      <c r="G27" s="11">
        <v>64.77</v>
      </c>
      <c r="H27" s="11">
        <v>66.040000000000006</v>
      </c>
      <c r="I27" s="5" t="s">
        <v>52</v>
      </c>
      <c r="J27" s="5">
        <v>1</v>
      </c>
    </row>
    <row r="28" spans="1:10" x14ac:dyDescent="0.3">
      <c r="A28" s="2">
        <f t="shared" si="1"/>
        <v>43276</v>
      </c>
      <c r="B28">
        <v>2018</v>
      </c>
      <c r="C28" s="5">
        <v>176</v>
      </c>
      <c r="D28" s="4" t="s">
        <v>61</v>
      </c>
      <c r="E28" s="4">
        <v>2</v>
      </c>
      <c r="F28" s="11">
        <v>2</v>
      </c>
      <c r="G28" s="11">
        <v>66.040000000000006</v>
      </c>
      <c r="H28" s="11">
        <v>68.58</v>
      </c>
      <c r="I28" s="5" t="s">
        <v>52</v>
      </c>
      <c r="J28" s="5">
        <v>1</v>
      </c>
    </row>
    <row r="29" spans="1:10" x14ac:dyDescent="0.3">
      <c r="A29" s="2">
        <f t="shared" si="1"/>
        <v>43276</v>
      </c>
      <c r="B29">
        <v>2018</v>
      </c>
      <c r="C29" s="5">
        <v>176</v>
      </c>
      <c r="D29" s="4" t="s">
        <v>61</v>
      </c>
      <c r="E29" s="4">
        <v>2</v>
      </c>
      <c r="F29" s="11">
        <v>3</v>
      </c>
      <c r="G29" s="11">
        <v>62.230000000000004</v>
      </c>
      <c r="H29" s="11">
        <v>60.96</v>
      </c>
      <c r="I29" s="5" t="s">
        <v>52</v>
      </c>
      <c r="J29" s="5">
        <v>1</v>
      </c>
    </row>
    <row r="30" spans="1:10" x14ac:dyDescent="0.3">
      <c r="A30" s="2">
        <f t="shared" si="1"/>
        <v>43276</v>
      </c>
      <c r="B30">
        <v>2018</v>
      </c>
      <c r="C30" s="5">
        <v>176</v>
      </c>
      <c r="D30" s="4" t="s">
        <v>61</v>
      </c>
      <c r="E30" s="4">
        <v>2</v>
      </c>
      <c r="F30" s="11">
        <v>4</v>
      </c>
      <c r="G30" s="11">
        <v>63.5</v>
      </c>
      <c r="H30" s="11">
        <v>78.739999999999995</v>
      </c>
      <c r="I30" s="5" t="s">
        <v>52</v>
      </c>
      <c r="J30" s="5">
        <v>1</v>
      </c>
    </row>
    <row r="31" spans="1:10" x14ac:dyDescent="0.3">
      <c r="A31" s="2">
        <f t="shared" si="1"/>
        <v>43276</v>
      </c>
      <c r="B31">
        <v>2018</v>
      </c>
      <c r="C31" s="5">
        <v>176</v>
      </c>
      <c r="D31" s="4" t="s">
        <v>61</v>
      </c>
      <c r="E31" s="4">
        <v>2</v>
      </c>
      <c r="F31" s="11">
        <v>5</v>
      </c>
      <c r="G31" s="11">
        <v>53.34</v>
      </c>
      <c r="H31" s="11">
        <v>50.8</v>
      </c>
      <c r="I31" s="5" t="s">
        <v>47</v>
      </c>
      <c r="J31" s="5">
        <v>0</v>
      </c>
    </row>
    <row r="32" spans="1:10" x14ac:dyDescent="0.3">
      <c r="A32" s="2">
        <f t="shared" si="1"/>
        <v>43276</v>
      </c>
      <c r="B32">
        <v>2018</v>
      </c>
      <c r="C32" s="5">
        <v>176</v>
      </c>
      <c r="D32" s="4" t="s">
        <v>61</v>
      </c>
      <c r="E32" s="4">
        <v>3</v>
      </c>
      <c r="F32" s="11">
        <v>1</v>
      </c>
      <c r="G32" s="11">
        <v>68.58</v>
      </c>
      <c r="H32" s="11">
        <v>66.040000000000006</v>
      </c>
      <c r="I32" s="5" t="s">
        <v>52</v>
      </c>
      <c r="J32" s="5">
        <v>1</v>
      </c>
    </row>
    <row r="33" spans="1:10" x14ac:dyDescent="0.3">
      <c r="A33" s="2">
        <f t="shared" si="1"/>
        <v>43276</v>
      </c>
      <c r="B33">
        <v>2018</v>
      </c>
      <c r="C33" s="5">
        <v>176</v>
      </c>
      <c r="D33" s="4" t="s">
        <v>61</v>
      </c>
      <c r="E33" s="4">
        <v>3</v>
      </c>
      <c r="F33" s="11">
        <v>2</v>
      </c>
      <c r="G33" s="11">
        <v>66.040000000000006</v>
      </c>
      <c r="H33" s="11">
        <v>63.5</v>
      </c>
      <c r="I33" s="5" t="s">
        <v>52</v>
      </c>
      <c r="J33" s="5">
        <v>0</v>
      </c>
    </row>
    <row r="34" spans="1:10" x14ac:dyDescent="0.3">
      <c r="A34" s="2">
        <f t="shared" si="1"/>
        <v>43276</v>
      </c>
      <c r="B34">
        <v>2018</v>
      </c>
      <c r="C34" s="5">
        <v>176</v>
      </c>
      <c r="D34" s="4" t="s">
        <v>61</v>
      </c>
      <c r="E34" s="4">
        <v>3</v>
      </c>
      <c r="F34" s="11">
        <v>3</v>
      </c>
      <c r="G34" s="11">
        <v>63.5</v>
      </c>
      <c r="H34" s="11">
        <v>73.66</v>
      </c>
      <c r="I34" s="5" t="s">
        <v>47</v>
      </c>
      <c r="J34" s="5">
        <v>0</v>
      </c>
    </row>
    <row r="35" spans="1:10" x14ac:dyDescent="0.3">
      <c r="A35" s="2">
        <f t="shared" si="1"/>
        <v>43276</v>
      </c>
      <c r="B35">
        <v>2018</v>
      </c>
      <c r="C35" s="5">
        <v>176</v>
      </c>
      <c r="D35" s="4" t="s">
        <v>61</v>
      </c>
      <c r="E35" s="4">
        <v>3</v>
      </c>
      <c r="F35" s="11">
        <v>4</v>
      </c>
      <c r="G35" s="11">
        <v>58.42</v>
      </c>
      <c r="H35" s="11">
        <v>50.8</v>
      </c>
      <c r="I35" s="5" t="s">
        <v>47</v>
      </c>
      <c r="J35" s="5">
        <v>0</v>
      </c>
    </row>
    <row r="36" spans="1:10" x14ac:dyDescent="0.3">
      <c r="A36" s="2">
        <f t="shared" si="1"/>
        <v>43276</v>
      </c>
      <c r="B36">
        <v>2018</v>
      </c>
      <c r="C36" s="5">
        <v>176</v>
      </c>
      <c r="D36" s="4" t="s">
        <v>61</v>
      </c>
      <c r="E36" s="4">
        <v>3</v>
      </c>
      <c r="F36" s="11">
        <v>5</v>
      </c>
      <c r="G36" s="11">
        <v>53.34</v>
      </c>
      <c r="H36" s="11">
        <v>58.42</v>
      </c>
      <c r="I36" s="5" t="s">
        <v>47</v>
      </c>
      <c r="J36" s="5">
        <v>0</v>
      </c>
    </row>
    <row r="37" spans="1:10" x14ac:dyDescent="0.3">
      <c r="A37" s="2">
        <f t="shared" si="1"/>
        <v>43276</v>
      </c>
      <c r="B37">
        <v>2018</v>
      </c>
      <c r="C37" s="5">
        <v>176</v>
      </c>
      <c r="D37" s="4" t="s">
        <v>61</v>
      </c>
      <c r="E37" s="4">
        <v>4</v>
      </c>
      <c r="F37" s="11">
        <v>1</v>
      </c>
      <c r="G37" s="11">
        <v>66.040000000000006</v>
      </c>
      <c r="H37" s="11">
        <v>71.12</v>
      </c>
      <c r="I37" s="5" t="s">
        <v>52</v>
      </c>
      <c r="J37" s="5">
        <v>0</v>
      </c>
    </row>
    <row r="38" spans="1:10" x14ac:dyDescent="0.3">
      <c r="A38" s="2">
        <f t="shared" si="1"/>
        <v>43276</v>
      </c>
      <c r="B38">
        <v>2018</v>
      </c>
      <c r="C38" s="5">
        <v>176</v>
      </c>
      <c r="D38" s="4" t="s">
        <v>61</v>
      </c>
      <c r="E38" s="4">
        <v>4</v>
      </c>
      <c r="F38" s="11">
        <v>2</v>
      </c>
      <c r="G38" s="11">
        <v>64.77</v>
      </c>
      <c r="H38" s="11">
        <v>66.040000000000006</v>
      </c>
      <c r="I38" s="5" t="s">
        <v>52</v>
      </c>
      <c r="J38" s="5">
        <v>1</v>
      </c>
    </row>
    <row r="39" spans="1:10" x14ac:dyDescent="0.3">
      <c r="A39" s="2">
        <f t="shared" si="1"/>
        <v>43276</v>
      </c>
      <c r="B39">
        <v>2018</v>
      </c>
      <c r="C39" s="5">
        <v>176</v>
      </c>
      <c r="D39" s="4" t="s">
        <v>61</v>
      </c>
      <c r="E39" s="4">
        <v>4</v>
      </c>
      <c r="F39" s="11">
        <v>3</v>
      </c>
      <c r="G39" s="11">
        <v>64.77</v>
      </c>
      <c r="H39" s="11">
        <v>58.42</v>
      </c>
      <c r="I39" s="5" t="s">
        <v>52</v>
      </c>
      <c r="J39" s="5">
        <v>1</v>
      </c>
    </row>
    <row r="40" spans="1:10" x14ac:dyDescent="0.3">
      <c r="A40" s="2">
        <f t="shared" si="1"/>
        <v>43276</v>
      </c>
      <c r="B40">
        <v>2018</v>
      </c>
      <c r="C40" s="5">
        <v>176</v>
      </c>
      <c r="D40" s="4" t="s">
        <v>61</v>
      </c>
      <c r="E40" s="4">
        <v>4</v>
      </c>
      <c r="F40" s="11">
        <v>4</v>
      </c>
      <c r="G40" s="11">
        <v>64.77</v>
      </c>
      <c r="H40" s="11">
        <v>63.5</v>
      </c>
      <c r="I40" s="5" t="s">
        <v>52</v>
      </c>
      <c r="J40" s="5">
        <v>0</v>
      </c>
    </row>
    <row r="41" spans="1:10" x14ac:dyDescent="0.3">
      <c r="A41" s="2">
        <f t="shared" si="1"/>
        <v>43276</v>
      </c>
      <c r="B41">
        <v>2018</v>
      </c>
      <c r="C41" s="5">
        <v>176</v>
      </c>
      <c r="D41" s="4" t="s">
        <v>61</v>
      </c>
      <c r="E41" s="4">
        <v>4</v>
      </c>
      <c r="F41" s="11">
        <v>5</v>
      </c>
      <c r="G41" s="11">
        <v>68.58</v>
      </c>
      <c r="H41" s="11">
        <v>68.58</v>
      </c>
      <c r="I41" s="5" t="s">
        <v>52</v>
      </c>
      <c r="J41" s="5">
        <v>0</v>
      </c>
    </row>
    <row r="42" spans="1:10" x14ac:dyDescent="0.3">
      <c r="A42" s="2">
        <f t="shared" ref="A42" si="2">DATE(B42,1,C42)</f>
        <v>43290</v>
      </c>
      <c r="B42">
        <v>2018</v>
      </c>
      <c r="C42" s="5">
        <v>190</v>
      </c>
      <c r="D42" s="4" t="s">
        <v>60</v>
      </c>
      <c r="E42" s="4">
        <v>1</v>
      </c>
      <c r="F42" s="5">
        <v>1</v>
      </c>
      <c r="G42" s="11">
        <v>147.32</v>
      </c>
      <c r="H42" s="11">
        <v>91.44</v>
      </c>
      <c r="I42" s="5" t="s">
        <v>57</v>
      </c>
      <c r="J42" s="5">
        <v>0</v>
      </c>
    </row>
    <row r="43" spans="1:10" x14ac:dyDescent="0.3">
      <c r="A43" s="2">
        <f t="shared" ref="A43:A81" si="3">DATE(B43,1,C43)</f>
        <v>43290</v>
      </c>
      <c r="B43">
        <v>2018</v>
      </c>
      <c r="C43" s="5">
        <v>190</v>
      </c>
      <c r="D43" s="4" t="s">
        <v>60</v>
      </c>
      <c r="E43" s="4">
        <v>1</v>
      </c>
      <c r="F43" s="5">
        <v>2</v>
      </c>
      <c r="G43" s="11">
        <v>152.4</v>
      </c>
      <c r="H43" s="11">
        <v>88.9</v>
      </c>
      <c r="I43" s="5" t="s">
        <v>57</v>
      </c>
      <c r="J43" s="5">
        <v>0</v>
      </c>
    </row>
    <row r="44" spans="1:10" x14ac:dyDescent="0.3">
      <c r="A44" s="2">
        <f t="shared" si="3"/>
        <v>43290</v>
      </c>
      <c r="B44">
        <v>2018</v>
      </c>
      <c r="C44" s="5">
        <v>190</v>
      </c>
      <c r="D44" s="4" t="s">
        <v>60</v>
      </c>
      <c r="E44" s="4">
        <v>1</v>
      </c>
      <c r="F44" s="5">
        <v>3</v>
      </c>
      <c r="G44" s="11">
        <v>165.1</v>
      </c>
      <c r="H44" s="11">
        <v>101.6</v>
      </c>
      <c r="I44" s="5" t="s">
        <v>57</v>
      </c>
      <c r="J44" s="5">
        <v>0</v>
      </c>
    </row>
    <row r="45" spans="1:10" x14ac:dyDescent="0.3">
      <c r="A45" s="2">
        <f t="shared" si="3"/>
        <v>43290</v>
      </c>
      <c r="B45">
        <v>2018</v>
      </c>
      <c r="C45" s="5">
        <v>190</v>
      </c>
      <c r="D45" s="4" t="s">
        <v>60</v>
      </c>
      <c r="E45" s="4">
        <v>1</v>
      </c>
      <c r="F45" s="5">
        <v>4</v>
      </c>
      <c r="G45" s="11">
        <v>167.64000000000001</v>
      </c>
      <c r="H45" s="11">
        <v>78.739999999999995</v>
      </c>
      <c r="I45" s="5" t="s">
        <v>57</v>
      </c>
      <c r="J45" s="5">
        <v>0</v>
      </c>
    </row>
    <row r="46" spans="1:10" x14ac:dyDescent="0.3">
      <c r="A46" s="2">
        <f t="shared" si="3"/>
        <v>43290</v>
      </c>
      <c r="B46">
        <v>2018</v>
      </c>
      <c r="C46" s="5">
        <v>190</v>
      </c>
      <c r="D46" s="4" t="s">
        <v>60</v>
      </c>
      <c r="E46" s="4">
        <v>1</v>
      </c>
      <c r="F46" s="5">
        <v>5</v>
      </c>
      <c r="G46" s="11">
        <v>149.86000000000001</v>
      </c>
      <c r="H46" s="11">
        <v>96.52</v>
      </c>
      <c r="I46" s="5" t="s">
        <v>57</v>
      </c>
      <c r="J46" s="5">
        <v>0</v>
      </c>
    </row>
    <row r="47" spans="1:10" x14ac:dyDescent="0.3">
      <c r="A47" s="2">
        <f t="shared" si="3"/>
        <v>43290</v>
      </c>
      <c r="B47">
        <v>2018</v>
      </c>
      <c r="C47" s="5">
        <v>190</v>
      </c>
      <c r="D47" s="4" t="s">
        <v>60</v>
      </c>
      <c r="E47" s="4">
        <v>2</v>
      </c>
      <c r="F47" s="5">
        <v>1</v>
      </c>
      <c r="G47" s="11">
        <v>152.4</v>
      </c>
      <c r="H47" s="11">
        <v>91.44</v>
      </c>
      <c r="I47" s="5" t="s">
        <v>57</v>
      </c>
      <c r="J47" s="5">
        <v>0</v>
      </c>
    </row>
    <row r="48" spans="1:10" x14ac:dyDescent="0.3">
      <c r="A48" s="2">
        <f t="shared" si="3"/>
        <v>43290</v>
      </c>
      <c r="B48">
        <v>2018</v>
      </c>
      <c r="C48" s="5">
        <v>190</v>
      </c>
      <c r="D48" s="4" t="s">
        <v>60</v>
      </c>
      <c r="E48" s="4">
        <v>2</v>
      </c>
      <c r="F48" s="5">
        <v>2</v>
      </c>
      <c r="G48" s="11">
        <v>142.24</v>
      </c>
      <c r="H48" s="11">
        <v>96.52</v>
      </c>
      <c r="I48" s="5" t="s">
        <v>57</v>
      </c>
      <c r="J48" s="5">
        <v>0</v>
      </c>
    </row>
    <row r="49" spans="1:10" x14ac:dyDescent="0.3">
      <c r="A49" s="2">
        <f t="shared" si="3"/>
        <v>43290</v>
      </c>
      <c r="B49">
        <v>2018</v>
      </c>
      <c r="C49" s="5">
        <v>190</v>
      </c>
      <c r="D49" s="4" t="s">
        <v>60</v>
      </c>
      <c r="E49" s="4">
        <v>2</v>
      </c>
      <c r="F49" s="5">
        <v>3</v>
      </c>
      <c r="G49" s="11">
        <v>144.78</v>
      </c>
      <c r="H49" s="11">
        <v>99.06</v>
      </c>
      <c r="I49" s="5" t="s">
        <v>57</v>
      </c>
      <c r="J49" s="5">
        <v>0</v>
      </c>
    </row>
    <row r="50" spans="1:10" x14ac:dyDescent="0.3">
      <c r="A50" s="2">
        <f t="shared" si="3"/>
        <v>43290</v>
      </c>
      <c r="B50">
        <v>2018</v>
      </c>
      <c r="C50" s="5">
        <v>190</v>
      </c>
      <c r="D50" s="4" t="s">
        <v>60</v>
      </c>
      <c r="E50" s="4">
        <v>2</v>
      </c>
      <c r="F50" s="5">
        <v>4</v>
      </c>
      <c r="G50" s="11">
        <v>144.78</v>
      </c>
      <c r="H50" s="11">
        <v>76.2</v>
      </c>
      <c r="I50" s="5" t="s">
        <v>57</v>
      </c>
      <c r="J50" s="5">
        <v>0</v>
      </c>
    </row>
    <row r="51" spans="1:10" x14ac:dyDescent="0.3">
      <c r="A51" s="2">
        <f t="shared" si="3"/>
        <v>43290</v>
      </c>
      <c r="B51">
        <v>2018</v>
      </c>
      <c r="C51" s="5">
        <v>190</v>
      </c>
      <c r="D51" s="4" t="s">
        <v>60</v>
      </c>
      <c r="E51" s="4">
        <v>2</v>
      </c>
      <c r="F51" s="5">
        <v>5</v>
      </c>
      <c r="G51" s="11">
        <v>152.4</v>
      </c>
      <c r="H51" s="11">
        <v>96.52</v>
      </c>
      <c r="I51" s="5" t="s">
        <v>57</v>
      </c>
      <c r="J51" s="5">
        <v>0</v>
      </c>
    </row>
    <row r="52" spans="1:10" x14ac:dyDescent="0.3">
      <c r="A52" s="2">
        <f t="shared" si="3"/>
        <v>43290</v>
      </c>
      <c r="B52">
        <v>2018</v>
      </c>
      <c r="C52" s="5">
        <v>190</v>
      </c>
      <c r="D52" s="4" t="s">
        <v>60</v>
      </c>
      <c r="E52" s="4">
        <v>3</v>
      </c>
      <c r="F52" s="5">
        <v>1</v>
      </c>
      <c r="G52" s="11">
        <v>160.02000000000001</v>
      </c>
      <c r="H52" s="11">
        <v>104.14</v>
      </c>
      <c r="I52" s="5" t="s">
        <v>53</v>
      </c>
      <c r="J52" s="5">
        <v>0</v>
      </c>
    </row>
    <row r="53" spans="1:10" x14ac:dyDescent="0.3">
      <c r="A53" s="2">
        <f t="shared" si="3"/>
        <v>43290</v>
      </c>
      <c r="B53">
        <v>2018</v>
      </c>
      <c r="C53" s="5">
        <v>190</v>
      </c>
      <c r="D53" s="4" t="s">
        <v>60</v>
      </c>
      <c r="E53" s="4">
        <v>3</v>
      </c>
      <c r="F53" s="5">
        <v>2</v>
      </c>
      <c r="G53" s="11">
        <v>139.69999999999999</v>
      </c>
      <c r="H53" s="11">
        <v>96.52</v>
      </c>
      <c r="I53" s="5" t="s">
        <v>57</v>
      </c>
      <c r="J53" s="5">
        <v>0</v>
      </c>
    </row>
    <row r="54" spans="1:10" x14ac:dyDescent="0.3">
      <c r="A54" s="2">
        <f t="shared" si="3"/>
        <v>43290</v>
      </c>
      <c r="B54">
        <v>2018</v>
      </c>
      <c r="C54" s="5">
        <v>190</v>
      </c>
      <c r="D54" s="4" t="s">
        <v>60</v>
      </c>
      <c r="E54" s="4">
        <v>3</v>
      </c>
      <c r="F54" s="5">
        <v>3</v>
      </c>
      <c r="G54" s="11">
        <v>144.78</v>
      </c>
      <c r="H54" s="11">
        <v>91.44</v>
      </c>
      <c r="I54" s="5" t="s">
        <v>57</v>
      </c>
      <c r="J54" s="5">
        <v>0</v>
      </c>
    </row>
    <row r="55" spans="1:10" x14ac:dyDescent="0.3">
      <c r="A55" s="2">
        <f t="shared" si="3"/>
        <v>43290</v>
      </c>
      <c r="B55">
        <v>2018</v>
      </c>
      <c r="C55" s="5">
        <v>190</v>
      </c>
      <c r="D55" s="4" t="s">
        <v>60</v>
      </c>
      <c r="E55" s="4">
        <v>3</v>
      </c>
      <c r="F55" s="5">
        <v>4</v>
      </c>
      <c r="G55" s="11">
        <v>147.32</v>
      </c>
      <c r="H55" s="11">
        <v>86.36</v>
      </c>
      <c r="I55" s="5" t="s">
        <v>57</v>
      </c>
      <c r="J55" s="5">
        <v>0</v>
      </c>
    </row>
    <row r="56" spans="1:10" x14ac:dyDescent="0.3">
      <c r="A56" s="2">
        <f t="shared" si="3"/>
        <v>43290</v>
      </c>
      <c r="B56">
        <v>2018</v>
      </c>
      <c r="C56" s="5">
        <v>190</v>
      </c>
      <c r="D56" s="4" t="s">
        <v>60</v>
      </c>
      <c r="E56" s="4">
        <v>3</v>
      </c>
      <c r="F56" s="5">
        <v>5</v>
      </c>
      <c r="G56" s="11">
        <v>154.94</v>
      </c>
      <c r="H56" s="11">
        <v>96.52</v>
      </c>
      <c r="I56" s="5" t="s">
        <v>57</v>
      </c>
      <c r="J56" s="5">
        <v>0</v>
      </c>
    </row>
    <row r="57" spans="1:10" x14ac:dyDescent="0.3">
      <c r="A57" s="2">
        <f t="shared" si="3"/>
        <v>43290</v>
      </c>
      <c r="B57">
        <v>2018</v>
      </c>
      <c r="C57" s="5">
        <v>190</v>
      </c>
      <c r="D57" s="4" t="s">
        <v>60</v>
      </c>
      <c r="E57" s="4">
        <v>4</v>
      </c>
      <c r="F57" s="5">
        <v>1</v>
      </c>
      <c r="G57" s="11">
        <v>152.4</v>
      </c>
      <c r="H57" s="11">
        <v>121.92</v>
      </c>
      <c r="I57" s="5" t="s">
        <v>57</v>
      </c>
      <c r="J57" s="5">
        <v>0</v>
      </c>
    </row>
    <row r="58" spans="1:10" x14ac:dyDescent="0.3">
      <c r="A58" s="2">
        <f t="shared" si="3"/>
        <v>43290</v>
      </c>
      <c r="B58">
        <v>2018</v>
      </c>
      <c r="C58" s="5">
        <v>190</v>
      </c>
      <c r="D58" s="4" t="s">
        <v>60</v>
      </c>
      <c r="E58" s="4">
        <v>4</v>
      </c>
      <c r="F58" s="5">
        <v>2</v>
      </c>
      <c r="G58" s="11">
        <v>144.78</v>
      </c>
      <c r="H58" s="11">
        <v>91.44</v>
      </c>
      <c r="I58" s="5" t="s">
        <v>57</v>
      </c>
      <c r="J58" s="5">
        <v>0</v>
      </c>
    </row>
    <row r="59" spans="1:10" x14ac:dyDescent="0.3">
      <c r="A59" s="2">
        <f t="shared" si="3"/>
        <v>43290</v>
      </c>
      <c r="B59">
        <v>2018</v>
      </c>
      <c r="C59" s="5">
        <v>190</v>
      </c>
      <c r="D59" s="4" t="s">
        <v>60</v>
      </c>
      <c r="E59" s="4">
        <v>4</v>
      </c>
      <c r="F59" s="5">
        <v>3</v>
      </c>
      <c r="G59" s="11">
        <v>149.86000000000001</v>
      </c>
      <c r="H59" s="11">
        <v>104.14</v>
      </c>
      <c r="I59" s="5" t="s">
        <v>57</v>
      </c>
      <c r="J59" s="5">
        <v>0</v>
      </c>
    </row>
    <row r="60" spans="1:10" x14ac:dyDescent="0.3">
      <c r="A60" s="2">
        <f t="shared" si="3"/>
        <v>43290</v>
      </c>
      <c r="B60">
        <v>2018</v>
      </c>
      <c r="C60" s="5">
        <v>190</v>
      </c>
      <c r="D60" s="4" t="s">
        <v>60</v>
      </c>
      <c r="E60" s="4">
        <v>4</v>
      </c>
      <c r="F60" s="5">
        <v>4</v>
      </c>
      <c r="G60" s="11">
        <v>154.94</v>
      </c>
      <c r="H60" s="11">
        <v>111.76</v>
      </c>
      <c r="I60" s="5" t="s">
        <v>53</v>
      </c>
      <c r="J60" s="5">
        <v>0</v>
      </c>
    </row>
    <row r="61" spans="1:10" x14ac:dyDescent="0.3">
      <c r="A61" s="2">
        <f t="shared" si="3"/>
        <v>43290</v>
      </c>
      <c r="B61">
        <v>2018</v>
      </c>
      <c r="C61" s="5">
        <v>190</v>
      </c>
      <c r="D61" s="4" t="s">
        <v>60</v>
      </c>
      <c r="E61" s="4">
        <v>4</v>
      </c>
      <c r="F61" s="5">
        <v>5</v>
      </c>
      <c r="G61" s="11">
        <v>160.02000000000001</v>
      </c>
      <c r="H61" s="11">
        <v>101.6</v>
      </c>
      <c r="I61" s="5" t="s">
        <v>53</v>
      </c>
      <c r="J61" s="5">
        <v>0</v>
      </c>
    </row>
    <row r="62" spans="1:10" x14ac:dyDescent="0.3">
      <c r="A62" s="2">
        <f t="shared" si="3"/>
        <v>43290</v>
      </c>
      <c r="B62">
        <v>2018</v>
      </c>
      <c r="C62" s="5">
        <v>190</v>
      </c>
      <c r="D62" s="4" t="s">
        <v>61</v>
      </c>
      <c r="E62" s="4">
        <v>1</v>
      </c>
      <c r="F62" s="5">
        <v>1</v>
      </c>
      <c r="G62" s="11">
        <v>266.7</v>
      </c>
      <c r="H62" s="11">
        <v>121.92</v>
      </c>
      <c r="I62" s="5" t="s">
        <v>51</v>
      </c>
      <c r="J62" s="5">
        <v>0</v>
      </c>
    </row>
    <row r="63" spans="1:10" x14ac:dyDescent="0.3">
      <c r="A63" s="2">
        <f t="shared" si="3"/>
        <v>43290</v>
      </c>
      <c r="B63">
        <v>2018</v>
      </c>
      <c r="C63" s="5">
        <v>190</v>
      </c>
      <c r="D63" s="4" t="s">
        <v>61</v>
      </c>
      <c r="E63" s="4">
        <v>1</v>
      </c>
      <c r="F63" s="5">
        <v>2</v>
      </c>
      <c r="G63" s="11">
        <v>264.16000000000003</v>
      </c>
      <c r="H63" s="11">
        <v>106.68</v>
      </c>
      <c r="I63" s="5" t="s">
        <v>51</v>
      </c>
      <c r="J63" s="5">
        <v>0</v>
      </c>
    </row>
    <row r="64" spans="1:10" x14ac:dyDescent="0.3">
      <c r="A64" s="2">
        <f t="shared" si="3"/>
        <v>43290</v>
      </c>
      <c r="B64">
        <v>2018</v>
      </c>
      <c r="C64" s="5">
        <v>190</v>
      </c>
      <c r="D64" s="4" t="s">
        <v>61</v>
      </c>
      <c r="E64" s="4">
        <v>1</v>
      </c>
      <c r="F64" s="5">
        <v>3</v>
      </c>
      <c r="G64" s="11">
        <v>256.54000000000002</v>
      </c>
      <c r="H64" s="11">
        <v>91.44</v>
      </c>
      <c r="I64" s="5" t="s">
        <v>51</v>
      </c>
      <c r="J64" s="5">
        <v>0</v>
      </c>
    </row>
    <row r="65" spans="1:10" x14ac:dyDescent="0.3">
      <c r="A65" s="2">
        <f t="shared" si="3"/>
        <v>43290</v>
      </c>
      <c r="B65">
        <v>2018</v>
      </c>
      <c r="C65" s="5">
        <v>190</v>
      </c>
      <c r="D65" s="4" t="s">
        <v>61</v>
      </c>
      <c r="E65" s="4">
        <v>1</v>
      </c>
      <c r="F65" s="5">
        <v>4</v>
      </c>
      <c r="G65" s="11">
        <v>243.84</v>
      </c>
      <c r="H65" s="11">
        <v>104.14</v>
      </c>
      <c r="I65" s="5" t="s">
        <v>51</v>
      </c>
      <c r="J65" s="5">
        <v>0</v>
      </c>
    </row>
    <row r="66" spans="1:10" x14ac:dyDescent="0.3">
      <c r="A66" s="2">
        <f t="shared" si="3"/>
        <v>43290</v>
      </c>
      <c r="B66">
        <v>2018</v>
      </c>
      <c r="C66" s="5">
        <v>190</v>
      </c>
      <c r="D66" s="4" t="s">
        <v>61</v>
      </c>
      <c r="E66" s="4">
        <v>1</v>
      </c>
      <c r="F66" s="5">
        <v>5</v>
      </c>
      <c r="G66" s="11">
        <v>248.92000000000002</v>
      </c>
      <c r="H66" s="11">
        <v>114.3</v>
      </c>
      <c r="I66" s="5" t="s">
        <v>51</v>
      </c>
      <c r="J66" s="5">
        <v>0</v>
      </c>
    </row>
    <row r="67" spans="1:10" x14ac:dyDescent="0.3">
      <c r="A67" s="2">
        <f t="shared" si="3"/>
        <v>43290</v>
      </c>
      <c r="B67">
        <v>2018</v>
      </c>
      <c r="C67" s="5">
        <v>190</v>
      </c>
      <c r="D67" s="4" t="s">
        <v>61</v>
      </c>
      <c r="E67" s="4">
        <v>2</v>
      </c>
      <c r="F67" s="5">
        <v>1</v>
      </c>
      <c r="G67" s="11">
        <v>246.38</v>
      </c>
      <c r="H67" s="11">
        <v>101.6</v>
      </c>
      <c r="I67" s="5" t="s">
        <v>51</v>
      </c>
      <c r="J67" s="5">
        <v>0</v>
      </c>
    </row>
    <row r="68" spans="1:10" x14ac:dyDescent="0.3">
      <c r="A68" s="2">
        <f t="shared" si="3"/>
        <v>43290</v>
      </c>
      <c r="B68">
        <v>2018</v>
      </c>
      <c r="C68" s="5">
        <v>190</v>
      </c>
      <c r="D68" s="4" t="s">
        <v>61</v>
      </c>
      <c r="E68" s="4">
        <v>2</v>
      </c>
      <c r="F68" s="5">
        <v>2</v>
      </c>
      <c r="G68" s="11">
        <v>254</v>
      </c>
      <c r="H68" s="11">
        <v>111.76</v>
      </c>
      <c r="I68" s="5" t="s">
        <v>51</v>
      </c>
      <c r="J68" s="5">
        <v>0</v>
      </c>
    </row>
    <row r="69" spans="1:10" x14ac:dyDescent="0.3">
      <c r="A69" s="2">
        <f t="shared" si="3"/>
        <v>43290</v>
      </c>
      <c r="B69">
        <v>2018</v>
      </c>
      <c r="C69" s="5">
        <v>190</v>
      </c>
      <c r="D69" s="4" t="s">
        <v>61</v>
      </c>
      <c r="E69" s="4">
        <v>2</v>
      </c>
      <c r="F69" s="5">
        <v>3</v>
      </c>
      <c r="G69" s="11">
        <v>256.54000000000002</v>
      </c>
      <c r="H69" s="11">
        <v>96.52</v>
      </c>
      <c r="I69" s="5" t="s">
        <v>51</v>
      </c>
      <c r="J69" s="5">
        <v>0</v>
      </c>
    </row>
    <row r="70" spans="1:10" x14ac:dyDescent="0.3">
      <c r="A70" s="2">
        <f t="shared" si="3"/>
        <v>43290</v>
      </c>
      <c r="B70">
        <v>2018</v>
      </c>
      <c r="C70" s="5">
        <v>190</v>
      </c>
      <c r="D70" s="4" t="s">
        <v>61</v>
      </c>
      <c r="E70" s="4">
        <v>2</v>
      </c>
      <c r="F70" s="5">
        <v>4</v>
      </c>
      <c r="G70" s="11">
        <v>261.62</v>
      </c>
      <c r="H70" s="11">
        <v>114.3</v>
      </c>
      <c r="I70" s="5" t="s">
        <v>51</v>
      </c>
      <c r="J70" s="5">
        <v>0</v>
      </c>
    </row>
    <row r="71" spans="1:10" x14ac:dyDescent="0.3">
      <c r="A71" s="2">
        <f t="shared" si="3"/>
        <v>43290</v>
      </c>
      <c r="B71">
        <v>2018</v>
      </c>
      <c r="C71" s="5">
        <v>190</v>
      </c>
      <c r="D71" s="4" t="s">
        <v>61</v>
      </c>
      <c r="E71" s="4">
        <v>2</v>
      </c>
      <c r="F71" s="5">
        <v>5</v>
      </c>
      <c r="G71" s="11">
        <v>251.46</v>
      </c>
      <c r="H71" s="11">
        <v>104.14</v>
      </c>
      <c r="I71" s="5" t="s">
        <v>51</v>
      </c>
      <c r="J71" s="5">
        <v>0</v>
      </c>
    </row>
    <row r="72" spans="1:10" x14ac:dyDescent="0.3">
      <c r="A72" s="2">
        <f t="shared" si="3"/>
        <v>43290</v>
      </c>
      <c r="B72">
        <v>2018</v>
      </c>
      <c r="C72" s="5">
        <v>190</v>
      </c>
      <c r="D72" s="4" t="s">
        <v>61</v>
      </c>
      <c r="E72" s="4">
        <v>3</v>
      </c>
      <c r="F72" s="5">
        <v>1</v>
      </c>
      <c r="G72" s="11">
        <v>241.3</v>
      </c>
      <c r="H72" s="11">
        <v>91.44</v>
      </c>
      <c r="I72" s="5" t="s">
        <v>51</v>
      </c>
      <c r="J72" s="5">
        <v>0</v>
      </c>
    </row>
    <row r="73" spans="1:10" x14ac:dyDescent="0.3">
      <c r="A73" s="2">
        <f t="shared" si="3"/>
        <v>43290</v>
      </c>
      <c r="B73">
        <v>2018</v>
      </c>
      <c r="C73" s="5">
        <v>190</v>
      </c>
      <c r="D73" s="4" t="s">
        <v>61</v>
      </c>
      <c r="E73" s="4">
        <v>3</v>
      </c>
      <c r="F73" s="5">
        <v>2</v>
      </c>
      <c r="G73" s="11">
        <v>269.24</v>
      </c>
      <c r="H73" s="11">
        <v>96.52</v>
      </c>
      <c r="I73" s="5" t="s">
        <v>51</v>
      </c>
      <c r="J73" s="5">
        <v>1</v>
      </c>
    </row>
    <row r="74" spans="1:10" x14ac:dyDescent="0.3">
      <c r="A74" s="2">
        <f t="shared" si="3"/>
        <v>43290</v>
      </c>
      <c r="B74">
        <v>2018</v>
      </c>
      <c r="C74" s="5">
        <v>190</v>
      </c>
      <c r="D74" s="4" t="s">
        <v>61</v>
      </c>
      <c r="E74" s="4">
        <v>3</v>
      </c>
      <c r="F74" s="5">
        <v>3</v>
      </c>
      <c r="G74" s="11">
        <v>248.92000000000002</v>
      </c>
      <c r="H74" s="11">
        <v>101.6</v>
      </c>
      <c r="I74" s="5" t="s">
        <v>51</v>
      </c>
      <c r="J74" s="5">
        <v>0</v>
      </c>
    </row>
    <row r="75" spans="1:10" x14ac:dyDescent="0.3">
      <c r="A75" s="2">
        <f t="shared" si="3"/>
        <v>43290</v>
      </c>
      <c r="B75">
        <v>2018</v>
      </c>
      <c r="C75" s="5">
        <v>190</v>
      </c>
      <c r="D75" s="4" t="s">
        <v>61</v>
      </c>
      <c r="E75" s="4">
        <v>3</v>
      </c>
      <c r="F75" s="5">
        <v>4</v>
      </c>
      <c r="G75" s="11">
        <v>261.62</v>
      </c>
      <c r="H75" s="11">
        <v>106.68</v>
      </c>
      <c r="I75" s="5" t="s">
        <v>51</v>
      </c>
      <c r="J75" s="5">
        <v>1</v>
      </c>
    </row>
    <row r="76" spans="1:10" x14ac:dyDescent="0.3">
      <c r="A76" s="2">
        <f t="shared" si="3"/>
        <v>43290</v>
      </c>
      <c r="B76">
        <v>2018</v>
      </c>
      <c r="C76" s="5">
        <v>190</v>
      </c>
      <c r="D76" s="4" t="s">
        <v>61</v>
      </c>
      <c r="E76" s="4">
        <v>3</v>
      </c>
      <c r="F76" s="5">
        <v>5</v>
      </c>
      <c r="G76" s="11">
        <v>254</v>
      </c>
      <c r="H76" s="11">
        <v>88.9</v>
      </c>
      <c r="I76" s="5" t="s">
        <v>51</v>
      </c>
      <c r="J76" s="5">
        <v>0</v>
      </c>
    </row>
    <row r="77" spans="1:10" x14ac:dyDescent="0.3">
      <c r="A77" s="2">
        <f t="shared" si="3"/>
        <v>43290</v>
      </c>
      <c r="B77">
        <v>2018</v>
      </c>
      <c r="C77" s="5">
        <v>190</v>
      </c>
      <c r="D77" s="4" t="s">
        <v>61</v>
      </c>
      <c r="E77" s="4">
        <v>4</v>
      </c>
      <c r="F77" s="5">
        <v>1</v>
      </c>
      <c r="G77" s="11">
        <v>246.38</v>
      </c>
      <c r="H77" s="11">
        <v>76.2</v>
      </c>
      <c r="I77" s="5" t="s">
        <v>51</v>
      </c>
      <c r="J77" s="5">
        <v>1</v>
      </c>
    </row>
    <row r="78" spans="1:10" x14ac:dyDescent="0.3">
      <c r="A78" s="2">
        <f t="shared" si="3"/>
        <v>43290</v>
      </c>
      <c r="B78">
        <v>2018</v>
      </c>
      <c r="C78" s="5">
        <v>190</v>
      </c>
      <c r="D78" s="4" t="s">
        <v>61</v>
      </c>
      <c r="E78" s="4">
        <v>4</v>
      </c>
      <c r="F78" s="5">
        <v>2</v>
      </c>
      <c r="G78" s="11">
        <v>241.3</v>
      </c>
      <c r="H78" s="11">
        <v>91.44</v>
      </c>
      <c r="I78" s="5" t="s">
        <v>51</v>
      </c>
      <c r="J78" s="5">
        <v>0</v>
      </c>
    </row>
    <row r="79" spans="1:10" x14ac:dyDescent="0.3">
      <c r="A79" s="2">
        <f t="shared" si="3"/>
        <v>43290</v>
      </c>
      <c r="B79">
        <v>2018</v>
      </c>
      <c r="C79" s="5">
        <v>190</v>
      </c>
      <c r="D79" s="4" t="s">
        <v>61</v>
      </c>
      <c r="E79" s="4">
        <v>4</v>
      </c>
      <c r="F79" s="5">
        <v>3</v>
      </c>
      <c r="G79" s="11">
        <v>254</v>
      </c>
      <c r="H79" s="11">
        <v>81.28</v>
      </c>
      <c r="I79" s="5" t="s">
        <v>51</v>
      </c>
      <c r="J79" s="5">
        <v>0</v>
      </c>
    </row>
    <row r="80" spans="1:10" x14ac:dyDescent="0.3">
      <c r="A80" s="2">
        <f t="shared" si="3"/>
        <v>43290</v>
      </c>
      <c r="B80">
        <v>2018</v>
      </c>
      <c r="C80" s="5">
        <v>190</v>
      </c>
      <c r="D80" s="4" t="s">
        <v>61</v>
      </c>
      <c r="E80" s="4">
        <v>4</v>
      </c>
      <c r="F80" s="5">
        <v>4</v>
      </c>
      <c r="G80" s="11">
        <v>256.54000000000002</v>
      </c>
      <c r="H80" s="11">
        <v>93.98</v>
      </c>
      <c r="I80" s="5" t="s">
        <v>51</v>
      </c>
      <c r="J80" s="5">
        <v>0</v>
      </c>
    </row>
    <row r="81" spans="1:10" x14ac:dyDescent="0.3">
      <c r="A81" s="2">
        <f t="shared" si="3"/>
        <v>43290</v>
      </c>
      <c r="B81">
        <v>2018</v>
      </c>
      <c r="C81" s="5">
        <v>190</v>
      </c>
      <c r="D81" s="4" t="s">
        <v>61</v>
      </c>
      <c r="E81" s="4">
        <v>4</v>
      </c>
      <c r="F81" s="5">
        <v>5</v>
      </c>
      <c r="G81" s="11">
        <v>254</v>
      </c>
      <c r="H81" s="11">
        <v>78.739999999999995</v>
      </c>
      <c r="I81" s="5" t="s">
        <v>51</v>
      </c>
      <c r="J81" s="5">
        <v>0</v>
      </c>
    </row>
    <row r="82" spans="1:10" x14ac:dyDescent="0.3">
      <c r="A82" s="2">
        <f t="shared" ref="A82" si="4">DATE(B82,1,C82)</f>
        <v>43304</v>
      </c>
      <c r="B82">
        <v>2018</v>
      </c>
      <c r="C82" s="5">
        <v>204</v>
      </c>
      <c r="D82" s="4" t="s">
        <v>60</v>
      </c>
      <c r="E82" s="4">
        <v>1</v>
      </c>
      <c r="F82" s="5">
        <v>1</v>
      </c>
      <c r="G82" s="11">
        <v>266.7</v>
      </c>
      <c r="H82" s="11">
        <v>121.92</v>
      </c>
      <c r="I82" s="5" t="s">
        <v>51</v>
      </c>
      <c r="J82" s="5">
        <v>0</v>
      </c>
    </row>
    <row r="83" spans="1:10" x14ac:dyDescent="0.3">
      <c r="A83" s="2">
        <f t="shared" ref="A83:A121" si="5">DATE(B83,1,C83)</f>
        <v>43304</v>
      </c>
      <c r="B83">
        <v>2018</v>
      </c>
      <c r="C83" s="5">
        <v>204</v>
      </c>
      <c r="D83" s="4" t="s">
        <v>60</v>
      </c>
      <c r="E83" s="4">
        <v>1</v>
      </c>
      <c r="F83" s="5">
        <v>2</v>
      </c>
      <c r="G83" s="11">
        <v>264.16000000000003</v>
      </c>
      <c r="H83" s="11">
        <v>106.68</v>
      </c>
      <c r="I83" s="5" t="s">
        <v>51</v>
      </c>
      <c r="J83" s="5">
        <v>0</v>
      </c>
    </row>
    <row r="84" spans="1:10" x14ac:dyDescent="0.3">
      <c r="A84" s="2">
        <f t="shared" si="5"/>
        <v>43304</v>
      </c>
      <c r="B84">
        <v>2018</v>
      </c>
      <c r="C84" s="5">
        <v>204</v>
      </c>
      <c r="D84" s="4" t="s">
        <v>60</v>
      </c>
      <c r="E84" s="4">
        <v>1</v>
      </c>
      <c r="F84" s="5">
        <v>3</v>
      </c>
      <c r="G84" s="11">
        <v>256.54000000000002</v>
      </c>
      <c r="H84" s="11">
        <v>91.44</v>
      </c>
      <c r="I84" s="5" t="s">
        <v>51</v>
      </c>
      <c r="J84" s="5">
        <v>0</v>
      </c>
    </row>
    <row r="85" spans="1:10" x14ac:dyDescent="0.3">
      <c r="A85" s="2">
        <f t="shared" si="5"/>
        <v>43304</v>
      </c>
      <c r="B85">
        <v>2018</v>
      </c>
      <c r="C85" s="5">
        <v>204</v>
      </c>
      <c r="D85" s="4" t="s">
        <v>60</v>
      </c>
      <c r="E85" s="4">
        <v>1</v>
      </c>
      <c r="F85" s="5">
        <v>4</v>
      </c>
      <c r="G85" s="11">
        <v>243.84</v>
      </c>
      <c r="H85" s="11">
        <v>104.14</v>
      </c>
      <c r="I85" s="5" t="s">
        <v>51</v>
      </c>
      <c r="J85" s="5">
        <v>0</v>
      </c>
    </row>
    <row r="86" spans="1:10" x14ac:dyDescent="0.3">
      <c r="A86" s="2">
        <f t="shared" si="5"/>
        <v>43304</v>
      </c>
      <c r="B86">
        <v>2018</v>
      </c>
      <c r="C86" s="5">
        <v>204</v>
      </c>
      <c r="D86" s="4" t="s">
        <v>60</v>
      </c>
      <c r="E86" s="4">
        <v>1</v>
      </c>
      <c r="F86" s="5">
        <v>5</v>
      </c>
      <c r="G86" s="11">
        <v>248.92000000000002</v>
      </c>
      <c r="H86" s="11">
        <v>114.3</v>
      </c>
      <c r="I86" s="5" t="s">
        <v>51</v>
      </c>
      <c r="J86" s="5">
        <v>0</v>
      </c>
    </row>
    <row r="87" spans="1:10" x14ac:dyDescent="0.3">
      <c r="A87" s="2">
        <f t="shared" si="5"/>
        <v>43304</v>
      </c>
      <c r="B87">
        <v>2018</v>
      </c>
      <c r="C87" s="5">
        <v>204</v>
      </c>
      <c r="D87" s="4" t="s">
        <v>60</v>
      </c>
      <c r="E87" s="4">
        <v>2</v>
      </c>
      <c r="F87" s="5">
        <v>1</v>
      </c>
      <c r="G87" s="11">
        <v>246.38</v>
      </c>
      <c r="H87" s="11">
        <v>101.6</v>
      </c>
      <c r="I87" s="5" t="s">
        <v>51</v>
      </c>
      <c r="J87" s="5">
        <v>0</v>
      </c>
    </row>
    <row r="88" spans="1:10" x14ac:dyDescent="0.3">
      <c r="A88" s="2">
        <f t="shared" si="5"/>
        <v>43304</v>
      </c>
      <c r="B88">
        <v>2018</v>
      </c>
      <c r="C88" s="5">
        <v>204</v>
      </c>
      <c r="D88" s="4" t="s">
        <v>60</v>
      </c>
      <c r="E88" s="4">
        <v>2</v>
      </c>
      <c r="F88" s="5">
        <v>2</v>
      </c>
      <c r="G88" s="11">
        <v>254</v>
      </c>
      <c r="H88" s="11">
        <v>111.76</v>
      </c>
      <c r="I88" s="5" t="s">
        <v>51</v>
      </c>
      <c r="J88" s="5">
        <v>0</v>
      </c>
    </row>
    <row r="89" spans="1:10" x14ac:dyDescent="0.3">
      <c r="A89" s="2">
        <f t="shared" si="5"/>
        <v>43304</v>
      </c>
      <c r="B89">
        <v>2018</v>
      </c>
      <c r="C89" s="5">
        <v>204</v>
      </c>
      <c r="D89" s="4" t="s">
        <v>60</v>
      </c>
      <c r="E89" s="4">
        <v>2</v>
      </c>
      <c r="F89" s="5">
        <v>3</v>
      </c>
      <c r="G89" s="11">
        <v>256.54000000000002</v>
      </c>
      <c r="H89" s="11">
        <v>96.52</v>
      </c>
      <c r="I89" s="5" t="s">
        <v>51</v>
      </c>
      <c r="J89" s="5">
        <v>0</v>
      </c>
    </row>
    <row r="90" spans="1:10" x14ac:dyDescent="0.3">
      <c r="A90" s="2">
        <f t="shared" si="5"/>
        <v>43304</v>
      </c>
      <c r="B90">
        <v>2018</v>
      </c>
      <c r="C90" s="5">
        <v>204</v>
      </c>
      <c r="D90" s="4" t="s">
        <v>60</v>
      </c>
      <c r="E90" s="4">
        <v>2</v>
      </c>
      <c r="F90" s="5">
        <v>4</v>
      </c>
      <c r="G90" s="11">
        <v>261.62</v>
      </c>
      <c r="H90" s="11">
        <v>114.3</v>
      </c>
      <c r="I90" s="5" t="s">
        <v>51</v>
      </c>
      <c r="J90" s="5">
        <v>0</v>
      </c>
    </row>
    <row r="91" spans="1:10" x14ac:dyDescent="0.3">
      <c r="A91" s="2">
        <f t="shared" si="5"/>
        <v>43304</v>
      </c>
      <c r="B91">
        <v>2018</v>
      </c>
      <c r="C91" s="5">
        <v>204</v>
      </c>
      <c r="D91" s="4" t="s">
        <v>60</v>
      </c>
      <c r="E91" s="4">
        <v>2</v>
      </c>
      <c r="F91" s="5">
        <v>5</v>
      </c>
      <c r="G91" s="11">
        <v>251.46</v>
      </c>
      <c r="H91" s="11">
        <v>104.14</v>
      </c>
      <c r="I91" s="5" t="s">
        <v>51</v>
      </c>
      <c r="J91" s="5">
        <v>0</v>
      </c>
    </row>
    <row r="92" spans="1:10" x14ac:dyDescent="0.3">
      <c r="A92" s="2">
        <f t="shared" si="5"/>
        <v>43304</v>
      </c>
      <c r="B92">
        <v>2018</v>
      </c>
      <c r="C92" s="5">
        <v>204</v>
      </c>
      <c r="D92" s="4" t="s">
        <v>60</v>
      </c>
      <c r="E92" s="4">
        <v>3</v>
      </c>
      <c r="F92" s="5">
        <v>1</v>
      </c>
      <c r="G92" s="11">
        <v>241.3</v>
      </c>
      <c r="H92" s="11">
        <v>91.44</v>
      </c>
      <c r="I92" s="5" t="s">
        <v>51</v>
      </c>
      <c r="J92" s="5">
        <v>0</v>
      </c>
    </row>
    <row r="93" spans="1:10" x14ac:dyDescent="0.3">
      <c r="A93" s="2">
        <f t="shared" si="5"/>
        <v>43304</v>
      </c>
      <c r="B93">
        <v>2018</v>
      </c>
      <c r="C93" s="5">
        <v>204</v>
      </c>
      <c r="D93" s="4" t="s">
        <v>60</v>
      </c>
      <c r="E93" s="4">
        <v>3</v>
      </c>
      <c r="F93" s="5">
        <v>2</v>
      </c>
      <c r="G93" s="11">
        <v>269.24</v>
      </c>
      <c r="H93" s="11">
        <v>96.52</v>
      </c>
      <c r="I93" s="5" t="s">
        <v>51</v>
      </c>
      <c r="J93" s="5">
        <v>1</v>
      </c>
    </row>
    <row r="94" spans="1:10" x14ac:dyDescent="0.3">
      <c r="A94" s="2">
        <f t="shared" si="5"/>
        <v>43304</v>
      </c>
      <c r="B94">
        <v>2018</v>
      </c>
      <c r="C94" s="5">
        <v>204</v>
      </c>
      <c r="D94" s="4" t="s">
        <v>60</v>
      </c>
      <c r="E94" s="4">
        <v>3</v>
      </c>
      <c r="F94" s="5">
        <v>3</v>
      </c>
      <c r="G94" s="11">
        <v>248.92000000000002</v>
      </c>
      <c r="H94" s="11">
        <v>101.6</v>
      </c>
      <c r="I94" s="5" t="s">
        <v>51</v>
      </c>
      <c r="J94" s="5">
        <v>0</v>
      </c>
    </row>
    <row r="95" spans="1:10" x14ac:dyDescent="0.3">
      <c r="A95" s="2">
        <f t="shared" si="5"/>
        <v>43304</v>
      </c>
      <c r="B95">
        <v>2018</v>
      </c>
      <c r="C95" s="5">
        <v>204</v>
      </c>
      <c r="D95" s="4" t="s">
        <v>60</v>
      </c>
      <c r="E95" s="4">
        <v>3</v>
      </c>
      <c r="F95" s="5">
        <v>4</v>
      </c>
      <c r="G95" s="11">
        <v>261.62</v>
      </c>
      <c r="H95" s="11">
        <v>106.68</v>
      </c>
      <c r="I95" s="5" t="s">
        <v>51</v>
      </c>
      <c r="J95" s="5">
        <v>1</v>
      </c>
    </row>
    <row r="96" spans="1:10" x14ac:dyDescent="0.3">
      <c r="A96" s="2">
        <f t="shared" si="5"/>
        <v>43304</v>
      </c>
      <c r="B96">
        <v>2018</v>
      </c>
      <c r="C96" s="5">
        <v>204</v>
      </c>
      <c r="D96" s="4" t="s">
        <v>60</v>
      </c>
      <c r="E96" s="4">
        <v>3</v>
      </c>
      <c r="F96" s="5">
        <v>5</v>
      </c>
      <c r="G96" s="11">
        <v>254</v>
      </c>
      <c r="H96" s="11">
        <v>88.9</v>
      </c>
      <c r="I96" s="5" t="s">
        <v>51</v>
      </c>
      <c r="J96" s="5">
        <v>0</v>
      </c>
    </row>
    <row r="97" spans="1:10" x14ac:dyDescent="0.3">
      <c r="A97" s="2">
        <f t="shared" si="5"/>
        <v>43304</v>
      </c>
      <c r="B97">
        <v>2018</v>
      </c>
      <c r="C97" s="5">
        <v>204</v>
      </c>
      <c r="D97" s="4" t="s">
        <v>60</v>
      </c>
      <c r="E97" s="4">
        <v>4</v>
      </c>
      <c r="F97" s="5">
        <v>1</v>
      </c>
      <c r="G97" s="11">
        <v>246.38</v>
      </c>
      <c r="H97" s="11">
        <v>76.2</v>
      </c>
      <c r="I97" s="5" t="s">
        <v>51</v>
      </c>
      <c r="J97" s="5">
        <v>1</v>
      </c>
    </row>
    <row r="98" spans="1:10" x14ac:dyDescent="0.3">
      <c r="A98" s="2">
        <f t="shared" si="5"/>
        <v>43304</v>
      </c>
      <c r="B98">
        <v>2018</v>
      </c>
      <c r="C98" s="5">
        <v>204</v>
      </c>
      <c r="D98" s="4" t="s">
        <v>60</v>
      </c>
      <c r="E98" s="4">
        <v>4</v>
      </c>
      <c r="F98" s="5">
        <v>2</v>
      </c>
      <c r="G98" s="11">
        <v>241.3</v>
      </c>
      <c r="H98" s="11">
        <v>91.44</v>
      </c>
      <c r="I98" s="5" t="s">
        <v>51</v>
      </c>
      <c r="J98" s="5">
        <v>0</v>
      </c>
    </row>
    <row r="99" spans="1:10" x14ac:dyDescent="0.3">
      <c r="A99" s="2">
        <f t="shared" si="5"/>
        <v>43304</v>
      </c>
      <c r="B99">
        <v>2018</v>
      </c>
      <c r="C99" s="5">
        <v>204</v>
      </c>
      <c r="D99" s="4" t="s">
        <v>60</v>
      </c>
      <c r="E99" s="4">
        <v>4</v>
      </c>
      <c r="F99" s="5">
        <v>3</v>
      </c>
      <c r="G99" s="11">
        <v>254</v>
      </c>
      <c r="H99" s="11">
        <v>81.28</v>
      </c>
      <c r="I99" s="5" t="s">
        <v>51</v>
      </c>
      <c r="J99" s="5">
        <v>0</v>
      </c>
    </row>
    <row r="100" spans="1:10" x14ac:dyDescent="0.3">
      <c r="A100" s="2">
        <f t="shared" si="5"/>
        <v>43304</v>
      </c>
      <c r="B100">
        <v>2018</v>
      </c>
      <c r="C100" s="5">
        <v>204</v>
      </c>
      <c r="D100" s="4" t="s">
        <v>60</v>
      </c>
      <c r="E100" s="4">
        <v>4</v>
      </c>
      <c r="F100" s="5">
        <v>4</v>
      </c>
      <c r="G100" s="11">
        <v>256.54000000000002</v>
      </c>
      <c r="H100" s="11">
        <v>93.98</v>
      </c>
      <c r="I100" s="5" t="s">
        <v>51</v>
      </c>
      <c r="J100" s="5">
        <v>0</v>
      </c>
    </row>
    <row r="101" spans="1:10" x14ac:dyDescent="0.3">
      <c r="A101" s="2">
        <f t="shared" si="5"/>
        <v>43304</v>
      </c>
      <c r="B101">
        <v>2018</v>
      </c>
      <c r="C101" s="5">
        <v>204</v>
      </c>
      <c r="D101" s="4" t="s">
        <v>60</v>
      </c>
      <c r="E101" s="4">
        <v>4</v>
      </c>
      <c r="F101" s="5">
        <v>5</v>
      </c>
      <c r="G101" s="11">
        <v>254</v>
      </c>
      <c r="H101" s="11">
        <v>78.739999999999995</v>
      </c>
      <c r="I101" s="5" t="s">
        <v>51</v>
      </c>
      <c r="J101" s="5">
        <v>0</v>
      </c>
    </row>
    <row r="102" spans="1:10" x14ac:dyDescent="0.3">
      <c r="A102" s="2">
        <f t="shared" si="5"/>
        <v>43304</v>
      </c>
      <c r="B102">
        <v>2018</v>
      </c>
      <c r="C102" s="5">
        <v>204</v>
      </c>
      <c r="D102" s="4" t="s">
        <v>61</v>
      </c>
      <c r="E102" s="4">
        <v>1</v>
      </c>
      <c r="F102" s="5">
        <v>1</v>
      </c>
      <c r="G102" s="11">
        <v>241.3</v>
      </c>
      <c r="H102" s="11">
        <v>91.44</v>
      </c>
      <c r="I102" s="5" t="s">
        <v>51</v>
      </c>
      <c r="J102" s="5">
        <v>1</v>
      </c>
    </row>
    <row r="103" spans="1:10" x14ac:dyDescent="0.3">
      <c r="A103" s="2">
        <f t="shared" si="5"/>
        <v>43304</v>
      </c>
      <c r="B103">
        <v>2018</v>
      </c>
      <c r="C103" s="5">
        <v>204</v>
      </c>
      <c r="D103" s="4" t="s">
        <v>61</v>
      </c>
      <c r="E103" s="4">
        <v>1</v>
      </c>
      <c r="F103" s="5">
        <v>2</v>
      </c>
      <c r="G103" s="11">
        <v>271.78000000000003</v>
      </c>
      <c r="H103" s="11">
        <v>101.6</v>
      </c>
      <c r="I103" s="5" t="s">
        <v>51</v>
      </c>
      <c r="J103" s="5">
        <v>0</v>
      </c>
    </row>
    <row r="104" spans="1:10" x14ac:dyDescent="0.3">
      <c r="A104" s="2">
        <f t="shared" si="5"/>
        <v>43304</v>
      </c>
      <c r="B104">
        <v>2018</v>
      </c>
      <c r="C104" s="5">
        <v>204</v>
      </c>
      <c r="D104" s="4" t="s">
        <v>61</v>
      </c>
      <c r="E104" s="4">
        <v>1</v>
      </c>
      <c r="F104" s="5">
        <v>3</v>
      </c>
      <c r="G104" s="11">
        <v>274.32</v>
      </c>
      <c r="H104" s="11">
        <v>81.28</v>
      </c>
      <c r="I104" s="5" t="s">
        <v>51</v>
      </c>
      <c r="J104" s="5">
        <v>0</v>
      </c>
    </row>
    <row r="105" spans="1:10" x14ac:dyDescent="0.3">
      <c r="A105" s="2">
        <f t="shared" si="5"/>
        <v>43304</v>
      </c>
      <c r="B105">
        <v>2018</v>
      </c>
      <c r="C105" s="5">
        <v>204</v>
      </c>
      <c r="D105" s="4" t="s">
        <v>61</v>
      </c>
      <c r="E105" s="4">
        <v>1</v>
      </c>
      <c r="F105" s="5">
        <v>4</v>
      </c>
      <c r="G105" s="11">
        <v>266.7</v>
      </c>
      <c r="H105" s="11">
        <v>111.76</v>
      </c>
      <c r="I105" s="5" t="s">
        <v>51</v>
      </c>
      <c r="J105" s="5">
        <v>1</v>
      </c>
    </row>
    <row r="106" spans="1:10" x14ac:dyDescent="0.3">
      <c r="A106" s="2">
        <f t="shared" si="5"/>
        <v>43304</v>
      </c>
      <c r="B106">
        <v>2018</v>
      </c>
      <c r="C106" s="5">
        <v>204</v>
      </c>
      <c r="D106" s="4" t="s">
        <v>61</v>
      </c>
      <c r="E106" s="4">
        <v>1</v>
      </c>
      <c r="F106" s="5">
        <v>5</v>
      </c>
      <c r="G106" s="11">
        <v>261.62</v>
      </c>
      <c r="H106" s="11">
        <v>114.3</v>
      </c>
      <c r="I106" s="5" t="s">
        <v>51</v>
      </c>
      <c r="J106" s="5">
        <v>0</v>
      </c>
    </row>
    <row r="107" spans="1:10" x14ac:dyDescent="0.3">
      <c r="A107" s="2">
        <f t="shared" si="5"/>
        <v>43304</v>
      </c>
      <c r="B107">
        <v>2018</v>
      </c>
      <c r="C107" s="5">
        <v>204</v>
      </c>
      <c r="D107" s="4" t="s">
        <v>61</v>
      </c>
      <c r="E107" s="4">
        <v>2</v>
      </c>
      <c r="F107" s="5">
        <v>1</v>
      </c>
      <c r="G107" s="11">
        <v>274.32</v>
      </c>
      <c r="H107" s="11">
        <v>91.44</v>
      </c>
      <c r="I107" s="5" t="s">
        <v>51</v>
      </c>
      <c r="J107" s="5">
        <v>1</v>
      </c>
    </row>
    <row r="108" spans="1:10" x14ac:dyDescent="0.3">
      <c r="A108" s="2">
        <f t="shared" si="5"/>
        <v>43304</v>
      </c>
      <c r="B108">
        <v>2018</v>
      </c>
      <c r="C108" s="5">
        <v>204</v>
      </c>
      <c r="D108" s="4" t="s">
        <v>61</v>
      </c>
      <c r="E108" s="4">
        <v>2</v>
      </c>
      <c r="F108" s="5">
        <v>2</v>
      </c>
      <c r="G108" s="11">
        <v>271.78000000000003</v>
      </c>
      <c r="H108" s="11">
        <v>96.52</v>
      </c>
      <c r="I108" s="5" t="s">
        <v>51</v>
      </c>
      <c r="J108" s="5">
        <v>1</v>
      </c>
    </row>
    <row r="109" spans="1:10" x14ac:dyDescent="0.3">
      <c r="A109" s="2">
        <f t="shared" si="5"/>
        <v>43304</v>
      </c>
      <c r="B109">
        <v>2018</v>
      </c>
      <c r="C109" s="5">
        <v>204</v>
      </c>
      <c r="D109" s="4" t="s">
        <v>61</v>
      </c>
      <c r="E109" s="4">
        <v>2</v>
      </c>
      <c r="F109" s="5">
        <v>3</v>
      </c>
      <c r="G109" s="11">
        <v>266.7</v>
      </c>
      <c r="H109" s="11">
        <v>114.3</v>
      </c>
      <c r="I109" s="5" t="s">
        <v>51</v>
      </c>
      <c r="J109" s="5">
        <v>1</v>
      </c>
    </row>
    <row r="110" spans="1:10" x14ac:dyDescent="0.3">
      <c r="A110" s="2">
        <f t="shared" si="5"/>
        <v>43304</v>
      </c>
      <c r="B110">
        <v>2018</v>
      </c>
      <c r="C110" s="5">
        <v>204</v>
      </c>
      <c r="D110" s="4" t="s">
        <v>61</v>
      </c>
      <c r="E110" s="4">
        <v>2</v>
      </c>
      <c r="F110" s="5">
        <v>4</v>
      </c>
      <c r="G110" s="11">
        <v>271.78000000000003</v>
      </c>
      <c r="H110" s="11">
        <v>104.14</v>
      </c>
      <c r="I110" s="5" t="s">
        <v>51</v>
      </c>
      <c r="J110" s="5">
        <v>1</v>
      </c>
    </row>
    <row r="111" spans="1:10" x14ac:dyDescent="0.3">
      <c r="A111" s="2">
        <f t="shared" si="5"/>
        <v>43304</v>
      </c>
      <c r="B111">
        <v>2018</v>
      </c>
      <c r="C111" s="5">
        <v>204</v>
      </c>
      <c r="D111" s="4" t="s">
        <v>61</v>
      </c>
      <c r="E111" s="4">
        <v>2</v>
      </c>
      <c r="F111" s="5">
        <v>5</v>
      </c>
      <c r="G111" s="11">
        <v>266.7</v>
      </c>
      <c r="H111" s="11">
        <v>101.6</v>
      </c>
      <c r="I111" s="5" t="s">
        <v>51</v>
      </c>
      <c r="J111" s="5">
        <v>0</v>
      </c>
    </row>
    <row r="112" spans="1:10" x14ac:dyDescent="0.3">
      <c r="A112" s="2">
        <f t="shared" si="5"/>
        <v>43304</v>
      </c>
      <c r="B112">
        <v>2018</v>
      </c>
      <c r="C112" s="5">
        <v>204</v>
      </c>
      <c r="D112" s="4" t="s">
        <v>61</v>
      </c>
      <c r="E112" s="4">
        <v>3</v>
      </c>
      <c r="F112" s="5">
        <v>1</v>
      </c>
      <c r="G112" s="11">
        <v>254</v>
      </c>
      <c r="H112" s="11">
        <v>91.44</v>
      </c>
      <c r="I112" s="5" t="s">
        <v>51</v>
      </c>
      <c r="J112" s="5">
        <v>0</v>
      </c>
    </row>
    <row r="113" spans="1:10" x14ac:dyDescent="0.3">
      <c r="A113" s="2">
        <f t="shared" si="5"/>
        <v>43304</v>
      </c>
      <c r="B113">
        <v>2018</v>
      </c>
      <c r="C113" s="5">
        <v>204</v>
      </c>
      <c r="D113" s="4" t="s">
        <v>61</v>
      </c>
      <c r="E113" s="4">
        <v>3</v>
      </c>
      <c r="F113" s="5">
        <v>2</v>
      </c>
      <c r="G113" s="11">
        <v>271.78000000000003</v>
      </c>
      <c r="H113" s="11">
        <v>88.9</v>
      </c>
      <c r="I113" s="5" t="s">
        <v>51</v>
      </c>
      <c r="J113" s="5">
        <v>1</v>
      </c>
    </row>
    <row r="114" spans="1:10" x14ac:dyDescent="0.3">
      <c r="A114" s="2">
        <f t="shared" si="5"/>
        <v>43304</v>
      </c>
      <c r="B114">
        <v>2018</v>
      </c>
      <c r="C114" s="5">
        <v>204</v>
      </c>
      <c r="D114" s="4" t="s">
        <v>61</v>
      </c>
      <c r="E114" s="4">
        <v>3</v>
      </c>
      <c r="F114" s="5">
        <v>3</v>
      </c>
      <c r="G114" s="11">
        <v>274.32</v>
      </c>
      <c r="H114" s="11">
        <v>76.2</v>
      </c>
      <c r="I114" s="5" t="s">
        <v>51</v>
      </c>
      <c r="J114" s="5">
        <v>0</v>
      </c>
    </row>
    <row r="115" spans="1:10" x14ac:dyDescent="0.3">
      <c r="A115" s="2">
        <f t="shared" si="5"/>
        <v>43304</v>
      </c>
      <c r="B115">
        <v>2018</v>
      </c>
      <c r="C115" s="5">
        <v>204</v>
      </c>
      <c r="D115" s="4" t="s">
        <v>61</v>
      </c>
      <c r="E115" s="4">
        <v>3</v>
      </c>
      <c r="F115" s="5">
        <v>4</v>
      </c>
      <c r="G115" s="11">
        <v>266.7</v>
      </c>
      <c r="H115" s="11">
        <v>114.3</v>
      </c>
      <c r="I115" s="5" t="s">
        <v>51</v>
      </c>
      <c r="J115" s="5">
        <v>0</v>
      </c>
    </row>
    <row r="116" spans="1:10" x14ac:dyDescent="0.3">
      <c r="A116" s="2">
        <f t="shared" si="5"/>
        <v>43304</v>
      </c>
      <c r="B116">
        <v>2018</v>
      </c>
      <c r="C116" s="5">
        <v>204</v>
      </c>
      <c r="D116" s="4" t="s">
        <v>61</v>
      </c>
      <c r="E116" s="4">
        <v>3</v>
      </c>
      <c r="F116" s="5">
        <v>5</v>
      </c>
      <c r="G116" s="11">
        <v>269.24</v>
      </c>
      <c r="H116" s="11">
        <v>104.14</v>
      </c>
      <c r="I116" s="5" t="s">
        <v>51</v>
      </c>
      <c r="J116" s="5">
        <v>0</v>
      </c>
    </row>
    <row r="117" spans="1:10" x14ac:dyDescent="0.3">
      <c r="A117" s="2">
        <f t="shared" si="5"/>
        <v>43304</v>
      </c>
      <c r="B117">
        <v>2018</v>
      </c>
      <c r="C117" s="5">
        <v>204</v>
      </c>
      <c r="D117" s="4" t="s">
        <v>61</v>
      </c>
      <c r="E117" s="4">
        <v>4</v>
      </c>
      <c r="F117" s="5">
        <v>1</v>
      </c>
      <c r="G117" s="11">
        <v>266.7</v>
      </c>
      <c r="H117" s="11">
        <v>91.44</v>
      </c>
      <c r="I117" s="5" t="s">
        <v>51</v>
      </c>
      <c r="J117" s="5">
        <v>1</v>
      </c>
    </row>
    <row r="118" spans="1:10" x14ac:dyDescent="0.3">
      <c r="A118" s="2">
        <f t="shared" si="5"/>
        <v>43304</v>
      </c>
      <c r="B118">
        <v>2018</v>
      </c>
      <c r="C118" s="5">
        <v>204</v>
      </c>
      <c r="D118" s="4" t="s">
        <v>61</v>
      </c>
      <c r="E118" s="4">
        <v>4</v>
      </c>
      <c r="F118" s="5">
        <v>2</v>
      </c>
      <c r="G118" s="11">
        <v>264.16000000000003</v>
      </c>
      <c r="H118" s="11">
        <v>96.52</v>
      </c>
      <c r="I118" s="5" t="s">
        <v>51</v>
      </c>
      <c r="J118" s="5">
        <v>0</v>
      </c>
    </row>
    <row r="119" spans="1:10" x14ac:dyDescent="0.3">
      <c r="A119" s="2">
        <f t="shared" si="5"/>
        <v>43304</v>
      </c>
      <c r="B119">
        <v>2018</v>
      </c>
      <c r="C119" s="5">
        <v>204</v>
      </c>
      <c r="D119" s="4" t="s">
        <v>61</v>
      </c>
      <c r="E119" s="4">
        <v>4</v>
      </c>
      <c r="F119" s="5">
        <v>3</v>
      </c>
      <c r="G119" s="11">
        <v>271.78000000000003</v>
      </c>
      <c r="H119" s="11">
        <v>104.14</v>
      </c>
      <c r="I119" s="5" t="s">
        <v>51</v>
      </c>
      <c r="J119" s="5">
        <v>0</v>
      </c>
    </row>
    <row r="120" spans="1:10" x14ac:dyDescent="0.3">
      <c r="A120" s="2">
        <f t="shared" si="5"/>
        <v>43304</v>
      </c>
      <c r="B120">
        <v>2018</v>
      </c>
      <c r="C120" s="5">
        <v>204</v>
      </c>
      <c r="D120" s="4" t="s">
        <v>61</v>
      </c>
      <c r="E120" s="4">
        <v>4</v>
      </c>
      <c r="F120" s="5">
        <v>4</v>
      </c>
      <c r="G120" s="11">
        <v>261.62</v>
      </c>
      <c r="H120" s="11">
        <v>101.6</v>
      </c>
      <c r="I120" s="5" t="s">
        <v>51</v>
      </c>
      <c r="J120" s="5">
        <v>1</v>
      </c>
    </row>
    <row r="121" spans="1:10" x14ac:dyDescent="0.3">
      <c r="A121" s="2">
        <f t="shared" si="5"/>
        <v>43304</v>
      </c>
      <c r="B121">
        <v>2018</v>
      </c>
      <c r="C121" s="5">
        <v>204</v>
      </c>
      <c r="D121" s="4" t="s">
        <v>61</v>
      </c>
      <c r="E121" s="4">
        <v>4</v>
      </c>
      <c r="F121" s="5">
        <v>5</v>
      </c>
      <c r="G121" s="11">
        <v>259.08</v>
      </c>
      <c r="H121" s="11">
        <v>96.52</v>
      </c>
      <c r="I121" s="5" t="s">
        <v>51</v>
      </c>
      <c r="J121" s="5">
        <v>0</v>
      </c>
    </row>
    <row r="122" spans="1:10" x14ac:dyDescent="0.3">
      <c r="A122" s="2">
        <f t="shared" ref="A122" si="6">DATE(B122,1,C122)</f>
        <v>43325</v>
      </c>
      <c r="B122">
        <v>2018</v>
      </c>
      <c r="C122" s="5">
        <v>225</v>
      </c>
      <c r="D122" s="4" t="s">
        <v>60</v>
      </c>
      <c r="E122" s="4">
        <v>1</v>
      </c>
      <c r="F122" s="5">
        <v>1</v>
      </c>
      <c r="G122" s="11">
        <v>251.46</v>
      </c>
      <c r="H122" s="11">
        <v>114.3</v>
      </c>
      <c r="I122" s="5" t="s">
        <v>55</v>
      </c>
      <c r="J122" s="5">
        <v>0</v>
      </c>
    </row>
    <row r="123" spans="1:10" x14ac:dyDescent="0.3">
      <c r="A123" s="2">
        <f t="shared" ref="A123:A161" si="7">DATE(B123,1,C123)</f>
        <v>43325</v>
      </c>
      <c r="B123">
        <v>2018</v>
      </c>
      <c r="C123" s="5">
        <v>225</v>
      </c>
      <c r="D123" s="4" t="s">
        <v>60</v>
      </c>
      <c r="E123" s="4">
        <v>1</v>
      </c>
      <c r="F123" s="5">
        <v>2</v>
      </c>
      <c r="G123" s="11">
        <v>266.7</v>
      </c>
      <c r="H123" s="11">
        <v>91.44</v>
      </c>
      <c r="I123" s="5" t="s">
        <v>58</v>
      </c>
      <c r="J123" s="5">
        <v>0</v>
      </c>
    </row>
    <row r="124" spans="1:10" x14ac:dyDescent="0.3">
      <c r="A124" s="2">
        <f t="shared" si="7"/>
        <v>43325</v>
      </c>
      <c r="B124">
        <v>2018</v>
      </c>
      <c r="C124" s="5">
        <v>225</v>
      </c>
      <c r="D124" s="4" t="s">
        <v>60</v>
      </c>
      <c r="E124" s="4">
        <v>1</v>
      </c>
      <c r="F124" s="5">
        <v>3</v>
      </c>
      <c r="G124" s="11">
        <v>271.78000000000003</v>
      </c>
      <c r="H124" s="11">
        <v>96.52</v>
      </c>
      <c r="I124" s="5" t="s">
        <v>55</v>
      </c>
      <c r="J124" s="5">
        <v>0</v>
      </c>
    </row>
    <row r="125" spans="1:10" x14ac:dyDescent="0.3">
      <c r="A125" s="2">
        <f t="shared" si="7"/>
        <v>43325</v>
      </c>
      <c r="B125">
        <v>2018</v>
      </c>
      <c r="C125" s="5">
        <v>225</v>
      </c>
      <c r="D125" s="4" t="s">
        <v>60</v>
      </c>
      <c r="E125" s="4">
        <v>1</v>
      </c>
      <c r="F125" s="5">
        <v>4</v>
      </c>
      <c r="G125" s="11">
        <v>261.62</v>
      </c>
      <c r="H125" s="11">
        <v>111.76</v>
      </c>
      <c r="I125" s="5" t="s">
        <v>55</v>
      </c>
      <c r="J125" s="5">
        <v>0</v>
      </c>
    </row>
    <row r="126" spans="1:10" x14ac:dyDescent="0.3">
      <c r="A126" s="2">
        <f t="shared" si="7"/>
        <v>43325</v>
      </c>
      <c r="B126">
        <v>2018</v>
      </c>
      <c r="C126" s="5">
        <v>225</v>
      </c>
      <c r="D126" s="4" t="s">
        <v>60</v>
      </c>
      <c r="E126" s="4">
        <v>1</v>
      </c>
      <c r="F126" s="5">
        <v>5</v>
      </c>
      <c r="G126" s="11">
        <v>264.16000000000003</v>
      </c>
      <c r="H126" s="11">
        <v>104.14</v>
      </c>
      <c r="I126" s="5" t="s">
        <v>55</v>
      </c>
      <c r="J126" s="5">
        <v>0</v>
      </c>
    </row>
    <row r="127" spans="1:10" x14ac:dyDescent="0.3">
      <c r="A127" s="2">
        <f t="shared" si="7"/>
        <v>43325</v>
      </c>
      <c r="B127">
        <v>2018</v>
      </c>
      <c r="C127" s="5">
        <v>225</v>
      </c>
      <c r="D127" s="4" t="s">
        <v>60</v>
      </c>
      <c r="E127" s="4">
        <v>2</v>
      </c>
      <c r="F127" s="5">
        <v>1</v>
      </c>
      <c r="G127" s="11">
        <v>266.7</v>
      </c>
      <c r="H127" s="11">
        <v>81.28</v>
      </c>
      <c r="I127" s="5" t="s">
        <v>55</v>
      </c>
      <c r="J127" s="5">
        <v>0</v>
      </c>
    </row>
    <row r="128" spans="1:10" x14ac:dyDescent="0.3">
      <c r="A128" s="2">
        <f t="shared" si="7"/>
        <v>43325</v>
      </c>
      <c r="B128">
        <v>2018</v>
      </c>
      <c r="C128" s="5">
        <v>225</v>
      </c>
      <c r="D128" s="4" t="s">
        <v>60</v>
      </c>
      <c r="E128" s="4">
        <v>2</v>
      </c>
      <c r="F128" s="5">
        <v>2</v>
      </c>
      <c r="G128" s="11">
        <v>274.32</v>
      </c>
      <c r="H128" s="11">
        <v>73.66</v>
      </c>
      <c r="I128" s="5" t="s">
        <v>55</v>
      </c>
      <c r="J128" s="5">
        <v>0</v>
      </c>
    </row>
    <row r="129" spans="1:10" x14ac:dyDescent="0.3">
      <c r="A129" s="2">
        <f t="shared" si="7"/>
        <v>43325</v>
      </c>
      <c r="B129">
        <v>2018</v>
      </c>
      <c r="C129" s="5">
        <v>225</v>
      </c>
      <c r="D129" s="4" t="s">
        <v>60</v>
      </c>
      <c r="E129" s="4">
        <v>2</v>
      </c>
      <c r="F129" s="5">
        <v>3</v>
      </c>
      <c r="G129" s="11">
        <v>269.24</v>
      </c>
      <c r="H129" s="11">
        <v>96.52</v>
      </c>
      <c r="I129" s="5" t="s">
        <v>55</v>
      </c>
      <c r="J129" s="5">
        <v>0</v>
      </c>
    </row>
    <row r="130" spans="1:10" x14ac:dyDescent="0.3">
      <c r="A130" s="2">
        <f t="shared" si="7"/>
        <v>43325</v>
      </c>
      <c r="B130">
        <v>2018</v>
      </c>
      <c r="C130" s="5">
        <v>225</v>
      </c>
      <c r="D130" s="4" t="s">
        <v>60</v>
      </c>
      <c r="E130" s="4">
        <v>2</v>
      </c>
      <c r="F130" s="5">
        <v>4</v>
      </c>
      <c r="G130" s="11">
        <v>271.78000000000003</v>
      </c>
      <c r="H130" s="11">
        <v>96.52</v>
      </c>
      <c r="I130" s="5" t="s">
        <v>55</v>
      </c>
      <c r="J130" s="5">
        <v>0</v>
      </c>
    </row>
    <row r="131" spans="1:10" x14ac:dyDescent="0.3">
      <c r="A131" s="2">
        <f t="shared" si="7"/>
        <v>43325</v>
      </c>
      <c r="B131">
        <v>2018</v>
      </c>
      <c r="C131" s="5">
        <v>225</v>
      </c>
      <c r="D131" s="4" t="s">
        <v>60</v>
      </c>
      <c r="E131" s="4">
        <v>2</v>
      </c>
      <c r="F131" s="5">
        <v>5</v>
      </c>
      <c r="G131" s="11">
        <v>266.7</v>
      </c>
      <c r="H131" s="11">
        <v>91.44</v>
      </c>
      <c r="I131" s="5" t="s">
        <v>55</v>
      </c>
      <c r="J131" s="5">
        <v>0</v>
      </c>
    </row>
    <row r="132" spans="1:10" x14ac:dyDescent="0.3">
      <c r="A132" s="2">
        <f t="shared" si="7"/>
        <v>43325</v>
      </c>
      <c r="B132">
        <v>2018</v>
      </c>
      <c r="C132" s="5">
        <v>225</v>
      </c>
      <c r="D132" s="4" t="s">
        <v>60</v>
      </c>
      <c r="E132" s="4">
        <v>3</v>
      </c>
      <c r="F132" s="5">
        <v>1</v>
      </c>
      <c r="G132" s="11">
        <v>279.39999999999998</v>
      </c>
      <c r="H132" s="11">
        <v>71.12</v>
      </c>
      <c r="I132" s="5" t="s">
        <v>58</v>
      </c>
      <c r="J132" s="5">
        <v>0</v>
      </c>
    </row>
    <row r="133" spans="1:10" x14ac:dyDescent="0.3">
      <c r="A133" s="2">
        <f t="shared" si="7"/>
        <v>43325</v>
      </c>
      <c r="B133">
        <v>2018</v>
      </c>
      <c r="C133" s="5">
        <v>225</v>
      </c>
      <c r="D133" s="4" t="s">
        <v>60</v>
      </c>
      <c r="E133" s="4">
        <v>3</v>
      </c>
      <c r="F133" s="5">
        <v>2</v>
      </c>
      <c r="G133" s="11">
        <v>287.02</v>
      </c>
      <c r="H133" s="11">
        <v>71.12</v>
      </c>
      <c r="I133" s="5" t="s">
        <v>58</v>
      </c>
      <c r="J133" s="5">
        <v>0</v>
      </c>
    </row>
    <row r="134" spans="1:10" x14ac:dyDescent="0.3">
      <c r="A134" s="2">
        <f t="shared" si="7"/>
        <v>43325</v>
      </c>
      <c r="B134">
        <v>2018</v>
      </c>
      <c r="C134" s="5">
        <v>225</v>
      </c>
      <c r="D134" s="4" t="s">
        <v>60</v>
      </c>
      <c r="E134" s="4">
        <v>3</v>
      </c>
      <c r="F134" s="10">
        <v>3</v>
      </c>
      <c r="G134" s="11">
        <v>284.48</v>
      </c>
      <c r="H134" s="11">
        <v>76.2</v>
      </c>
      <c r="I134" s="5" t="s">
        <v>58</v>
      </c>
      <c r="J134" s="5">
        <v>0</v>
      </c>
    </row>
    <row r="135" spans="1:10" x14ac:dyDescent="0.3">
      <c r="A135" s="2">
        <f t="shared" si="7"/>
        <v>43325</v>
      </c>
      <c r="B135">
        <v>2018</v>
      </c>
      <c r="C135" s="5">
        <v>225</v>
      </c>
      <c r="D135" s="4" t="s">
        <v>60</v>
      </c>
      <c r="E135" s="4">
        <v>3</v>
      </c>
      <c r="F135" s="10">
        <v>4</v>
      </c>
      <c r="G135" s="11">
        <v>279.39999999999998</v>
      </c>
      <c r="H135" s="11">
        <v>83.820000000000007</v>
      </c>
      <c r="I135" s="5" t="s">
        <v>58</v>
      </c>
      <c r="J135" s="5">
        <v>0</v>
      </c>
    </row>
    <row r="136" spans="1:10" x14ac:dyDescent="0.3">
      <c r="A136" s="2">
        <f t="shared" si="7"/>
        <v>43325</v>
      </c>
      <c r="B136">
        <v>2018</v>
      </c>
      <c r="C136" s="5">
        <v>225</v>
      </c>
      <c r="D136" s="4" t="s">
        <v>60</v>
      </c>
      <c r="E136" s="4">
        <v>3</v>
      </c>
      <c r="F136" s="10">
        <v>5</v>
      </c>
      <c r="G136" s="11">
        <v>279.39999999999998</v>
      </c>
      <c r="H136" s="11">
        <v>78.739999999999995</v>
      </c>
      <c r="I136" s="5" t="s">
        <v>58</v>
      </c>
      <c r="J136" s="5">
        <v>0</v>
      </c>
    </row>
    <row r="137" spans="1:10" x14ac:dyDescent="0.3">
      <c r="A137" s="2">
        <f t="shared" si="7"/>
        <v>43325</v>
      </c>
      <c r="B137">
        <v>2018</v>
      </c>
      <c r="C137" s="5">
        <v>225</v>
      </c>
      <c r="D137" s="4" t="s">
        <v>60</v>
      </c>
      <c r="E137" s="4">
        <v>4</v>
      </c>
      <c r="F137" s="10">
        <v>1</v>
      </c>
      <c r="G137" s="11">
        <v>269.24</v>
      </c>
      <c r="H137" s="11">
        <v>60.96</v>
      </c>
      <c r="I137" s="5" t="s">
        <v>55</v>
      </c>
      <c r="J137" s="5">
        <v>0</v>
      </c>
    </row>
    <row r="138" spans="1:10" x14ac:dyDescent="0.3">
      <c r="A138" s="2">
        <f t="shared" si="7"/>
        <v>43325</v>
      </c>
      <c r="B138">
        <v>2018</v>
      </c>
      <c r="C138" s="5">
        <v>225</v>
      </c>
      <c r="D138" s="4" t="s">
        <v>60</v>
      </c>
      <c r="E138" s="4">
        <v>4</v>
      </c>
      <c r="F138" s="10">
        <v>2</v>
      </c>
      <c r="G138" s="11">
        <v>274.32</v>
      </c>
      <c r="H138" s="11">
        <v>68.58</v>
      </c>
      <c r="I138" s="5" t="s">
        <v>55</v>
      </c>
      <c r="J138" s="5">
        <v>0</v>
      </c>
    </row>
    <row r="139" spans="1:10" x14ac:dyDescent="0.3">
      <c r="A139" s="2">
        <f t="shared" si="7"/>
        <v>43325</v>
      </c>
      <c r="B139">
        <v>2018</v>
      </c>
      <c r="C139" s="5">
        <v>225</v>
      </c>
      <c r="D139" s="4" t="s">
        <v>60</v>
      </c>
      <c r="E139" s="4">
        <v>4</v>
      </c>
      <c r="F139" s="10">
        <v>3</v>
      </c>
      <c r="G139" s="11">
        <v>279.39999999999998</v>
      </c>
      <c r="H139" s="11">
        <v>63.5</v>
      </c>
      <c r="I139" s="5" t="s">
        <v>58</v>
      </c>
      <c r="J139" s="5">
        <v>0</v>
      </c>
    </row>
    <row r="140" spans="1:10" x14ac:dyDescent="0.3">
      <c r="A140" s="2">
        <f t="shared" si="7"/>
        <v>43325</v>
      </c>
      <c r="B140">
        <v>2018</v>
      </c>
      <c r="C140" s="5">
        <v>225</v>
      </c>
      <c r="D140" s="4" t="s">
        <v>60</v>
      </c>
      <c r="E140" s="4">
        <v>4</v>
      </c>
      <c r="F140" s="10">
        <v>4</v>
      </c>
      <c r="G140" s="11">
        <v>261.62</v>
      </c>
      <c r="H140" s="11">
        <v>66.040000000000006</v>
      </c>
      <c r="I140" s="5" t="s">
        <v>58</v>
      </c>
      <c r="J140" s="5">
        <v>0</v>
      </c>
    </row>
    <row r="141" spans="1:10" x14ac:dyDescent="0.3">
      <c r="A141" s="2">
        <f t="shared" si="7"/>
        <v>43325</v>
      </c>
      <c r="B141">
        <v>2018</v>
      </c>
      <c r="C141" s="5">
        <v>225</v>
      </c>
      <c r="D141" s="4" t="s">
        <v>60</v>
      </c>
      <c r="E141" s="4">
        <v>4</v>
      </c>
      <c r="F141" s="10">
        <v>5</v>
      </c>
      <c r="G141" s="11">
        <v>266.7</v>
      </c>
      <c r="H141" s="11">
        <v>66.040000000000006</v>
      </c>
      <c r="I141" s="5" t="s">
        <v>55</v>
      </c>
      <c r="J141" s="5">
        <v>0</v>
      </c>
    </row>
    <row r="142" spans="1:10" x14ac:dyDescent="0.3">
      <c r="A142" s="2">
        <f t="shared" si="7"/>
        <v>43325</v>
      </c>
      <c r="B142">
        <v>2018</v>
      </c>
      <c r="C142" s="5">
        <v>225</v>
      </c>
      <c r="D142" s="4" t="s">
        <v>61</v>
      </c>
      <c r="E142" s="4">
        <v>1</v>
      </c>
      <c r="F142" s="5">
        <v>1</v>
      </c>
      <c r="G142" s="11">
        <v>279.39999999999998</v>
      </c>
      <c r="H142" s="11">
        <v>88.9</v>
      </c>
      <c r="I142" s="5" t="s">
        <v>55</v>
      </c>
      <c r="J142" s="5">
        <v>0</v>
      </c>
    </row>
    <row r="143" spans="1:10" x14ac:dyDescent="0.3">
      <c r="A143" s="2">
        <f t="shared" si="7"/>
        <v>43325</v>
      </c>
      <c r="B143">
        <v>2018</v>
      </c>
      <c r="C143" s="5">
        <v>225</v>
      </c>
      <c r="D143" s="4" t="s">
        <v>61</v>
      </c>
      <c r="E143" s="4">
        <v>1</v>
      </c>
      <c r="F143" s="5">
        <v>2</v>
      </c>
      <c r="G143" s="11">
        <v>281.94</v>
      </c>
      <c r="H143" s="11">
        <v>91.44</v>
      </c>
      <c r="I143" s="5" t="s">
        <v>58</v>
      </c>
      <c r="J143" s="5">
        <v>0</v>
      </c>
    </row>
    <row r="144" spans="1:10" x14ac:dyDescent="0.3">
      <c r="A144" s="2">
        <f t="shared" si="7"/>
        <v>43325</v>
      </c>
      <c r="B144">
        <v>2018</v>
      </c>
      <c r="C144" s="5">
        <v>225</v>
      </c>
      <c r="D144" s="4" t="s">
        <v>61</v>
      </c>
      <c r="E144" s="4">
        <v>1</v>
      </c>
      <c r="F144" s="5">
        <v>3</v>
      </c>
      <c r="G144" s="11">
        <v>266.7</v>
      </c>
      <c r="H144" s="11">
        <v>101.6</v>
      </c>
      <c r="I144" s="5" t="s">
        <v>58</v>
      </c>
      <c r="J144" s="5">
        <v>0</v>
      </c>
    </row>
    <row r="145" spans="1:10" x14ac:dyDescent="0.3">
      <c r="A145" s="2">
        <f t="shared" si="7"/>
        <v>43325</v>
      </c>
      <c r="B145">
        <v>2018</v>
      </c>
      <c r="C145" s="5">
        <v>225</v>
      </c>
      <c r="D145" s="4" t="s">
        <v>61</v>
      </c>
      <c r="E145" s="4">
        <v>1</v>
      </c>
      <c r="F145" s="5">
        <v>4</v>
      </c>
      <c r="G145" s="11">
        <v>271.78000000000003</v>
      </c>
      <c r="H145" s="11">
        <v>71.12</v>
      </c>
      <c r="I145" s="5" t="s">
        <v>55</v>
      </c>
      <c r="J145" s="5">
        <v>0</v>
      </c>
    </row>
    <row r="146" spans="1:10" x14ac:dyDescent="0.3">
      <c r="A146" s="2">
        <f t="shared" si="7"/>
        <v>43325</v>
      </c>
      <c r="B146">
        <v>2018</v>
      </c>
      <c r="C146" s="5">
        <v>225</v>
      </c>
      <c r="D146" s="4" t="s">
        <v>61</v>
      </c>
      <c r="E146" s="4">
        <v>1</v>
      </c>
      <c r="F146" s="5">
        <v>5</v>
      </c>
      <c r="G146" s="11">
        <v>279.39999999999998</v>
      </c>
      <c r="H146" s="11">
        <v>55.88</v>
      </c>
      <c r="I146" s="5" t="s">
        <v>55</v>
      </c>
      <c r="J146" s="5">
        <v>0</v>
      </c>
    </row>
    <row r="147" spans="1:10" x14ac:dyDescent="0.3">
      <c r="A147" s="2">
        <f t="shared" si="7"/>
        <v>43325</v>
      </c>
      <c r="B147">
        <v>2018</v>
      </c>
      <c r="C147" s="5">
        <v>225</v>
      </c>
      <c r="D147" s="4" t="s">
        <v>61</v>
      </c>
      <c r="E147" s="4">
        <v>2</v>
      </c>
      <c r="F147" s="5">
        <v>1</v>
      </c>
      <c r="G147" s="11">
        <v>266.7</v>
      </c>
      <c r="H147" s="11">
        <v>76.2</v>
      </c>
      <c r="I147" s="5" t="s">
        <v>55</v>
      </c>
      <c r="J147" s="5">
        <v>0</v>
      </c>
    </row>
    <row r="148" spans="1:10" x14ac:dyDescent="0.3">
      <c r="A148" s="2">
        <f t="shared" si="7"/>
        <v>43325</v>
      </c>
      <c r="B148">
        <v>2018</v>
      </c>
      <c r="C148" s="5">
        <v>225</v>
      </c>
      <c r="D148" s="4" t="s">
        <v>61</v>
      </c>
      <c r="E148" s="4">
        <v>2</v>
      </c>
      <c r="F148" s="5">
        <v>2</v>
      </c>
      <c r="G148" s="11">
        <v>269.24</v>
      </c>
      <c r="H148" s="11">
        <v>81.28</v>
      </c>
      <c r="I148" s="5" t="s">
        <v>55</v>
      </c>
      <c r="J148" s="5">
        <v>1</v>
      </c>
    </row>
    <row r="149" spans="1:10" x14ac:dyDescent="0.3">
      <c r="A149" s="2">
        <f t="shared" si="7"/>
        <v>43325</v>
      </c>
      <c r="B149">
        <v>2018</v>
      </c>
      <c r="C149" s="5">
        <v>225</v>
      </c>
      <c r="D149" s="4" t="s">
        <v>61</v>
      </c>
      <c r="E149" s="4">
        <v>2</v>
      </c>
      <c r="F149" s="5">
        <v>3</v>
      </c>
      <c r="G149" s="11">
        <v>248.92000000000002</v>
      </c>
      <c r="H149" s="11">
        <v>71.12</v>
      </c>
      <c r="I149" s="5" t="s">
        <v>55</v>
      </c>
      <c r="J149" s="5">
        <v>1</v>
      </c>
    </row>
    <row r="150" spans="1:10" x14ac:dyDescent="0.3">
      <c r="A150" s="2">
        <f t="shared" si="7"/>
        <v>43325</v>
      </c>
      <c r="B150">
        <v>2018</v>
      </c>
      <c r="C150" s="5">
        <v>225</v>
      </c>
      <c r="D150" s="4" t="s">
        <v>61</v>
      </c>
      <c r="E150" s="4">
        <v>2</v>
      </c>
      <c r="F150" s="5">
        <v>4</v>
      </c>
      <c r="G150" s="11">
        <v>279.39999999999998</v>
      </c>
      <c r="H150" s="11">
        <v>60.96</v>
      </c>
      <c r="I150" s="5" t="s">
        <v>55</v>
      </c>
      <c r="J150" s="5">
        <v>1</v>
      </c>
    </row>
    <row r="151" spans="1:10" x14ac:dyDescent="0.3">
      <c r="A151" s="2">
        <f t="shared" si="7"/>
        <v>43325</v>
      </c>
      <c r="B151">
        <v>2018</v>
      </c>
      <c r="C151" s="5">
        <v>225</v>
      </c>
      <c r="D151" s="4" t="s">
        <v>61</v>
      </c>
      <c r="E151" s="4">
        <v>2</v>
      </c>
      <c r="F151" s="5">
        <v>5</v>
      </c>
      <c r="G151" s="11">
        <v>269.24</v>
      </c>
      <c r="H151" s="11">
        <v>68.58</v>
      </c>
      <c r="I151" s="5" t="s">
        <v>55</v>
      </c>
      <c r="J151" s="5">
        <v>1</v>
      </c>
    </row>
    <row r="152" spans="1:10" x14ac:dyDescent="0.3">
      <c r="A152" s="2">
        <f t="shared" si="7"/>
        <v>43325</v>
      </c>
      <c r="B152">
        <v>2018</v>
      </c>
      <c r="C152" s="5">
        <v>225</v>
      </c>
      <c r="D152" s="4" t="s">
        <v>61</v>
      </c>
      <c r="E152" s="4">
        <v>3</v>
      </c>
      <c r="F152" s="5">
        <v>1</v>
      </c>
      <c r="G152" s="11">
        <v>284.48</v>
      </c>
      <c r="H152" s="11">
        <v>60.96</v>
      </c>
      <c r="I152" s="5" t="s">
        <v>55</v>
      </c>
      <c r="J152" s="5">
        <v>0</v>
      </c>
    </row>
    <row r="153" spans="1:10" x14ac:dyDescent="0.3">
      <c r="A153" s="2">
        <f t="shared" si="7"/>
        <v>43325</v>
      </c>
      <c r="B153">
        <v>2018</v>
      </c>
      <c r="C153" s="5">
        <v>225</v>
      </c>
      <c r="D153" s="4" t="s">
        <v>61</v>
      </c>
      <c r="E153" s="4">
        <v>3</v>
      </c>
      <c r="F153" s="5">
        <v>2</v>
      </c>
      <c r="G153" s="11">
        <v>279.39999999999998</v>
      </c>
      <c r="H153" s="11">
        <v>60.96</v>
      </c>
      <c r="I153" s="5" t="s">
        <v>55</v>
      </c>
      <c r="J153" s="5">
        <v>0</v>
      </c>
    </row>
    <row r="154" spans="1:10" x14ac:dyDescent="0.3">
      <c r="A154" s="2">
        <f t="shared" si="7"/>
        <v>43325</v>
      </c>
      <c r="B154">
        <v>2018</v>
      </c>
      <c r="C154" s="5">
        <v>225</v>
      </c>
      <c r="D154" s="4" t="s">
        <v>61</v>
      </c>
      <c r="E154" s="4">
        <v>3</v>
      </c>
      <c r="F154" s="5">
        <v>3</v>
      </c>
      <c r="G154" s="11">
        <v>274.32</v>
      </c>
      <c r="H154" s="11">
        <v>71.12</v>
      </c>
      <c r="I154" s="5" t="s">
        <v>55</v>
      </c>
      <c r="J154" s="5">
        <v>0</v>
      </c>
    </row>
    <row r="155" spans="1:10" x14ac:dyDescent="0.3">
      <c r="A155" s="2">
        <f t="shared" si="7"/>
        <v>43325</v>
      </c>
      <c r="B155">
        <v>2018</v>
      </c>
      <c r="C155" s="5">
        <v>225</v>
      </c>
      <c r="D155" s="4" t="s">
        <v>61</v>
      </c>
      <c r="E155" s="4">
        <v>3</v>
      </c>
      <c r="F155" s="5">
        <v>4</v>
      </c>
      <c r="G155" s="11">
        <v>261.62</v>
      </c>
      <c r="H155" s="11">
        <v>73.66</v>
      </c>
      <c r="I155" s="5" t="s">
        <v>55</v>
      </c>
      <c r="J155" s="5">
        <v>0</v>
      </c>
    </row>
    <row r="156" spans="1:10" x14ac:dyDescent="0.3">
      <c r="A156" s="2">
        <f t="shared" si="7"/>
        <v>43325</v>
      </c>
      <c r="B156">
        <v>2018</v>
      </c>
      <c r="C156" s="5">
        <v>225</v>
      </c>
      <c r="D156" s="4" t="s">
        <v>61</v>
      </c>
      <c r="E156" s="4">
        <v>3</v>
      </c>
      <c r="F156" s="5">
        <v>5</v>
      </c>
      <c r="G156" s="11">
        <v>266.7</v>
      </c>
      <c r="H156" s="11">
        <v>78.739999999999995</v>
      </c>
      <c r="I156" s="5" t="s">
        <v>55</v>
      </c>
      <c r="J156" s="5">
        <v>0</v>
      </c>
    </row>
    <row r="157" spans="1:10" x14ac:dyDescent="0.3">
      <c r="A157" s="2">
        <f t="shared" si="7"/>
        <v>43325</v>
      </c>
      <c r="B157">
        <v>2018</v>
      </c>
      <c r="C157" s="5">
        <v>225</v>
      </c>
      <c r="D157" s="4" t="s">
        <v>61</v>
      </c>
      <c r="E157" s="4">
        <v>4</v>
      </c>
      <c r="F157" s="5">
        <v>1</v>
      </c>
      <c r="G157" s="11">
        <v>261.62</v>
      </c>
      <c r="H157" s="11">
        <v>83.820000000000007</v>
      </c>
      <c r="I157" s="5" t="s">
        <v>55</v>
      </c>
      <c r="J157" s="5">
        <v>0</v>
      </c>
    </row>
    <row r="158" spans="1:10" x14ac:dyDescent="0.3">
      <c r="A158" s="2">
        <f t="shared" si="7"/>
        <v>43325</v>
      </c>
      <c r="B158">
        <v>2018</v>
      </c>
      <c r="C158" s="5">
        <v>225</v>
      </c>
      <c r="D158" s="4" t="s">
        <v>61</v>
      </c>
      <c r="E158" s="4">
        <v>4</v>
      </c>
      <c r="F158" s="5">
        <v>2</v>
      </c>
      <c r="G158" s="11">
        <v>259.08</v>
      </c>
      <c r="H158" s="11">
        <v>91.44</v>
      </c>
      <c r="I158" s="5" t="s">
        <v>55</v>
      </c>
      <c r="J158" s="5">
        <v>0</v>
      </c>
    </row>
    <row r="159" spans="1:10" x14ac:dyDescent="0.3">
      <c r="A159" s="2">
        <f t="shared" si="7"/>
        <v>43325</v>
      </c>
      <c r="B159">
        <v>2018</v>
      </c>
      <c r="C159" s="5">
        <v>225</v>
      </c>
      <c r="D159" s="4" t="s">
        <v>61</v>
      </c>
      <c r="E159" s="4">
        <v>4</v>
      </c>
      <c r="F159" s="5">
        <v>3</v>
      </c>
      <c r="G159" s="11">
        <v>274.32</v>
      </c>
      <c r="H159" s="11">
        <v>73.66</v>
      </c>
      <c r="I159" s="5" t="s">
        <v>55</v>
      </c>
      <c r="J159" s="5">
        <v>1</v>
      </c>
    </row>
    <row r="160" spans="1:10" x14ac:dyDescent="0.3">
      <c r="A160" s="2">
        <f t="shared" si="7"/>
        <v>43325</v>
      </c>
      <c r="B160">
        <v>2018</v>
      </c>
      <c r="C160" s="5">
        <v>225</v>
      </c>
      <c r="D160" s="4" t="s">
        <v>61</v>
      </c>
      <c r="E160" s="4">
        <v>4</v>
      </c>
      <c r="F160" s="5">
        <v>4</v>
      </c>
      <c r="G160" s="11">
        <v>266.7</v>
      </c>
      <c r="H160" s="11">
        <v>96.52</v>
      </c>
      <c r="I160" s="5" t="s">
        <v>55</v>
      </c>
      <c r="J160" s="5">
        <v>0</v>
      </c>
    </row>
    <row r="161" spans="1:10" x14ac:dyDescent="0.3">
      <c r="A161" s="2">
        <f t="shared" si="7"/>
        <v>43325</v>
      </c>
      <c r="B161">
        <v>2018</v>
      </c>
      <c r="C161" s="5">
        <v>225</v>
      </c>
      <c r="D161" s="4" t="s">
        <v>61</v>
      </c>
      <c r="E161" s="4">
        <v>4</v>
      </c>
      <c r="F161" s="5">
        <v>5</v>
      </c>
      <c r="G161" s="11">
        <v>266.7</v>
      </c>
      <c r="H161" s="11">
        <v>101.6</v>
      </c>
      <c r="I161" s="5" t="s">
        <v>55</v>
      </c>
      <c r="J161" s="5">
        <v>0</v>
      </c>
    </row>
    <row r="162" spans="1:10" x14ac:dyDescent="0.3">
      <c r="A162" s="2">
        <f t="shared" ref="A162" si="8">DATE(B162,1,C162)</f>
        <v>43339</v>
      </c>
      <c r="B162">
        <v>2018</v>
      </c>
      <c r="C162" s="5">
        <v>239</v>
      </c>
      <c r="D162" s="4" t="s">
        <v>60</v>
      </c>
      <c r="E162" s="4">
        <v>1</v>
      </c>
      <c r="F162" s="5">
        <v>1</v>
      </c>
      <c r="G162" s="11">
        <v>259.08</v>
      </c>
      <c r="H162" s="11">
        <v>68.58</v>
      </c>
      <c r="I162" s="5" t="s">
        <v>49</v>
      </c>
      <c r="J162" s="5">
        <v>0</v>
      </c>
    </row>
    <row r="163" spans="1:10" x14ac:dyDescent="0.3">
      <c r="A163" s="2">
        <f t="shared" ref="A163:A202" si="9">DATE(B163,1,C163)</f>
        <v>43339</v>
      </c>
      <c r="B163">
        <v>2018</v>
      </c>
      <c r="C163" s="5">
        <v>239</v>
      </c>
      <c r="D163" s="4" t="s">
        <v>60</v>
      </c>
      <c r="E163" s="4">
        <v>1</v>
      </c>
      <c r="F163" s="5">
        <v>2</v>
      </c>
      <c r="G163" s="11">
        <v>264.16000000000003</v>
      </c>
      <c r="H163" s="11">
        <v>76.2</v>
      </c>
      <c r="I163" s="5" t="s">
        <v>48</v>
      </c>
      <c r="J163" s="5">
        <v>0</v>
      </c>
    </row>
    <row r="164" spans="1:10" x14ac:dyDescent="0.3">
      <c r="A164" s="2">
        <f t="shared" si="9"/>
        <v>43339</v>
      </c>
      <c r="B164">
        <v>2018</v>
      </c>
      <c r="C164" s="5">
        <v>239</v>
      </c>
      <c r="D164" s="4" t="s">
        <v>60</v>
      </c>
      <c r="E164" s="4">
        <v>1</v>
      </c>
      <c r="F164" s="5">
        <v>3</v>
      </c>
      <c r="G164" s="11">
        <v>271.78000000000003</v>
      </c>
      <c r="H164" s="11">
        <v>81.28</v>
      </c>
      <c r="I164" s="5" t="s">
        <v>49</v>
      </c>
      <c r="J164" s="5">
        <v>0</v>
      </c>
    </row>
    <row r="165" spans="1:10" x14ac:dyDescent="0.3">
      <c r="A165" s="2">
        <f t="shared" si="9"/>
        <v>43339</v>
      </c>
      <c r="B165">
        <v>2018</v>
      </c>
      <c r="C165" s="5">
        <v>239</v>
      </c>
      <c r="D165" s="4" t="s">
        <v>60</v>
      </c>
      <c r="E165" s="4">
        <v>1</v>
      </c>
      <c r="F165" s="5">
        <v>4</v>
      </c>
      <c r="G165" s="11">
        <v>269.24</v>
      </c>
      <c r="H165" s="11">
        <v>91.44</v>
      </c>
      <c r="I165" s="5" t="s">
        <v>48</v>
      </c>
      <c r="J165" s="5">
        <v>0</v>
      </c>
    </row>
    <row r="166" spans="1:10" x14ac:dyDescent="0.3">
      <c r="A166" s="2">
        <f t="shared" si="9"/>
        <v>43339</v>
      </c>
      <c r="B166">
        <v>2018</v>
      </c>
      <c r="C166" s="5">
        <v>239</v>
      </c>
      <c r="D166" s="4" t="s">
        <v>60</v>
      </c>
      <c r="E166" s="4">
        <v>1</v>
      </c>
      <c r="F166" s="5">
        <v>5</v>
      </c>
      <c r="G166" s="11">
        <v>266.7</v>
      </c>
      <c r="H166" s="11">
        <v>86.36</v>
      </c>
      <c r="I166" s="5" t="s">
        <v>48</v>
      </c>
      <c r="J166" s="5">
        <v>0</v>
      </c>
    </row>
    <row r="167" spans="1:10" x14ac:dyDescent="0.3">
      <c r="A167" s="2">
        <f t="shared" si="9"/>
        <v>43339</v>
      </c>
      <c r="B167">
        <v>2018</v>
      </c>
      <c r="C167" s="5">
        <v>239</v>
      </c>
      <c r="D167" s="4" t="s">
        <v>60</v>
      </c>
      <c r="E167" s="4">
        <v>2</v>
      </c>
      <c r="F167" s="5">
        <v>1</v>
      </c>
      <c r="G167" s="11">
        <v>281.94</v>
      </c>
      <c r="H167" s="11">
        <v>50.8</v>
      </c>
      <c r="I167" s="5" t="s">
        <v>49</v>
      </c>
      <c r="J167" s="5">
        <v>0</v>
      </c>
    </row>
    <row r="168" spans="1:10" x14ac:dyDescent="0.3">
      <c r="A168" s="2">
        <f t="shared" si="9"/>
        <v>43339</v>
      </c>
      <c r="B168">
        <v>2018</v>
      </c>
      <c r="C168" s="5">
        <v>239</v>
      </c>
      <c r="D168" s="4" t="s">
        <v>60</v>
      </c>
      <c r="E168" s="4">
        <v>2</v>
      </c>
      <c r="F168" s="5">
        <v>2</v>
      </c>
      <c r="G168" s="11">
        <v>281.94</v>
      </c>
      <c r="H168" s="11">
        <v>60.96</v>
      </c>
      <c r="I168" s="5" t="s">
        <v>48</v>
      </c>
      <c r="J168" s="5">
        <v>0</v>
      </c>
    </row>
    <row r="169" spans="1:10" x14ac:dyDescent="0.3">
      <c r="A169" s="2">
        <f t="shared" si="9"/>
        <v>43339</v>
      </c>
      <c r="B169">
        <v>2018</v>
      </c>
      <c r="C169" s="5">
        <v>239</v>
      </c>
      <c r="D169" s="4" t="s">
        <v>60</v>
      </c>
      <c r="E169" s="4">
        <v>2</v>
      </c>
      <c r="F169" s="5">
        <v>3</v>
      </c>
      <c r="G169" s="11">
        <v>271.78000000000003</v>
      </c>
      <c r="H169" s="11">
        <v>78.739999999999995</v>
      </c>
      <c r="I169" s="5" t="s">
        <v>49</v>
      </c>
      <c r="J169" s="5">
        <v>0</v>
      </c>
    </row>
    <row r="170" spans="1:10" x14ac:dyDescent="0.3">
      <c r="A170" s="2">
        <f t="shared" si="9"/>
        <v>43339</v>
      </c>
      <c r="B170">
        <v>2018</v>
      </c>
      <c r="C170" s="5">
        <v>239</v>
      </c>
      <c r="D170" s="4" t="s">
        <v>60</v>
      </c>
      <c r="E170" s="4">
        <v>2</v>
      </c>
      <c r="F170" s="5">
        <v>4</v>
      </c>
      <c r="G170" s="11">
        <v>238.76</v>
      </c>
      <c r="H170" s="11">
        <v>48.26</v>
      </c>
      <c r="I170" s="5" t="s">
        <v>58</v>
      </c>
      <c r="J170" s="5">
        <v>0</v>
      </c>
    </row>
    <row r="171" spans="1:10" x14ac:dyDescent="0.3">
      <c r="A171" s="2">
        <f t="shared" si="9"/>
        <v>43339</v>
      </c>
      <c r="B171">
        <v>2018</v>
      </c>
      <c r="C171" s="5">
        <v>239</v>
      </c>
      <c r="D171" s="4" t="s">
        <v>60</v>
      </c>
      <c r="E171" s="4">
        <v>2</v>
      </c>
      <c r="F171" s="5">
        <v>5</v>
      </c>
      <c r="G171" s="11">
        <v>274.32</v>
      </c>
      <c r="H171" s="11">
        <v>48.26</v>
      </c>
      <c r="I171" s="5" t="s">
        <v>48</v>
      </c>
      <c r="J171" s="5">
        <v>0</v>
      </c>
    </row>
    <row r="172" spans="1:10" x14ac:dyDescent="0.3">
      <c r="A172" s="2">
        <f t="shared" si="9"/>
        <v>43339</v>
      </c>
      <c r="B172">
        <v>2018</v>
      </c>
      <c r="C172" s="5">
        <v>239</v>
      </c>
      <c r="D172" s="4" t="s">
        <v>60</v>
      </c>
      <c r="E172" s="4">
        <v>3</v>
      </c>
      <c r="F172" s="5">
        <v>1</v>
      </c>
      <c r="G172" s="11">
        <v>276.86</v>
      </c>
      <c r="H172" s="11">
        <v>96.52</v>
      </c>
      <c r="I172" s="5" t="s">
        <v>49</v>
      </c>
      <c r="J172" s="5">
        <v>0</v>
      </c>
    </row>
    <row r="173" spans="1:10" x14ac:dyDescent="0.3">
      <c r="A173" s="2">
        <f t="shared" si="9"/>
        <v>43339</v>
      </c>
      <c r="B173">
        <v>2018</v>
      </c>
      <c r="C173" s="5">
        <v>239</v>
      </c>
      <c r="D173" s="4" t="s">
        <v>60</v>
      </c>
      <c r="E173" s="4">
        <v>3</v>
      </c>
      <c r="F173" s="5">
        <v>2</v>
      </c>
      <c r="G173" s="11">
        <v>254</v>
      </c>
      <c r="H173" s="11">
        <v>78.739999999999995</v>
      </c>
      <c r="I173" s="5" t="s">
        <v>49</v>
      </c>
      <c r="J173" s="5">
        <v>0</v>
      </c>
    </row>
    <row r="174" spans="1:10" x14ac:dyDescent="0.3">
      <c r="A174" s="2">
        <f t="shared" si="9"/>
        <v>43339</v>
      </c>
      <c r="B174">
        <v>2018</v>
      </c>
      <c r="C174" s="5">
        <v>239</v>
      </c>
      <c r="D174" s="4" t="s">
        <v>60</v>
      </c>
      <c r="E174" s="4">
        <v>3</v>
      </c>
      <c r="F174" s="5">
        <v>3</v>
      </c>
      <c r="G174" s="11">
        <v>279.39999999999998</v>
      </c>
      <c r="H174" s="11">
        <v>91.44</v>
      </c>
      <c r="I174" s="5" t="s">
        <v>48</v>
      </c>
      <c r="J174" s="5">
        <v>0</v>
      </c>
    </row>
    <row r="175" spans="1:10" x14ac:dyDescent="0.3">
      <c r="A175" s="2">
        <f t="shared" si="9"/>
        <v>43339</v>
      </c>
      <c r="B175">
        <v>2018</v>
      </c>
      <c r="C175" s="5">
        <v>239</v>
      </c>
      <c r="D175" s="4" t="s">
        <v>60</v>
      </c>
      <c r="E175" s="4">
        <v>3</v>
      </c>
      <c r="F175" s="5">
        <v>4</v>
      </c>
      <c r="G175" s="11">
        <v>274.32</v>
      </c>
      <c r="H175" s="11">
        <v>73.66</v>
      </c>
      <c r="I175" s="5" t="s">
        <v>48</v>
      </c>
      <c r="J175" s="5">
        <v>1</v>
      </c>
    </row>
    <row r="176" spans="1:10" x14ac:dyDescent="0.3">
      <c r="A176" s="2">
        <f t="shared" si="9"/>
        <v>43339</v>
      </c>
      <c r="B176">
        <v>2018</v>
      </c>
      <c r="C176" s="5">
        <v>239</v>
      </c>
      <c r="D176" s="4" t="s">
        <v>60</v>
      </c>
      <c r="E176" s="4">
        <v>3</v>
      </c>
      <c r="F176" s="5">
        <v>5</v>
      </c>
      <c r="G176" s="11">
        <v>276.86</v>
      </c>
      <c r="H176" s="11">
        <v>71.12</v>
      </c>
      <c r="I176" s="5" t="s">
        <v>48</v>
      </c>
      <c r="J176" s="5">
        <v>0</v>
      </c>
    </row>
    <row r="177" spans="1:10" x14ac:dyDescent="0.3">
      <c r="A177" s="2">
        <f t="shared" si="9"/>
        <v>43339</v>
      </c>
      <c r="B177">
        <v>2018</v>
      </c>
      <c r="C177" s="5">
        <v>239</v>
      </c>
      <c r="D177" s="4" t="s">
        <v>60</v>
      </c>
      <c r="E177" s="4">
        <v>4</v>
      </c>
      <c r="F177" s="5">
        <v>1</v>
      </c>
      <c r="G177" s="11">
        <v>276.86</v>
      </c>
      <c r="H177" s="11">
        <v>78.739999999999995</v>
      </c>
      <c r="I177" s="5" t="s">
        <v>48</v>
      </c>
      <c r="J177" s="5">
        <v>0</v>
      </c>
    </row>
    <row r="178" spans="1:10" x14ac:dyDescent="0.3">
      <c r="A178" s="2">
        <f t="shared" si="9"/>
        <v>43339</v>
      </c>
      <c r="B178">
        <v>2018</v>
      </c>
      <c r="C178" s="5">
        <v>239</v>
      </c>
      <c r="D178" s="4" t="s">
        <v>60</v>
      </c>
      <c r="E178" s="4">
        <v>4</v>
      </c>
      <c r="F178" s="5">
        <v>2</v>
      </c>
      <c r="G178" s="11">
        <v>261.62</v>
      </c>
      <c r="H178" s="11">
        <v>83.820000000000007</v>
      </c>
      <c r="I178" s="5" t="s">
        <v>48</v>
      </c>
      <c r="J178" s="5">
        <v>0</v>
      </c>
    </row>
    <row r="179" spans="1:10" x14ac:dyDescent="0.3">
      <c r="A179" s="2">
        <f t="shared" si="9"/>
        <v>43339</v>
      </c>
      <c r="B179">
        <v>2018</v>
      </c>
      <c r="C179" s="5">
        <v>239</v>
      </c>
      <c r="D179" s="4" t="s">
        <v>60</v>
      </c>
      <c r="E179" s="4">
        <v>4</v>
      </c>
      <c r="F179" s="5">
        <v>3</v>
      </c>
      <c r="G179" s="11">
        <v>279.39999999999998</v>
      </c>
      <c r="H179" s="11">
        <v>86.36</v>
      </c>
      <c r="I179" s="5" t="s">
        <v>49</v>
      </c>
      <c r="J179" s="5">
        <v>0</v>
      </c>
    </row>
    <row r="180" spans="1:10" x14ac:dyDescent="0.3">
      <c r="A180" s="2">
        <f t="shared" si="9"/>
        <v>43339</v>
      </c>
      <c r="B180">
        <v>2018</v>
      </c>
      <c r="C180" s="5">
        <v>239</v>
      </c>
      <c r="D180" s="4" t="s">
        <v>60</v>
      </c>
      <c r="E180" s="4">
        <v>4</v>
      </c>
      <c r="F180" s="5">
        <v>4</v>
      </c>
      <c r="G180" s="11">
        <v>266.7</v>
      </c>
      <c r="H180" s="11">
        <v>73.66</v>
      </c>
      <c r="I180" s="5" t="s">
        <v>49</v>
      </c>
      <c r="J180" s="5">
        <v>0</v>
      </c>
    </row>
    <row r="181" spans="1:10" x14ac:dyDescent="0.3">
      <c r="A181" s="2">
        <f t="shared" si="9"/>
        <v>43339</v>
      </c>
      <c r="B181">
        <v>2018</v>
      </c>
      <c r="C181" s="5">
        <v>239</v>
      </c>
      <c r="D181" s="4" t="s">
        <v>60</v>
      </c>
      <c r="E181" s="4">
        <v>4</v>
      </c>
      <c r="F181" s="5">
        <v>5</v>
      </c>
      <c r="G181" s="11">
        <v>276.86</v>
      </c>
      <c r="H181" s="11">
        <v>78.739999999999995</v>
      </c>
      <c r="I181" s="5" t="s">
        <v>48</v>
      </c>
      <c r="J181" s="5">
        <v>0</v>
      </c>
    </row>
    <row r="182" spans="1:10" x14ac:dyDescent="0.3">
      <c r="A182" s="2">
        <f t="shared" si="9"/>
        <v>43339</v>
      </c>
      <c r="B182">
        <v>2018</v>
      </c>
      <c r="C182" s="5">
        <v>239</v>
      </c>
      <c r="D182" s="4" t="s">
        <v>61</v>
      </c>
      <c r="E182" s="4">
        <v>1</v>
      </c>
      <c r="F182" s="5">
        <v>1</v>
      </c>
      <c r="G182" s="11">
        <v>251.46</v>
      </c>
      <c r="H182" s="11">
        <v>73.66</v>
      </c>
      <c r="I182" s="5" t="s">
        <v>48</v>
      </c>
      <c r="J182" s="5">
        <v>1</v>
      </c>
    </row>
    <row r="183" spans="1:10" x14ac:dyDescent="0.3">
      <c r="A183" s="2">
        <f t="shared" si="9"/>
        <v>43339</v>
      </c>
      <c r="B183">
        <v>2018</v>
      </c>
      <c r="C183" s="5">
        <v>239</v>
      </c>
      <c r="D183" s="4" t="s">
        <v>61</v>
      </c>
      <c r="E183" s="4">
        <v>1</v>
      </c>
      <c r="F183" s="5">
        <v>2</v>
      </c>
      <c r="G183" s="11">
        <v>248.92000000000002</v>
      </c>
      <c r="H183" s="11">
        <v>60.96</v>
      </c>
      <c r="I183" s="5" t="s">
        <v>48</v>
      </c>
      <c r="J183" s="5">
        <v>0</v>
      </c>
    </row>
    <row r="184" spans="1:10" x14ac:dyDescent="0.3">
      <c r="A184" s="2">
        <f t="shared" si="9"/>
        <v>43339</v>
      </c>
      <c r="B184">
        <v>2018</v>
      </c>
      <c r="C184" s="5">
        <v>239</v>
      </c>
      <c r="D184" s="4" t="s">
        <v>61</v>
      </c>
      <c r="E184" s="4">
        <v>1</v>
      </c>
      <c r="F184" s="5">
        <v>3</v>
      </c>
      <c r="G184" s="11">
        <v>238.76</v>
      </c>
      <c r="H184" s="11">
        <v>71.12</v>
      </c>
      <c r="I184" s="5" t="s">
        <v>49</v>
      </c>
      <c r="J184" s="5">
        <v>0</v>
      </c>
    </row>
    <row r="185" spans="1:10" x14ac:dyDescent="0.3">
      <c r="A185" s="2">
        <f t="shared" si="9"/>
        <v>43339</v>
      </c>
      <c r="B185">
        <v>2018</v>
      </c>
      <c r="C185" s="5">
        <v>239</v>
      </c>
      <c r="D185" s="4" t="s">
        <v>61</v>
      </c>
      <c r="E185" s="4">
        <v>1</v>
      </c>
      <c r="F185" s="5">
        <v>4</v>
      </c>
      <c r="G185" s="11">
        <v>254</v>
      </c>
      <c r="H185" s="11">
        <v>76.2</v>
      </c>
      <c r="I185" s="5" t="s">
        <v>48</v>
      </c>
      <c r="J185" s="5">
        <v>0</v>
      </c>
    </row>
    <row r="186" spans="1:10" x14ac:dyDescent="0.3">
      <c r="A186" s="2">
        <f t="shared" si="9"/>
        <v>43339</v>
      </c>
      <c r="B186">
        <v>2018</v>
      </c>
      <c r="C186" s="5">
        <v>239</v>
      </c>
      <c r="D186" s="4" t="s">
        <v>61</v>
      </c>
      <c r="E186" s="4">
        <v>1</v>
      </c>
      <c r="F186" s="5">
        <v>5</v>
      </c>
      <c r="G186" s="11">
        <v>276.86</v>
      </c>
      <c r="H186" s="11">
        <v>81.28</v>
      </c>
      <c r="I186" s="5" t="s">
        <v>48</v>
      </c>
      <c r="J186" s="5">
        <v>0</v>
      </c>
    </row>
    <row r="187" spans="1:10" x14ac:dyDescent="0.3">
      <c r="A187" s="2">
        <f t="shared" si="9"/>
        <v>43339</v>
      </c>
      <c r="B187">
        <v>2018</v>
      </c>
      <c r="C187" s="5">
        <v>239</v>
      </c>
      <c r="D187" s="4" t="s">
        <v>61</v>
      </c>
      <c r="E187" s="4">
        <v>2</v>
      </c>
      <c r="F187" s="5">
        <v>1</v>
      </c>
      <c r="G187" s="11">
        <v>261.62</v>
      </c>
      <c r="H187" s="11">
        <v>91.44</v>
      </c>
      <c r="I187" s="5" t="s">
        <v>48</v>
      </c>
      <c r="J187" s="5">
        <v>0</v>
      </c>
    </row>
    <row r="188" spans="1:10" x14ac:dyDescent="0.3">
      <c r="A188" s="2">
        <f t="shared" si="9"/>
        <v>43339</v>
      </c>
      <c r="B188">
        <v>2018</v>
      </c>
      <c r="C188" s="5">
        <v>239</v>
      </c>
      <c r="D188" s="4" t="s">
        <v>61</v>
      </c>
      <c r="E188" s="4">
        <v>2</v>
      </c>
      <c r="F188" s="5">
        <v>2</v>
      </c>
      <c r="G188" s="11">
        <v>269.24</v>
      </c>
      <c r="H188" s="11">
        <v>96.52</v>
      </c>
      <c r="I188" s="5" t="s">
        <v>48</v>
      </c>
      <c r="J188" s="5">
        <v>0</v>
      </c>
    </row>
    <row r="189" spans="1:10" x14ac:dyDescent="0.3">
      <c r="A189" s="2">
        <f t="shared" si="9"/>
        <v>43339</v>
      </c>
      <c r="B189">
        <v>2018</v>
      </c>
      <c r="C189" s="5">
        <v>239</v>
      </c>
      <c r="D189" s="4" t="s">
        <v>61</v>
      </c>
      <c r="E189" s="4">
        <v>2</v>
      </c>
      <c r="F189" s="5">
        <v>3</v>
      </c>
      <c r="G189" s="11">
        <v>264.16000000000003</v>
      </c>
      <c r="H189" s="11">
        <v>68.58</v>
      </c>
      <c r="I189" s="5" t="s">
        <v>48</v>
      </c>
      <c r="J189" s="5">
        <v>0</v>
      </c>
    </row>
    <row r="190" spans="1:10" x14ac:dyDescent="0.3">
      <c r="A190" s="2">
        <f t="shared" si="9"/>
        <v>43339</v>
      </c>
      <c r="B190">
        <v>2018</v>
      </c>
      <c r="C190" s="5">
        <v>239</v>
      </c>
      <c r="D190" s="4" t="s">
        <v>61</v>
      </c>
      <c r="E190" s="4">
        <v>2</v>
      </c>
      <c r="F190" s="5">
        <v>4</v>
      </c>
      <c r="G190" s="11">
        <v>284.48</v>
      </c>
      <c r="H190" s="11">
        <v>73.66</v>
      </c>
      <c r="I190" s="5" t="s">
        <v>48</v>
      </c>
      <c r="J190" s="5">
        <v>0</v>
      </c>
    </row>
    <row r="191" spans="1:10" x14ac:dyDescent="0.3">
      <c r="A191" s="2">
        <f t="shared" si="9"/>
        <v>43339</v>
      </c>
      <c r="B191">
        <v>2018</v>
      </c>
      <c r="C191" s="5">
        <v>239</v>
      </c>
      <c r="D191" s="4" t="s">
        <v>61</v>
      </c>
      <c r="E191" s="4">
        <v>2</v>
      </c>
      <c r="F191" s="5">
        <v>5</v>
      </c>
      <c r="G191" s="11">
        <v>274.32</v>
      </c>
      <c r="H191" s="11">
        <v>66.040000000000006</v>
      </c>
      <c r="I191" s="5" t="s">
        <v>49</v>
      </c>
      <c r="J191" s="5">
        <v>0</v>
      </c>
    </row>
    <row r="192" spans="1:10" x14ac:dyDescent="0.3">
      <c r="A192" s="2">
        <f t="shared" si="9"/>
        <v>43339</v>
      </c>
      <c r="B192">
        <v>2018</v>
      </c>
      <c r="C192" s="5">
        <v>239</v>
      </c>
      <c r="D192" s="4" t="s">
        <v>61</v>
      </c>
      <c r="E192" s="4">
        <v>3</v>
      </c>
      <c r="F192" s="5">
        <v>1</v>
      </c>
      <c r="G192" s="11">
        <v>271.78000000000003</v>
      </c>
      <c r="H192" s="11">
        <v>53.34</v>
      </c>
      <c r="I192" s="5" t="s">
        <v>48</v>
      </c>
      <c r="J192" s="5">
        <v>0</v>
      </c>
    </row>
    <row r="193" spans="1:10" x14ac:dyDescent="0.3">
      <c r="A193" s="2">
        <f t="shared" si="9"/>
        <v>43339</v>
      </c>
      <c r="B193">
        <v>2018</v>
      </c>
      <c r="C193" s="5">
        <v>239</v>
      </c>
      <c r="D193" s="4" t="s">
        <v>61</v>
      </c>
      <c r="E193" s="4">
        <v>3</v>
      </c>
      <c r="F193" s="5">
        <v>2</v>
      </c>
      <c r="G193" s="11">
        <v>281.94</v>
      </c>
      <c r="H193" s="11">
        <v>66.040000000000006</v>
      </c>
      <c r="I193" s="5" t="s">
        <v>49</v>
      </c>
      <c r="J193" s="5">
        <v>0</v>
      </c>
    </row>
    <row r="194" spans="1:10" x14ac:dyDescent="0.3">
      <c r="A194" s="2">
        <f t="shared" si="9"/>
        <v>43339</v>
      </c>
      <c r="B194">
        <v>2018</v>
      </c>
      <c r="C194" s="5">
        <v>239</v>
      </c>
      <c r="D194" s="4" t="s">
        <v>61</v>
      </c>
      <c r="E194" s="4">
        <v>3</v>
      </c>
      <c r="F194" s="5">
        <v>3</v>
      </c>
      <c r="G194" s="11">
        <v>261.62</v>
      </c>
      <c r="H194" s="11">
        <v>53.34</v>
      </c>
      <c r="I194" s="5" t="s">
        <v>49</v>
      </c>
      <c r="J194" s="5">
        <v>0</v>
      </c>
    </row>
    <row r="195" spans="1:10" x14ac:dyDescent="0.3">
      <c r="A195" s="2">
        <f t="shared" si="9"/>
        <v>43339</v>
      </c>
      <c r="B195">
        <v>2018</v>
      </c>
      <c r="C195" s="5">
        <v>239</v>
      </c>
      <c r="D195" s="4" t="s">
        <v>61</v>
      </c>
      <c r="E195" s="4">
        <v>3</v>
      </c>
      <c r="F195" s="5">
        <v>4</v>
      </c>
      <c r="G195" s="11">
        <v>281.94</v>
      </c>
      <c r="H195" s="11">
        <v>71.12</v>
      </c>
      <c r="I195" s="5" t="s">
        <v>49</v>
      </c>
      <c r="J195" s="5">
        <v>0</v>
      </c>
    </row>
    <row r="196" spans="1:10" x14ac:dyDescent="0.3">
      <c r="A196" s="2">
        <f t="shared" si="9"/>
        <v>43339</v>
      </c>
      <c r="B196">
        <v>2018</v>
      </c>
      <c r="C196" s="5">
        <v>239</v>
      </c>
      <c r="D196" s="4" t="s">
        <v>61</v>
      </c>
      <c r="E196" s="4">
        <v>3</v>
      </c>
      <c r="F196" s="5">
        <v>5</v>
      </c>
      <c r="G196" s="11">
        <v>279.39999999999998</v>
      </c>
      <c r="H196" s="11">
        <v>53.34</v>
      </c>
      <c r="I196" s="5" t="s">
        <v>49</v>
      </c>
      <c r="J196" s="5">
        <v>0</v>
      </c>
    </row>
    <row r="197" spans="1:10" x14ac:dyDescent="0.3">
      <c r="A197" s="2">
        <f t="shared" si="9"/>
        <v>43339</v>
      </c>
      <c r="B197">
        <v>2018</v>
      </c>
      <c r="C197" s="5">
        <v>239</v>
      </c>
      <c r="D197" s="4" t="s">
        <v>61</v>
      </c>
      <c r="E197" s="4">
        <v>4</v>
      </c>
      <c r="F197" s="5">
        <v>1</v>
      </c>
      <c r="G197" s="11">
        <v>238.76</v>
      </c>
      <c r="H197" s="11">
        <v>68.58</v>
      </c>
      <c r="I197" s="5" t="s">
        <v>48</v>
      </c>
      <c r="J197" s="5">
        <v>0</v>
      </c>
    </row>
    <row r="198" spans="1:10" x14ac:dyDescent="0.3">
      <c r="A198" s="2">
        <f t="shared" si="9"/>
        <v>43339</v>
      </c>
      <c r="B198">
        <v>2018</v>
      </c>
      <c r="C198" s="5">
        <v>239</v>
      </c>
      <c r="D198" s="4" t="s">
        <v>61</v>
      </c>
      <c r="E198" s="4">
        <v>4</v>
      </c>
      <c r="F198" s="5">
        <v>2</v>
      </c>
      <c r="G198" s="11">
        <v>256.54000000000002</v>
      </c>
      <c r="H198" s="11">
        <v>71.12</v>
      </c>
      <c r="I198" s="5" t="s">
        <v>48</v>
      </c>
      <c r="J198" s="5">
        <v>1</v>
      </c>
    </row>
    <row r="199" spans="1:10" x14ac:dyDescent="0.3">
      <c r="A199" s="2">
        <f t="shared" si="9"/>
        <v>43339</v>
      </c>
      <c r="B199">
        <v>2018</v>
      </c>
      <c r="C199" s="5">
        <v>239</v>
      </c>
      <c r="D199" s="4" t="s">
        <v>61</v>
      </c>
      <c r="E199" s="4">
        <v>4</v>
      </c>
      <c r="F199" s="5">
        <v>3</v>
      </c>
      <c r="G199" s="11">
        <v>246.38</v>
      </c>
      <c r="H199" s="11">
        <v>63.5</v>
      </c>
      <c r="I199" s="5" t="s">
        <v>49</v>
      </c>
      <c r="J199" s="5">
        <v>0</v>
      </c>
    </row>
    <row r="200" spans="1:10" x14ac:dyDescent="0.3">
      <c r="A200" s="2">
        <f t="shared" si="9"/>
        <v>43339</v>
      </c>
      <c r="B200">
        <v>2018</v>
      </c>
      <c r="C200" s="5">
        <v>239</v>
      </c>
      <c r="D200" s="4" t="s">
        <v>61</v>
      </c>
      <c r="E200" s="4">
        <v>4</v>
      </c>
      <c r="F200" s="5">
        <v>4</v>
      </c>
      <c r="G200" s="11">
        <v>259.08</v>
      </c>
      <c r="H200" s="11">
        <v>86.36</v>
      </c>
      <c r="I200" s="5" t="s">
        <v>48</v>
      </c>
      <c r="J200" s="5">
        <v>0</v>
      </c>
    </row>
    <row r="201" spans="1:10" x14ac:dyDescent="0.3">
      <c r="A201" s="2">
        <f t="shared" si="9"/>
        <v>43339</v>
      </c>
      <c r="B201">
        <v>2018</v>
      </c>
      <c r="C201" s="5">
        <v>239</v>
      </c>
      <c r="D201" s="4" t="s">
        <v>61</v>
      </c>
      <c r="E201" s="4">
        <v>4</v>
      </c>
      <c r="F201" s="5">
        <v>5</v>
      </c>
      <c r="G201" s="11">
        <v>259.08</v>
      </c>
      <c r="H201" s="11">
        <v>91.44</v>
      </c>
      <c r="I201" s="5" t="s">
        <v>49</v>
      </c>
      <c r="J201" s="5">
        <v>0</v>
      </c>
    </row>
    <row r="202" spans="1:10" x14ac:dyDescent="0.3">
      <c r="A202" s="2">
        <f t="shared" si="9"/>
        <v>43353</v>
      </c>
      <c r="B202">
        <v>2018</v>
      </c>
      <c r="C202" s="5">
        <v>253</v>
      </c>
      <c r="D202" s="4" t="s">
        <v>60</v>
      </c>
      <c r="E202" s="4">
        <v>1</v>
      </c>
      <c r="F202" s="5">
        <v>1</v>
      </c>
      <c r="G202" s="11">
        <v>266.7</v>
      </c>
      <c r="H202" s="11">
        <v>101.6</v>
      </c>
      <c r="I202" s="5" t="s">
        <v>56</v>
      </c>
      <c r="J202" s="5">
        <v>0</v>
      </c>
    </row>
    <row r="203" spans="1:10" x14ac:dyDescent="0.3">
      <c r="A203" s="2">
        <f t="shared" ref="A203:A241" si="10">DATE(B203,1,C203)</f>
        <v>43353</v>
      </c>
      <c r="B203">
        <v>2018</v>
      </c>
      <c r="C203" s="5">
        <v>253</v>
      </c>
      <c r="D203" s="4" t="s">
        <v>60</v>
      </c>
      <c r="E203" s="4">
        <v>1</v>
      </c>
      <c r="F203" s="5">
        <v>2</v>
      </c>
      <c r="G203" s="11">
        <v>269.24</v>
      </c>
      <c r="H203" s="11">
        <v>96.52</v>
      </c>
      <c r="I203" s="5" t="s">
        <v>56</v>
      </c>
      <c r="J203" s="5">
        <v>0</v>
      </c>
    </row>
    <row r="204" spans="1:10" x14ac:dyDescent="0.3">
      <c r="A204" s="2">
        <f t="shared" si="10"/>
        <v>43353</v>
      </c>
      <c r="B204">
        <v>2018</v>
      </c>
      <c r="C204" s="5">
        <v>253</v>
      </c>
      <c r="D204" s="4" t="s">
        <v>60</v>
      </c>
      <c r="E204" s="4">
        <v>1</v>
      </c>
      <c r="F204" s="5">
        <v>3</v>
      </c>
      <c r="G204" s="11">
        <v>261.62</v>
      </c>
      <c r="H204" s="11">
        <v>81.28</v>
      </c>
      <c r="I204" s="5" t="s">
        <v>56</v>
      </c>
      <c r="J204" s="5">
        <v>0</v>
      </c>
    </row>
    <row r="205" spans="1:10" x14ac:dyDescent="0.3">
      <c r="A205" s="2">
        <f t="shared" si="10"/>
        <v>43353</v>
      </c>
      <c r="B205">
        <v>2018</v>
      </c>
      <c r="C205" s="5">
        <v>253</v>
      </c>
      <c r="D205" s="4" t="s">
        <v>60</v>
      </c>
      <c r="E205" s="4">
        <v>1</v>
      </c>
      <c r="F205" s="5">
        <v>4</v>
      </c>
      <c r="G205" s="11">
        <v>264.16000000000003</v>
      </c>
      <c r="H205" s="11">
        <v>114.3</v>
      </c>
      <c r="I205" s="5" t="s">
        <v>56</v>
      </c>
      <c r="J205" s="5">
        <v>0</v>
      </c>
    </row>
    <row r="206" spans="1:10" x14ac:dyDescent="0.3">
      <c r="A206" s="2">
        <f t="shared" si="10"/>
        <v>43353</v>
      </c>
      <c r="B206">
        <v>2018</v>
      </c>
      <c r="C206" s="5">
        <v>253</v>
      </c>
      <c r="D206" s="4" t="s">
        <v>60</v>
      </c>
      <c r="E206" s="4">
        <v>1</v>
      </c>
      <c r="F206" s="5">
        <v>5</v>
      </c>
      <c r="G206" s="11">
        <v>256.54000000000002</v>
      </c>
      <c r="H206" s="11">
        <v>78.739999999999995</v>
      </c>
      <c r="I206" s="5" t="s">
        <v>56</v>
      </c>
      <c r="J206" s="5">
        <v>0</v>
      </c>
    </row>
    <row r="207" spans="1:10" x14ac:dyDescent="0.3">
      <c r="A207" s="2">
        <f t="shared" si="10"/>
        <v>43353</v>
      </c>
      <c r="B207">
        <v>2018</v>
      </c>
      <c r="C207" s="5">
        <v>253</v>
      </c>
      <c r="D207" s="4" t="s">
        <v>60</v>
      </c>
      <c r="E207" s="4">
        <v>2</v>
      </c>
      <c r="F207" s="5">
        <v>1</v>
      </c>
      <c r="G207" s="11">
        <v>266.7</v>
      </c>
      <c r="H207" s="11">
        <v>91.44</v>
      </c>
      <c r="I207" s="5" t="s">
        <v>56</v>
      </c>
      <c r="J207" s="5">
        <v>0</v>
      </c>
    </row>
    <row r="208" spans="1:10" x14ac:dyDescent="0.3">
      <c r="A208" s="2">
        <f t="shared" si="10"/>
        <v>43353</v>
      </c>
      <c r="B208">
        <v>2018</v>
      </c>
      <c r="C208" s="5">
        <v>253</v>
      </c>
      <c r="D208" s="4" t="s">
        <v>60</v>
      </c>
      <c r="E208" s="4">
        <v>2</v>
      </c>
      <c r="F208" s="5">
        <v>2</v>
      </c>
      <c r="G208" s="11">
        <v>261.62</v>
      </c>
      <c r="H208" s="11">
        <v>78.739999999999995</v>
      </c>
      <c r="I208" s="5" t="s">
        <v>56</v>
      </c>
      <c r="J208" s="5">
        <v>0</v>
      </c>
    </row>
    <row r="209" spans="1:10" x14ac:dyDescent="0.3">
      <c r="A209" s="2">
        <f t="shared" si="10"/>
        <v>43353</v>
      </c>
      <c r="B209">
        <v>2018</v>
      </c>
      <c r="C209" s="5">
        <v>253</v>
      </c>
      <c r="D209" s="4" t="s">
        <v>60</v>
      </c>
      <c r="E209" s="4">
        <v>2</v>
      </c>
      <c r="F209" s="5">
        <v>3</v>
      </c>
      <c r="G209" s="11">
        <v>256.54000000000002</v>
      </c>
      <c r="H209" s="11">
        <v>76.2</v>
      </c>
      <c r="I209" s="5" t="s">
        <v>56</v>
      </c>
      <c r="J209" s="5">
        <v>0</v>
      </c>
    </row>
    <row r="210" spans="1:10" x14ac:dyDescent="0.3">
      <c r="A210" s="2">
        <f t="shared" si="10"/>
        <v>43353</v>
      </c>
      <c r="B210">
        <v>2018</v>
      </c>
      <c r="C210" s="5">
        <v>253</v>
      </c>
      <c r="D210" s="4" t="s">
        <v>60</v>
      </c>
      <c r="E210" s="4">
        <v>2</v>
      </c>
      <c r="F210" s="5">
        <v>4</v>
      </c>
      <c r="G210" s="11">
        <v>279.39999999999998</v>
      </c>
      <c r="H210" s="11">
        <v>73.66</v>
      </c>
      <c r="I210" s="5" t="s">
        <v>56</v>
      </c>
      <c r="J210" s="5">
        <v>0</v>
      </c>
    </row>
    <row r="211" spans="1:10" x14ac:dyDescent="0.3">
      <c r="A211" s="2">
        <f t="shared" si="10"/>
        <v>43353</v>
      </c>
      <c r="B211">
        <v>2018</v>
      </c>
      <c r="C211" s="5">
        <v>253</v>
      </c>
      <c r="D211" s="4" t="s">
        <v>60</v>
      </c>
      <c r="E211" s="4">
        <v>2</v>
      </c>
      <c r="F211" s="5">
        <v>5</v>
      </c>
      <c r="G211" s="11">
        <v>248.92000000000002</v>
      </c>
      <c r="H211" s="11">
        <v>63.5</v>
      </c>
      <c r="I211" s="5" t="s">
        <v>56</v>
      </c>
      <c r="J211" s="5">
        <v>1</v>
      </c>
    </row>
    <row r="212" spans="1:10" x14ac:dyDescent="0.3">
      <c r="A212" s="2">
        <f t="shared" si="10"/>
        <v>43353</v>
      </c>
      <c r="B212">
        <v>2018</v>
      </c>
      <c r="C212" s="5">
        <v>253</v>
      </c>
      <c r="D212" s="4" t="s">
        <v>60</v>
      </c>
      <c r="E212" s="4">
        <v>3</v>
      </c>
      <c r="F212" s="5">
        <v>1</v>
      </c>
      <c r="G212" s="11">
        <v>261.62</v>
      </c>
      <c r="H212" s="11">
        <v>60.96</v>
      </c>
      <c r="I212" s="5" t="s">
        <v>56</v>
      </c>
      <c r="J212" s="5">
        <v>0</v>
      </c>
    </row>
    <row r="213" spans="1:10" x14ac:dyDescent="0.3">
      <c r="A213" s="2">
        <f t="shared" si="10"/>
        <v>43353</v>
      </c>
      <c r="B213">
        <v>2018</v>
      </c>
      <c r="C213" s="5">
        <v>253</v>
      </c>
      <c r="D213" s="4" t="s">
        <v>60</v>
      </c>
      <c r="E213" s="4">
        <v>3</v>
      </c>
      <c r="F213" s="5">
        <v>2</v>
      </c>
      <c r="G213" s="11">
        <v>269.24</v>
      </c>
      <c r="H213" s="11">
        <v>53.34</v>
      </c>
      <c r="I213" s="5" t="s">
        <v>56</v>
      </c>
      <c r="J213" s="5">
        <v>0</v>
      </c>
    </row>
    <row r="214" spans="1:10" x14ac:dyDescent="0.3">
      <c r="A214" s="2">
        <f t="shared" si="10"/>
        <v>43353</v>
      </c>
      <c r="B214">
        <v>2018</v>
      </c>
      <c r="C214" s="5">
        <v>253</v>
      </c>
      <c r="D214" s="4" t="s">
        <v>60</v>
      </c>
      <c r="E214" s="4">
        <v>3</v>
      </c>
      <c r="F214" s="5">
        <v>3</v>
      </c>
      <c r="G214" s="11">
        <v>266.7</v>
      </c>
      <c r="H214" s="11">
        <v>66.040000000000006</v>
      </c>
      <c r="I214" s="5" t="s">
        <v>56</v>
      </c>
      <c r="J214" s="5">
        <v>0</v>
      </c>
    </row>
    <row r="215" spans="1:10" x14ac:dyDescent="0.3">
      <c r="A215" s="2">
        <f t="shared" si="10"/>
        <v>43353</v>
      </c>
      <c r="B215">
        <v>2018</v>
      </c>
      <c r="C215" s="5">
        <v>253</v>
      </c>
      <c r="D215" s="4" t="s">
        <v>60</v>
      </c>
      <c r="E215" s="4">
        <v>3</v>
      </c>
      <c r="F215" s="5">
        <v>4</v>
      </c>
      <c r="G215" s="11">
        <v>254</v>
      </c>
      <c r="H215" s="11">
        <v>71.12</v>
      </c>
      <c r="I215" s="5" t="s">
        <v>56</v>
      </c>
      <c r="J215" s="5">
        <v>0</v>
      </c>
    </row>
    <row r="216" spans="1:10" x14ac:dyDescent="0.3">
      <c r="A216" s="2">
        <f t="shared" si="10"/>
        <v>43353</v>
      </c>
      <c r="B216">
        <v>2018</v>
      </c>
      <c r="C216" s="5">
        <v>253</v>
      </c>
      <c r="D216" s="4" t="s">
        <v>60</v>
      </c>
      <c r="E216" s="4">
        <v>3</v>
      </c>
      <c r="F216" s="5">
        <v>5</v>
      </c>
      <c r="G216" s="11">
        <v>261.62</v>
      </c>
      <c r="H216" s="11">
        <v>78.739999999999995</v>
      </c>
      <c r="I216" s="5" t="s">
        <v>56</v>
      </c>
      <c r="J216" s="5">
        <v>0</v>
      </c>
    </row>
    <row r="217" spans="1:10" x14ac:dyDescent="0.3">
      <c r="A217" s="2">
        <f t="shared" si="10"/>
        <v>43353</v>
      </c>
      <c r="B217">
        <v>2018</v>
      </c>
      <c r="C217" s="5">
        <v>253</v>
      </c>
      <c r="D217" s="4" t="s">
        <v>60</v>
      </c>
      <c r="E217" s="4">
        <v>4</v>
      </c>
      <c r="F217" s="5">
        <v>1</v>
      </c>
      <c r="G217" s="11">
        <v>271.78000000000003</v>
      </c>
      <c r="H217" s="11">
        <v>101.6</v>
      </c>
      <c r="I217" s="5" t="s">
        <v>56</v>
      </c>
      <c r="J217" s="5">
        <v>0</v>
      </c>
    </row>
    <row r="218" spans="1:10" x14ac:dyDescent="0.3">
      <c r="A218" s="2">
        <f t="shared" si="10"/>
        <v>43353</v>
      </c>
      <c r="B218">
        <v>2018</v>
      </c>
      <c r="C218" s="5">
        <v>253</v>
      </c>
      <c r="D218" s="4" t="s">
        <v>60</v>
      </c>
      <c r="E218" s="4">
        <v>4</v>
      </c>
      <c r="F218" s="5">
        <v>2</v>
      </c>
      <c r="G218" s="11">
        <v>266.7</v>
      </c>
      <c r="H218" s="11">
        <v>68.58</v>
      </c>
      <c r="I218" s="5" t="s">
        <v>56</v>
      </c>
      <c r="J218" s="5">
        <v>0</v>
      </c>
    </row>
    <row r="219" spans="1:10" x14ac:dyDescent="0.3">
      <c r="A219" s="2">
        <f t="shared" si="10"/>
        <v>43353</v>
      </c>
      <c r="B219">
        <v>2018</v>
      </c>
      <c r="C219" s="5">
        <v>253</v>
      </c>
      <c r="D219" s="4" t="s">
        <v>60</v>
      </c>
      <c r="E219" s="4">
        <v>4</v>
      </c>
      <c r="F219" s="5">
        <v>3</v>
      </c>
      <c r="G219" s="11">
        <v>256.54000000000002</v>
      </c>
      <c r="H219" s="11">
        <v>91.44</v>
      </c>
      <c r="I219" s="5" t="s">
        <v>56</v>
      </c>
      <c r="J219" s="5">
        <v>0</v>
      </c>
    </row>
    <row r="220" spans="1:10" x14ac:dyDescent="0.3">
      <c r="A220" s="2">
        <f t="shared" si="10"/>
        <v>43353</v>
      </c>
      <c r="B220">
        <v>2018</v>
      </c>
      <c r="C220" s="5">
        <v>253</v>
      </c>
      <c r="D220" s="4" t="s">
        <v>60</v>
      </c>
      <c r="E220" s="4">
        <v>4</v>
      </c>
      <c r="F220" s="5">
        <v>4</v>
      </c>
      <c r="G220" s="11">
        <v>266.7</v>
      </c>
      <c r="H220" s="11">
        <v>78.739999999999995</v>
      </c>
      <c r="I220" s="5" t="s">
        <v>56</v>
      </c>
      <c r="J220" s="5">
        <v>0</v>
      </c>
    </row>
    <row r="221" spans="1:10" x14ac:dyDescent="0.3">
      <c r="A221" s="2">
        <f t="shared" si="10"/>
        <v>43353</v>
      </c>
      <c r="B221">
        <v>2018</v>
      </c>
      <c r="C221" s="5">
        <v>253</v>
      </c>
      <c r="D221" s="4" t="s">
        <v>60</v>
      </c>
      <c r="E221" s="4">
        <v>4</v>
      </c>
      <c r="F221" s="5">
        <v>5</v>
      </c>
      <c r="G221" s="11">
        <v>261.62</v>
      </c>
      <c r="H221" s="11">
        <v>76.2</v>
      </c>
      <c r="I221" s="5" t="s">
        <v>56</v>
      </c>
      <c r="J221" s="5">
        <v>0</v>
      </c>
    </row>
    <row r="222" spans="1:10" x14ac:dyDescent="0.3">
      <c r="A222" s="2">
        <f t="shared" si="10"/>
        <v>43353</v>
      </c>
      <c r="B222">
        <v>2018</v>
      </c>
      <c r="C222" s="5">
        <v>253</v>
      </c>
      <c r="D222" s="4" t="s">
        <v>61</v>
      </c>
      <c r="E222" s="4">
        <v>1</v>
      </c>
      <c r="F222" s="5">
        <v>1</v>
      </c>
      <c r="G222" s="11">
        <v>269.24</v>
      </c>
      <c r="H222" s="11">
        <v>96.52</v>
      </c>
      <c r="I222" s="5" t="s">
        <v>56</v>
      </c>
      <c r="J222" s="5">
        <v>0</v>
      </c>
    </row>
    <row r="223" spans="1:10" x14ac:dyDescent="0.3">
      <c r="A223" s="2">
        <f t="shared" si="10"/>
        <v>43353</v>
      </c>
      <c r="B223">
        <v>2018</v>
      </c>
      <c r="C223" s="5">
        <v>253</v>
      </c>
      <c r="D223" s="4" t="s">
        <v>61</v>
      </c>
      <c r="E223" s="4">
        <v>1</v>
      </c>
      <c r="F223" s="5">
        <v>2</v>
      </c>
      <c r="G223" s="11">
        <v>266.7</v>
      </c>
      <c r="H223" s="11">
        <v>101.6</v>
      </c>
      <c r="I223" s="5" t="s">
        <v>56</v>
      </c>
      <c r="J223" s="5">
        <v>0</v>
      </c>
    </row>
    <row r="224" spans="1:10" x14ac:dyDescent="0.3">
      <c r="A224" s="2">
        <f t="shared" si="10"/>
        <v>43353</v>
      </c>
      <c r="B224">
        <v>2018</v>
      </c>
      <c r="C224" s="5">
        <v>253</v>
      </c>
      <c r="D224" s="4" t="s">
        <v>61</v>
      </c>
      <c r="E224" s="4">
        <v>1</v>
      </c>
      <c r="F224" s="5">
        <v>3</v>
      </c>
      <c r="G224" s="11">
        <v>261.62</v>
      </c>
      <c r="H224" s="11">
        <v>78.739999999999995</v>
      </c>
      <c r="I224" s="5" t="s">
        <v>56</v>
      </c>
      <c r="J224" s="5">
        <v>0</v>
      </c>
    </row>
    <row r="225" spans="1:10" x14ac:dyDescent="0.3">
      <c r="A225" s="2">
        <f t="shared" si="10"/>
        <v>43353</v>
      </c>
      <c r="B225">
        <v>2018</v>
      </c>
      <c r="C225" s="5">
        <v>253</v>
      </c>
      <c r="D225" s="4" t="s">
        <v>61</v>
      </c>
      <c r="E225" s="4">
        <v>1</v>
      </c>
      <c r="F225" s="5">
        <v>4</v>
      </c>
      <c r="G225" s="11">
        <v>254</v>
      </c>
      <c r="H225" s="11">
        <v>76.2</v>
      </c>
      <c r="I225" s="5" t="s">
        <v>56</v>
      </c>
      <c r="J225" s="5">
        <v>0</v>
      </c>
    </row>
    <row r="226" spans="1:10" x14ac:dyDescent="0.3">
      <c r="A226" s="2">
        <f t="shared" si="10"/>
        <v>43353</v>
      </c>
      <c r="B226">
        <v>2018</v>
      </c>
      <c r="C226" s="5">
        <v>253</v>
      </c>
      <c r="D226" s="4" t="s">
        <v>61</v>
      </c>
      <c r="E226" s="4">
        <v>1</v>
      </c>
      <c r="F226" s="5">
        <v>5</v>
      </c>
      <c r="G226" s="11">
        <v>251.46</v>
      </c>
      <c r="H226" s="11">
        <v>91.44</v>
      </c>
      <c r="I226" s="5" t="s">
        <v>56</v>
      </c>
      <c r="J226" s="5">
        <v>0</v>
      </c>
    </row>
    <row r="227" spans="1:10" x14ac:dyDescent="0.3">
      <c r="A227" s="2">
        <f t="shared" si="10"/>
        <v>43353</v>
      </c>
      <c r="B227">
        <v>2018</v>
      </c>
      <c r="C227" s="5">
        <v>253</v>
      </c>
      <c r="D227" s="4" t="s">
        <v>61</v>
      </c>
      <c r="E227" s="4">
        <v>2</v>
      </c>
      <c r="F227" s="5">
        <v>1</v>
      </c>
      <c r="G227" s="11">
        <v>254</v>
      </c>
      <c r="H227" s="11">
        <v>71.12</v>
      </c>
      <c r="I227" s="5" t="s">
        <v>56</v>
      </c>
      <c r="J227" s="5">
        <v>1</v>
      </c>
    </row>
    <row r="228" spans="1:10" x14ac:dyDescent="0.3">
      <c r="A228" s="2">
        <f t="shared" si="10"/>
        <v>43353</v>
      </c>
      <c r="B228">
        <v>2018</v>
      </c>
      <c r="C228" s="5">
        <v>253</v>
      </c>
      <c r="D228" s="4" t="s">
        <v>61</v>
      </c>
      <c r="E228" s="4">
        <v>2</v>
      </c>
      <c r="F228" s="5">
        <v>2</v>
      </c>
      <c r="G228" s="11">
        <v>261.62</v>
      </c>
      <c r="H228" s="11">
        <v>58.42</v>
      </c>
      <c r="I228" s="5" t="s">
        <v>56</v>
      </c>
      <c r="J228" s="5">
        <v>0</v>
      </c>
    </row>
    <row r="229" spans="1:10" x14ac:dyDescent="0.3">
      <c r="A229" s="2">
        <f t="shared" si="10"/>
        <v>43353</v>
      </c>
      <c r="B229">
        <v>2018</v>
      </c>
      <c r="C229" s="5">
        <v>253</v>
      </c>
      <c r="D229" s="4" t="s">
        <v>61</v>
      </c>
      <c r="E229" s="4">
        <v>2</v>
      </c>
      <c r="F229" s="5">
        <v>3</v>
      </c>
      <c r="G229" s="11">
        <v>254</v>
      </c>
      <c r="H229" s="11">
        <v>73.66</v>
      </c>
      <c r="I229" s="5" t="s">
        <v>56</v>
      </c>
      <c r="J229" s="5">
        <v>1</v>
      </c>
    </row>
    <row r="230" spans="1:10" x14ac:dyDescent="0.3">
      <c r="A230" s="2">
        <f t="shared" si="10"/>
        <v>43353</v>
      </c>
      <c r="B230">
        <v>2018</v>
      </c>
      <c r="C230" s="5">
        <v>253</v>
      </c>
      <c r="D230" s="4" t="s">
        <v>61</v>
      </c>
      <c r="E230" s="4">
        <v>2</v>
      </c>
      <c r="F230" s="5">
        <v>4</v>
      </c>
      <c r="G230" s="11">
        <v>259.08</v>
      </c>
      <c r="H230" s="11">
        <v>91.44</v>
      </c>
      <c r="I230" s="5" t="s">
        <v>56</v>
      </c>
      <c r="J230" s="5">
        <v>0</v>
      </c>
    </row>
    <row r="231" spans="1:10" x14ac:dyDescent="0.3">
      <c r="A231" s="2">
        <f t="shared" si="10"/>
        <v>43353</v>
      </c>
      <c r="B231">
        <v>2018</v>
      </c>
      <c r="C231" s="5">
        <v>253</v>
      </c>
      <c r="D231" s="4" t="s">
        <v>61</v>
      </c>
      <c r="E231" s="4">
        <v>2</v>
      </c>
      <c r="F231" s="5">
        <v>5</v>
      </c>
      <c r="G231" s="11">
        <v>254</v>
      </c>
      <c r="H231" s="11">
        <v>78.739999999999995</v>
      </c>
      <c r="I231" s="5" t="s">
        <v>56</v>
      </c>
      <c r="J231" s="5">
        <v>0</v>
      </c>
    </row>
    <row r="232" spans="1:10" x14ac:dyDescent="0.3">
      <c r="A232" s="2">
        <f t="shared" si="10"/>
        <v>43353</v>
      </c>
      <c r="B232">
        <v>2018</v>
      </c>
      <c r="C232" s="5">
        <v>253</v>
      </c>
      <c r="D232" s="4" t="s">
        <v>61</v>
      </c>
      <c r="E232" s="4">
        <v>3</v>
      </c>
      <c r="F232" s="5">
        <v>1</v>
      </c>
      <c r="G232" s="11">
        <v>271.78000000000003</v>
      </c>
      <c r="H232" s="11">
        <v>106.68</v>
      </c>
      <c r="I232" s="5" t="s">
        <v>56</v>
      </c>
      <c r="J232" s="5">
        <v>0</v>
      </c>
    </row>
    <row r="233" spans="1:10" x14ac:dyDescent="0.3">
      <c r="A233" s="2">
        <f t="shared" si="10"/>
        <v>43353</v>
      </c>
      <c r="B233">
        <v>2018</v>
      </c>
      <c r="C233" s="5">
        <v>253</v>
      </c>
      <c r="D233" s="4" t="s">
        <v>61</v>
      </c>
      <c r="E233" s="4">
        <v>3</v>
      </c>
      <c r="F233" s="5">
        <v>2</v>
      </c>
      <c r="G233" s="11">
        <v>269.24</v>
      </c>
      <c r="H233" s="11">
        <v>78.739999999999995</v>
      </c>
      <c r="I233" s="5" t="s">
        <v>56</v>
      </c>
      <c r="J233" s="5">
        <v>0</v>
      </c>
    </row>
    <row r="234" spans="1:10" x14ac:dyDescent="0.3">
      <c r="A234" s="2">
        <f t="shared" si="10"/>
        <v>43353</v>
      </c>
      <c r="B234">
        <v>2018</v>
      </c>
      <c r="C234" s="5">
        <v>253</v>
      </c>
      <c r="D234" s="4" t="s">
        <v>61</v>
      </c>
      <c r="E234" s="4">
        <v>3</v>
      </c>
      <c r="F234" s="5">
        <v>3</v>
      </c>
      <c r="G234" s="11">
        <v>261.62</v>
      </c>
      <c r="H234" s="11">
        <v>96.52</v>
      </c>
      <c r="I234" s="5" t="s">
        <v>56</v>
      </c>
      <c r="J234" s="5">
        <v>0</v>
      </c>
    </row>
    <row r="235" spans="1:10" x14ac:dyDescent="0.3">
      <c r="A235" s="2">
        <f t="shared" si="10"/>
        <v>43353</v>
      </c>
      <c r="B235">
        <v>2018</v>
      </c>
      <c r="C235" s="5">
        <v>253</v>
      </c>
      <c r="D235" s="4" t="s">
        <v>61</v>
      </c>
      <c r="E235" s="4">
        <v>3</v>
      </c>
      <c r="F235" s="5">
        <v>4</v>
      </c>
      <c r="G235" s="11">
        <v>266.7</v>
      </c>
      <c r="H235" s="11">
        <v>91.44</v>
      </c>
      <c r="I235" s="5" t="s">
        <v>56</v>
      </c>
      <c r="J235" s="5">
        <v>0</v>
      </c>
    </row>
    <row r="236" spans="1:10" x14ac:dyDescent="0.3">
      <c r="A236" s="2">
        <f t="shared" si="10"/>
        <v>43353</v>
      </c>
      <c r="B236">
        <v>2018</v>
      </c>
      <c r="C236" s="5">
        <v>253</v>
      </c>
      <c r="D236" s="4" t="s">
        <v>61</v>
      </c>
      <c r="E236" s="4">
        <v>3</v>
      </c>
      <c r="F236" s="5">
        <v>5</v>
      </c>
      <c r="G236" s="11">
        <v>271.78000000000003</v>
      </c>
      <c r="H236" s="11">
        <v>91.44</v>
      </c>
      <c r="I236" s="5" t="s">
        <v>56</v>
      </c>
      <c r="J236" s="5">
        <v>0</v>
      </c>
    </row>
    <row r="237" spans="1:10" x14ac:dyDescent="0.3">
      <c r="A237" s="2">
        <f t="shared" si="10"/>
        <v>43353</v>
      </c>
      <c r="B237">
        <v>2018</v>
      </c>
      <c r="C237" s="5">
        <v>253</v>
      </c>
      <c r="D237" s="4" t="s">
        <v>61</v>
      </c>
      <c r="E237" s="4">
        <v>4</v>
      </c>
      <c r="F237" s="5">
        <v>1</v>
      </c>
      <c r="G237" s="11">
        <v>266.7</v>
      </c>
      <c r="H237" s="11">
        <v>71.12</v>
      </c>
      <c r="I237" s="5" t="s">
        <v>56</v>
      </c>
      <c r="J237" s="5">
        <v>0</v>
      </c>
    </row>
    <row r="238" spans="1:10" x14ac:dyDescent="0.3">
      <c r="A238" s="2">
        <f t="shared" si="10"/>
        <v>43353</v>
      </c>
      <c r="B238">
        <v>2018</v>
      </c>
      <c r="C238" s="5">
        <v>253</v>
      </c>
      <c r="D238" s="4" t="s">
        <v>61</v>
      </c>
      <c r="E238" s="4">
        <v>4</v>
      </c>
      <c r="F238" s="5">
        <v>2</v>
      </c>
      <c r="G238" s="11">
        <v>274.32</v>
      </c>
      <c r="H238" s="11">
        <v>96.52</v>
      </c>
      <c r="I238" s="5" t="s">
        <v>56</v>
      </c>
      <c r="J238" s="5">
        <v>1</v>
      </c>
    </row>
    <row r="239" spans="1:10" x14ac:dyDescent="0.3">
      <c r="A239" s="2">
        <f t="shared" si="10"/>
        <v>43353</v>
      </c>
      <c r="B239">
        <v>2018</v>
      </c>
      <c r="C239" s="5">
        <v>253</v>
      </c>
      <c r="D239" s="4" t="s">
        <v>61</v>
      </c>
      <c r="E239" s="4">
        <v>4</v>
      </c>
      <c r="F239" s="5">
        <v>3</v>
      </c>
      <c r="G239" s="11">
        <v>256.54000000000002</v>
      </c>
      <c r="H239" s="11">
        <v>81.28</v>
      </c>
      <c r="I239" s="5" t="s">
        <v>56</v>
      </c>
      <c r="J239" s="5">
        <v>1</v>
      </c>
    </row>
    <row r="240" spans="1:10" x14ac:dyDescent="0.3">
      <c r="A240" s="2">
        <f t="shared" si="10"/>
        <v>43353</v>
      </c>
      <c r="B240">
        <v>2018</v>
      </c>
      <c r="C240" s="5">
        <v>253</v>
      </c>
      <c r="D240" s="4" t="s">
        <v>61</v>
      </c>
      <c r="E240" s="4">
        <v>4</v>
      </c>
      <c r="F240" s="5">
        <v>4</v>
      </c>
      <c r="G240" s="11">
        <v>271.78000000000003</v>
      </c>
      <c r="H240" s="11">
        <v>101.6</v>
      </c>
      <c r="I240" s="5" t="s">
        <v>56</v>
      </c>
      <c r="J240" s="5">
        <v>1</v>
      </c>
    </row>
    <row r="241" spans="1:10" x14ac:dyDescent="0.3">
      <c r="A241" s="2">
        <f t="shared" si="10"/>
        <v>43353</v>
      </c>
      <c r="B241">
        <v>2018</v>
      </c>
      <c r="C241" s="5">
        <v>253</v>
      </c>
      <c r="D241" s="4" t="s">
        <v>61</v>
      </c>
      <c r="E241" s="4">
        <v>4</v>
      </c>
      <c r="F241" s="5">
        <v>5</v>
      </c>
      <c r="G241" s="11">
        <v>261.62</v>
      </c>
      <c r="H241" s="11">
        <v>78.739999999999995</v>
      </c>
      <c r="I241" s="5" t="s">
        <v>56</v>
      </c>
      <c r="J241" s="5">
        <v>0</v>
      </c>
    </row>
    <row r="242" spans="1:10" x14ac:dyDescent="0.3">
      <c r="A242" s="2"/>
      <c r="D242" s="4"/>
      <c r="E242" s="4"/>
    </row>
    <row r="243" spans="1:10" x14ac:dyDescent="0.3">
      <c r="A243" s="2"/>
      <c r="D243" s="4"/>
      <c r="E243" s="4"/>
    </row>
    <row r="244" spans="1:10" x14ac:dyDescent="0.3">
      <c r="A244" s="2"/>
      <c r="D244" s="4"/>
      <c r="E244" s="4"/>
    </row>
    <row r="245" spans="1:10" x14ac:dyDescent="0.3">
      <c r="A245" s="2"/>
      <c r="D245" s="4"/>
      <c r="E245" s="4"/>
    </row>
    <row r="246" spans="1:10" x14ac:dyDescent="0.3">
      <c r="A246" s="2"/>
      <c r="D246" s="4"/>
      <c r="E246" s="4"/>
    </row>
    <row r="247" spans="1:10" x14ac:dyDescent="0.3">
      <c r="A247" s="2"/>
      <c r="D247" s="4"/>
      <c r="E247" s="4"/>
    </row>
    <row r="248" spans="1:10" x14ac:dyDescent="0.3">
      <c r="A248" s="2"/>
      <c r="D248" s="4"/>
      <c r="E248" s="4"/>
    </row>
    <row r="249" spans="1:10" x14ac:dyDescent="0.3">
      <c r="A249" s="2"/>
      <c r="D249" s="4"/>
      <c r="E249" s="4"/>
    </row>
    <row r="250" spans="1:10" x14ac:dyDescent="0.3">
      <c r="A250" s="2"/>
      <c r="D250" s="4"/>
      <c r="E250" s="4"/>
    </row>
    <row r="251" spans="1:10" x14ac:dyDescent="0.3">
      <c r="A251" s="2"/>
      <c r="D251" s="4"/>
      <c r="E251" s="4"/>
    </row>
    <row r="252" spans="1:10" x14ac:dyDescent="0.3">
      <c r="A252" s="2"/>
      <c r="D252" s="4"/>
      <c r="E252" s="4"/>
    </row>
    <row r="253" spans="1:10" x14ac:dyDescent="0.3">
      <c r="A253" s="2"/>
      <c r="D253" s="4"/>
      <c r="E253" s="4"/>
    </row>
    <row r="254" spans="1:10" x14ac:dyDescent="0.3">
      <c r="A254" s="2"/>
      <c r="D254" s="4"/>
      <c r="E254" s="4"/>
    </row>
    <row r="255" spans="1:10" x14ac:dyDescent="0.3">
      <c r="A255" s="2"/>
      <c r="D255" s="4"/>
      <c r="E255" s="4"/>
    </row>
    <row r="256" spans="1:10" x14ac:dyDescent="0.3">
      <c r="A256" s="2"/>
      <c r="D256" s="4"/>
      <c r="E256" s="4"/>
    </row>
    <row r="257" spans="1:5" x14ac:dyDescent="0.3">
      <c r="A257" s="2"/>
      <c r="D257" s="4"/>
      <c r="E257" s="4"/>
    </row>
    <row r="258" spans="1:5" x14ac:dyDescent="0.3">
      <c r="A258" s="2"/>
      <c r="D258" s="4"/>
      <c r="E258" s="4"/>
    </row>
    <row r="259" spans="1:5" x14ac:dyDescent="0.3">
      <c r="A259" s="2"/>
      <c r="D259" s="4"/>
      <c r="E259" s="4"/>
    </row>
    <row r="260" spans="1:5" x14ac:dyDescent="0.3">
      <c r="A260" s="2"/>
      <c r="D260" s="4"/>
      <c r="E260" s="4"/>
    </row>
    <row r="261" spans="1:5" x14ac:dyDescent="0.3">
      <c r="A261" s="2"/>
      <c r="D261" s="4"/>
      <c r="E261" s="4"/>
    </row>
    <row r="262" spans="1:5" x14ac:dyDescent="0.3">
      <c r="A262" s="2"/>
      <c r="D262" s="4"/>
      <c r="E262" s="4"/>
    </row>
    <row r="263" spans="1:5" x14ac:dyDescent="0.3">
      <c r="A263" s="2"/>
      <c r="D263" s="4"/>
      <c r="E263" s="4"/>
    </row>
    <row r="264" spans="1:5" x14ac:dyDescent="0.3">
      <c r="A264" s="2"/>
      <c r="D264" s="4"/>
      <c r="E264" s="4"/>
    </row>
    <row r="265" spans="1:5" x14ac:dyDescent="0.3">
      <c r="A265" s="2"/>
      <c r="D265" s="4"/>
      <c r="E265" s="4"/>
    </row>
    <row r="266" spans="1:5" x14ac:dyDescent="0.3">
      <c r="A266" s="2"/>
      <c r="D266" s="4"/>
      <c r="E266" s="4"/>
    </row>
    <row r="267" spans="1:5" x14ac:dyDescent="0.3">
      <c r="A267" s="2"/>
      <c r="D267" s="4"/>
      <c r="E267" s="4"/>
    </row>
    <row r="268" spans="1:5" x14ac:dyDescent="0.3">
      <c r="A268" s="2"/>
      <c r="D268" s="4"/>
      <c r="E268" s="4"/>
    </row>
    <row r="269" spans="1:5" x14ac:dyDescent="0.3">
      <c r="A269" s="2"/>
      <c r="D269" s="4"/>
      <c r="E269" s="4"/>
    </row>
    <row r="270" spans="1:5" x14ac:dyDescent="0.3">
      <c r="A270" s="2"/>
      <c r="D270" s="4"/>
      <c r="E270" s="4"/>
    </row>
    <row r="271" spans="1:5" x14ac:dyDescent="0.3">
      <c r="A271" s="2"/>
      <c r="D271" s="4"/>
      <c r="E271" s="4"/>
    </row>
    <row r="272" spans="1:5" x14ac:dyDescent="0.3">
      <c r="A272" s="2"/>
      <c r="D272" s="4"/>
      <c r="E272" s="4"/>
    </row>
    <row r="273" spans="1:5" x14ac:dyDescent="0.3">
      <c r="A273" s="2"/>
      <c r="D273" s="4"/>
      <c r="E273" s="4"/>
    </row>
    <row r="274" spans="1:5" x14ac:dyDescent="0.3">
      <c r="A274" s="2"/>
      <c r="D274" s="4"/>
      <c r="E274" s="4"/>
    </row>
    <row r="275" spans="1:5" x14ac:dyDescent="0.3">
      <c r="A275" s="2"/>
      <c r="D275" s="4"/>
      <c r="E275" s="4"/>
    </row>
    <row r="276" spans="1:5" x14ac:dyDescent="0.3">
      <c r="A276" s="2"/>
      <c r="D276" s="4"/>
      <c r="E276" s="4"/>
    </row>
    <row r="277" spans="1:5" x14ac:dyDescent="0.3">
      <c r="A277" s="2"/>
      <c r="D277" s="4"/>
      <c r="E277" s="4"/>
    </row>
    <row r="278" spans="1:5" x14ac:dyDescent="0.3">
      <c r="A278" s="2"/>
      <c r="D278" s="4"/>
      <c r="E278" s="4"/>
    </row>
    <row r="279" spans="1:5" x14ac:dyDescent="0.3">
      <c r="A279" s="2"/>
      <c r="D279" s="4"/>
      <c r="E279" s="4"/>
    </row>
    <row r="280" spans="1:5" x14ac:dyDescent="0.3">
      <c r="A280" s="2"/>
      <c r="D280" s="4"/>
      <c r="E280" s="4"/>
    </row>
    <row r="281" spans="1:5" x14ac:dyDescent="0.3">
      <c r="A281" s="2"/>
      <c r="D281" s="4"/>
      <c r="E281" s="4"/>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0A85D-E2A1-4543-B697-016021001A79}">
  <sheetPr codeName="Sheet5"/>
  <dimension ref="A1:H11"/>
  <sheetViews>
    <sheetView workbookViewId="0">
      <selection activeCell="C10" sqref="C10"/>
    </sheetView>
  </sheetViews>
  <sheetFormatPr defaultRowHeight="14.4" x14ac:dyDescent="0.3"/>
  <cols>
    <col min="1" max="1" width="28.44140625" style="18" customWidth="1"/>
    <col min="2" max="2" width="25.88671875" style="18" customWidth="1"/>
    <col min="3" max="3" width="86.44140625" style="18" customWidth="1"/>
    <col min="4" max="4" width="18.44140625" style="18" customWidth="1"/>
    <col min="5" max="5" width="10.33203125" style="18" customWidth="1"/>
    <col min="6" max="6" width="11.88671875" style="18" customWidth="1"/>
    <col min="7" max="8" width="11.5546875" style="18" customWidth="1"/>
    <col min="9" max="16384" width="8.88671875" style="18"/>
  </cols>
  <sheetData>
    <row r="1" spans="1:8" ht="27.6" x14ac:dyDescent="0.3">
      <c r="A1" s="40" t="s">
        <v>26</v>
      </c>
      <c r="B1" s="40" t="s">
        <v>27</v>
      </c>
      <c r="C1" s="40" t="s">
        <v>28</v>
      </c>
      <c r="D1" s="40" t="s">
        <v>29</v>
      </c>
      <c r="E1" s="40" t="s">
        <v>30</v>
      </c>
      <c r="F1" s="40" t="s">
        <v>31</v>
      </c>
      <c r="G1" s="40" t="s">
        <v>32</v>
      </c>
      <c r="H1" s="40" t="s">
        <v>33</v>
      </c>
    </row>
    <row r="2" spans="1:8" x14ac:dyDescent="0.3">
      <c r="A2" s="41" t="s">
        <v>192</v>
      </c>
      <c r="B2" s="42" t="s">
        <v>4</v>
      </c>
      <c r="C2" s="43" t="s">
        <v>34</v>
      </c>
      <c r="D2" s="44" t="s">
        <v>35</v>
      </c>
      <c r="E2" s="45">
        <v>10</v>
      </c>
      <c r="F2" s="45"/>
      <c r="G2" s="45" t="s">
        <v>36</v>
      </c>
      <c r="H2" s="45" t="s">
        <v>37</v>
      </c>
    </row>
    <row r="3" spans="1:8" x14ac:dyDescent="0.3">
      <c r="A3" s="41" t="s">
        <v>192</v>
      </c>
      <c r="B3" s="43" t="s">
        <v>0</v>
      </c>
      <c r="C3" s="43" t="s">
        <v>0</v>
      </c>
      <c r="D3" s="43" t="s">
        <v>38</v>
      </c>
      <c r="E3" s="45">
        <v>4</v>
      </c>
      <c r="F3" s="45"/>
      <c r="G3" s="45" t="s">
        <v>36</v>
      </c>
      <c r="H3" s="45" t="s">
        <v>37</v>
      </c>
    </row>
    <row r="4" spans="1:8" x14ac:dyDescent="0.3">
      <c r="A4" s="41" t="s">
        <v>192</v>
      </c>
      <c r="B4" s="46" t="s">
        <v>1</v>
      </c>
      <c r="C4" s="43" t="s">
        <v>39</v>
      </c>
      <c r="D4" s="43" t="s">
        <v>40</v>
      </c>
      <c r="E4" s="45">
        <v>3</v>
      </c>
      <c r="F4" s="45" t="s">
        <v>41</v>
      </c>
      <c r="G4" s="45" t="s">
        <v>36</v>
      </c>
      <c r="H4" s="45" t="s">
        <v>37</v>
      </c>
    </row>
    <row r="5" spans="1:8" s="26" customFormat="1" ht="317.39999999999998" x14ac:dyDescent="0.3">
      <c r="A5" s="41" t="s">
        <v>192</v>
      </c>
      <c r="B5" s="47" t="s">
        <v>95</v>
      </c>
      <c r="C5" s="48" t="s">
        <v>82</v>
      </c>
      <c r="D5" s="46" t="s">
        <v>40</v>
      </c>
      <c r="E5" s="41"/>
      <c r="F5" s="41"/>
      <c r="G5" s="41" t="s">
        <v>36</v>
      </c>
      <c r="H5" s="41" t="s">
        <v>37</v>
      </c>
    </row>
    <row r="6" spans="1:8" ht="41.4" x14ac:dyDescent="0.3">
      <c r="A6" s="41" t="s">
        <v>192</v>
      </c>
      <c r="B6" s="47" t="s">
        <v>46</v>
      </c>
      <c r="C6" s="46" t="s">
        <v>96</v>
      </c>
      <c r="D6" s="43"/>
      <c r="E6" s="45"/>
      <c r="F6" s="45"/>
      <c r="G6" s="45"/>
      <c r="H6" s="45"/>
    </row>
    <row r="7" spans="1:8" ht="27.6" x14ac:dyDescent="0.3">
      <c r="A7" s="41" t="s">
        <v>192</v>
      </c>
      <c r="B7" s="36" t="s">
        <v>64</v>
      </c>
      <c r="C7" s="37" t="s">
        <v>97</v>
      </c>
      <c r="D7" s="34" t="s">
        <v>40</v>
      </c>
      <c r="E7" s="29"/>
      <c r="F7" s="29"/>
      <c r="G7" s="29" t="s">
        <v>36</v>
      </c>
      <c r="H7" s="29" t="s">
        <v>37</v>
      </c>
    </row>
    <row r="8" spans="1:8" x14ac:dyDescent="0.3">
      <c r="A8" s="41" t="s">
        <v>192</v>
      </c>
      <c r="B8" s="34" t="s">
        <v>88</v>
      </c>
      <c r="C8" s="36" t="s">
        <v>92</v>
      </c>
      <c r="D8" s="31" t="s">
        <v>44</v>
      </c>
      <c r="E8" s="33"/>
      <c r="F8" s="33"/>
      <c r="G8" s="33" t="s">
        <v>36</v>
      </c>
      <c r="H8" s="33" t="s">
        <v>45</v>
      </c>
    </row>
    <row r="9" spans="1:8" x14ac:dyDescent="0.3">
      <c r="A9" s="41" t="s">
        <v>192</v>
      </c>
      <c r="B9" s="34" t="s">
        <v>89</v>
      </c>
      <c r="C9" s="36" t="s">
        <v>93</v>
      </c>
      <c r="D9" s="31" t="s">
        <v>44</v>
      </c>
      <c r="E9" s="33"/>
      <c r="F9" s="33"/>
      <c r="G9" s="33" t="s">
        <v>36</v>
      </c>
      <c r="H9" s="33" t="s">
        <v>45</v>
      </c>
    </row>
    <row r="10" spans="1:8" ht="69" x14ac:dyDescent="0.3">
      <c r="A10" s="41" t="s">
        <v>192</v>
      </c>
      <c r="B10" s="35" t="s">
        <v>86</v>
      </c>
      <c r="C10" s="27" t="s">
        <v>206</v>
      </c>
      <c r="D10" s="34" t="s">
        <v>42</v>
      </c>
      <c r="E10" s="29"/>
      <c r="F10" s="29"/>
      <c r="G10" s="29" t="s">
        <v>36</v>
      </c>
      <c r="H10" s="29" t="s">
        <v>45</v>
      </c>
    </row>
    <row r="11" spans="1:8" x14ac:dyDescent="0.3">
      <c r="A11" s="41" t="s">
        <v>192</v>
      </c>
      <c r="B11" s="36" t="s">
        <v>87</v>
      </c>
      <c r="C11" s="34" t="s">
        <v>94</v>
      </c>
      <c r="D11" s="34" t="s">
        <v>44</v>
      </c>
      <c r="E11" s="29"/>
      <c r="F11" s="29"/>
      <c r="G11" s="29" t="s">
        <v>36</v>
      </c>
      <c r="H11" s="29" t="s">
        <v>45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4D5B9-8991-4113-BF1A-77CEA18FB80F}">
  <sheetPr codeName="Sheet6"/>
  <dimension ref="A1:M481"/>
  <sheetViews>
    <sheetView workbookViewId="0">
      <pane ySplit="1" topLeftCell="A2" activePane="bottomLeft" state="frozen"/>
      <selection activeCell="A11" sqref="A11:XFD11"/>
      <selection pane="bottomLeft"/>
    </sheetView>
  </sheetViews>
  <sheetFormatPr defaultRowHeight="14.4" x14ac:dyDescent="0.3"/>
  <cols>
    <col min="1" max="1" width="11.44140625" style="56" bestFit="1" customWidth="1"/>
    <col min="2" max="2" width="10.109375" style="56" bestFit="1" customWidth="1"/>
    <col min="3" max="3" width="9.44140625" style="56" bestFit="1" customWidth="1"/>
    <col min="4" max="4" width="9.44140625" style="58" bestFit="1" customWidth="1"/>
    <col min="5" max="5" width="8.88671875" style="58"/>
    <col min="6" max="6" width="10.6640625" style="58" bestFit="1" customWidth="1"/>
    <col min="7" max="7" width="9.44140625" style="58" bestFit="1" customWidth="1"/>
    <col min="8" max="8" width="8.88671875" style="58"/>
    <col min="9" max="9" width="8.88671875" style="57"/>
    <col min="10" max="10" width="10.109375" style="18" bestFit="1" customWidth="1"/>
    <col min="11" max="16384" width="8.88671875" style="18"/>
  </cols>
  <sheetData>
    <row r="1" spans="1:13" ht="43.2" x14ac:dyDescent="0.3">
      <c r="A1" s="50" t="s">
        <v>4</v>
      </c>
      <c r="B1" s="50" t="s">
        <v>0</v>
      </c>
      <c r="C1" s="50" t="s">
        <v>1</v>
      </c>
      <c r="D1" s="51" t="s">
        <v>95</v>
      </c>
      <c r="E1" s="51" t="s">
        <v>46</v>
      </c>
      <c r="F1" s="52" t="s">
        <v>64</v>
      </c>
      <c r="G1" s="53" t="s">
        <v>88</v>
      </c>
      <c r="H1" s="53" t="s">
        <v>89</v>
      </c>
      <c r="I1" s="51" t="s">
        <v>86</v>
      </c>
      <c r="J1" s="51" t="s">
        <v>87</v>
      </c>
      <c r="K1" s="54"/>
      <c r="L1" s="54"/>
      <c r="M1" s="54"/>
    </row>
    <row r="2" spans="1:13" x14ac:dyDescent="0.3">
      <c r="A2" s="55">
        <f>DATE(B2,1,C2)</f>
        <v>43276</v>
      </c>
      <c r="B2" s="56">
        <v>2018</v>
      </c>
      <c r="C2" s="56">
        <v>176</v>
      </c>
      <c r="D2" s="57">
        <v>2</v>
      </c>
      <c r="E2" s="57">
        <v>1</v>
      </c>
      <c r="F2" s="57">
        <v>1</v>
      </c>
      <c r="G2" s="58">
        <v>58.42</v>
      </c>
      <c r="H2" s="58">
        <v>53.34</v>
      </c>
      <c r="I2" s="59" t="s">
        <v>52</v>
      </c>
      <c r="J2" s="60">
        <v>0</v>
      </c>
      <c r="K2" s="56"/>
      <c r="L2" s="56"/>
    </row>
    <row r="3" spans="1:13" x14ac:dyDescent="0.3">
      <c r="A3" s="55">
        <f t="shared" ref="A3:A61" si="0">DATE(B3,1,C3)</f>
        <v>43276</v>
      </c>
      <c r="B3" s="56">
        <v>2018</v>
      </c>
      <c r="C3" s="56">
        <v>176</v>
      </c>
      <c r="D3" s="57">
        <v>2</v>
      </c>
      <c r="E3" s="57">
        <v>1</v>
      </c>
      <c r="F3" s="57">
        <v>2</v>
      </c>
      <c r="G3" s="58">
        <v>48.26</v>
      </c>
      <c r="H3" s="58">
        <v>50.8</v>
      </c>
      <c r="I3" s="59" t="s">
        <v>47</v>
      </c>
      <c r="J3" s="60">
        <v>1</v>
      </c>
      <c r="K3" s="56"/>
      <c r="L3" s="56"/>
    </row>
    <row r="4" spans="1:13" x14ac:dyDescent="0.3">
      <c r="A4" s="55">
        <f t="shared" si="0"/>
        <v>43276</v>
      </c>
      <c r="B4" s="56">
        <v>2018</v>
      </c>
      <c r="C4" s="56">
        <v>176</v>
      </c>
      <c r="D4" s="57">
        <v>2</v>
      </c>
      <c r="E4" s="57">
        <v>1</v>
      </c>
      <c r="F4" s="57">
        <v>3</v>
      </c>
      <c r="G4" s="58">
        <v>53.34</v>
      </c>
      <c r="H4" s="58">
        <v>63.5</v>
      </c>
      <c r="I4" s="59" t="s">
        <v>52</v>
      </c>
      <c r="J4" s="60">
        <v>0</v>
      </c>
      <c r="K4" s="56"/>
      <c r="L4" s="56"/>
    </row>
    <row r="5" spans="1:13" x14ac:dyDescent="0.3">
      <c r="A5" s="55">
        <f t="shared" si="0"/>
        <v>43276</v>
      </c>
      <c r="B5" s="56">
        <v>2018</v>
      </c>
      <c r="C5" s="56">
        <v>176</v>
      </c>
      <c r="D5" s="57">
        <v>2</v>
      </c>
      <c r="E5" s="57">
        <v>1</v>
      </c>
      <c r="F5" s="57">
        <v>4</v>
      </c>
      <c r="G5" s="58">
        <v>55.88</v>
      </c>
      <c r="H5" s="58">
        <v>66.040000000000006</v>
      </c>
      <c r="I5" s="59" t="s">
        <v>52</v>
      </c>
      <c r="J5" s="60">
        <v>0</v>
      </c>
      <c r="K5" s="56"/>
      <c r="L5" s="56"/>
    </row>
    <row r="6" spans="1:13" x14ac:dyDescent="0.3">
      <c r="A6" s="55">
        <f t="shared" si="0"/>
        <v>43276</v>
      </c>
      <c r="B6" s="56">
        <v>2018</v>
      </c>
      <c r="C6" s="56">
        <v>176</v>
      </c>
      <c r="D6" s="57">
        <v>2</v>
      </c>
      <c r="E6" s="57">
        <v>1</v>
      </c>
      <c r="F6" s="57">
        <v>5</v>
      </c>
      <c r="G6" s="58">
        <v>50.8</v>
      </c>
      <c r="H6" s="58">
        <v>53.34</v>
      </c>
      <c r="I6" s="59" t="s">
        <v>52</v>
      </c>
      <c r="J6" s="60">
        <v>1</v>
      </c>
      <c r="K6" s="56"/>
      <c r="L6" s="56"/>
    </row>
    <row r="7" spans="1:13" x14ac:dyDescent="0.3">
      <c r="A7" s="55">
        <f t="shared" si="0"/>
        <v>43276</v>
      </c>
      <c r="B7" s="56">
        <v>2018</v>
      </c>
      <c r="C7" s="56">
        <v>176</v>
      </c>
      <c r="D7" s="57">
        <v>2</v>
      </c>
      <c r="E7" s="57">
        <v>2</v>
      </c>
      <c r="F7" s="57">
        <v>1</v>
      </c>
      <c r="G7" s="58">
        <v>48.26</v>
      </c>
      <c r="H7" s="58">
        <v>45.72</v>
      </c>
      <c r="I7" s="59" t="s">
        <v>47</v>
      </c>
      <c r="J7" s="60">
        <v>0</v>
      </c>
      <c r="K7" s="56"/>
      <c r="L7" s="56"/>
    </row>
    <row r="8" spans="1:13" x14ac:dyDescent="0.3">
      <c r="A8" s="55">
        <f t="shared" si="0"/>
        <v>43276</v>
      </c>
      <c r="B8" s="56">
        <v>2018</v>
      </c>
      <c r="C8" s="56">
        <v>176</v>
      </c>
      <c r="D8" s="57">
        <v>2</v>
      </c>
      <c r="E8" s="57">
        <v>2</v>
      </c>
      <c r="F8" s="57">
        <v>2</v>
      </c>
      <c r="G8" s="58">
        <v>58.42</v>
      </c>
      <c r="H8" s="58">
        <v>48.26</v>
      </c>
      <c r="I8" s="59" t="s">
        <v>52</v>
      </c>
      <c r="J8" s="60">
        <v>0</v>
      </c>
      <c r="K8" s="56"/>
      <c r="L8" s="56"/>
    </row>
    <row r="9" spans="1:13" x14ac:dyDescent="0.3">
      <c r="A9" s="55">
        <f t="shared" si="0"/>
        <v>43276</v>
      </c>
      <c r="B9" s="56">
        <v>2018</v>
      </c>
      <c r="C9" s="56">
        <v>176</v>
      </c>
      <c r="D9" s="57">
        <v>2</v>
      </c>
      <c r="E9" s="57">
        <v>2</v>
      </c>
      <c r="F9" s="57">
        <v>3</v>
      </c>
      <c r="G9" s="58">
        <v>43.18</v>
      </c>
      <c r="H9" s="58">
        <v>58.42</v>
      </c>
      <c r="I9" s="59" t="s">
        <v>47</v>
      </c>
      <c r="J9" s="60">
        <v>0</v>
      </c>
      <c r="K9" s="56"/>
      <c r="L9" s="56"/>
    </row>
    <row r="10" spans="1:13" x14ac:dyDescent="0.3">
      <c r="A10" s="55">
        <f t="shared" si="0"/>
        <v>43276</v>
      </c>
      <c r="B10" s="56">
        <v>2018</v>
      </c>
      <c r="C10" s="56">
        <v>176</v>
      </c>
      <c r="D10" s="57">
        <v>2</v>
      </c>
      <c r="E10" s="57">
        <v>2</v>
      </c>
      <c r="F10" s="57">
        <v>4</v>
      </c>
      <c r="G10" s="58">
        <v>45.72</v>
      </c>
      <c r="H10" s="58">
        <v>53.34</v>
      </c>
      <c r="I10" s="59" t="s">
        <v>47</v>
      </c>
      <c r="J10" s="60">
        <v>0</v>
      </c>
      <c r="K10" s="56"/>
      <c r="L10" s="56"/>
    </row>
    <row r="11" spans="1:13" x14ac:dyDescent="0.3">
      <c r="A11" s="55">
        <f t="shared" si="0"/>
        <v>43276</v>
      </c>
      <c r="B11" s="56">
        <v>2018</v>
      </c>
      <c r="C11" s="56">
        <v>176</v>
      </c>
      <c r="D11" s="57">
        <v>2</v>
      </c>
      <c r="E11" s="57">
        <v>2</v>
      </c>
      <c r="F11" s="57">
        <v>5</v>
      </c>
      <c r="G11" s="58">
        <v>53.34</v>
      </c>
      <c r="H11" s="58">
        <v>66.040000000000006</v>
      </c>
      <c r="I11" s="59" t="s">
        <v>47</v>
      </c>
      <c r="J11" s="60">
        <v>0</v>
      </c>
      <c r="K11" s="56"/>
    </row>
    <row r="12" spans="1:13" x14ac:dyDescent="0.3">
      <c r="A12" s="55">
        <f t="shared" si="0"/>
        <v>43276</v>
      </c>
      <c r="B12" s="56">
        <v>2018</v>
      </c>
      <c r="C12" s="56">
        <v>176</v>
      </c>
      <c r="D12" s="57">
        <v>3</v>
      </c>
      <c r="E12" s="57">
        <v>1</v>
      </c>
      <c r="F12" s="57">
        <v>1</v>
      </c>
      <c r="G12" s="58">
        <v>63.5</v>
      </c>
      <c r="H12" s="58">
        <v>83.820000000000007</v>
      </c>
      <c r="I12" s="59" t="s">
        <v>52</v>
      </c>
      <c r="J12" s="60">
        <v>0</v>
      </c>
      <c r="K12" s="56"/>
    </row>
    <row r="13" spans="1:13" x14ac:dyDescent="0.3">
      <c r="A13" s="55">
        <f t="shared" si="0"/>
        <v>43276</v>
      </c>
      <c r="B13" s="56">
        <v>2018</v>
      </c>
      <c r="C13" s="56">
        <v>176</v>
      </c>
      <c r="D13" s="57">
        <v>3</v>
      </c>
      <c r="E13" s="57">
        <v>1</v>
      </c>
      <c r="F13" s="57">
        <v>2</v>
      </c>
      <c r="G13" s="58">
        <v>63.5</v>
      </c>
      <c r="H13" s="58">
        <v>76.2</v>
      </c>
      <c r="I13" s="59" t="s">
        <v>52</v>
      </c>
      <c r="J13" s="60">
        <v>0</v>
      </c>
      <c r="K13" s="56"/>
    </row>
    <row r="14" spans="1:13" x14ac:dyDescent="0.3">
      <c r="A14" s="55">
        <f t="shared" si="0"/>
        <v>43276</v>
      </c>
      <c r="B14" s="56">
        <v>2018</v>
      </c>
      <c r="C14" s="56">
        <v>176</v>
      </c>
      <c r="D14" s="57">
        <v>3</v>
      </c>
      <c r="E14" s="57">
        <v>1</v>
      </c>
      <c r="F14" s="57">
        <v>3</v>
      </c>
      <c r="G14" s="58">
        <v>60.96</v>
      </c>
      <c r="H14" s="58">
        <v>60.96</v>
      </c>
      <c r="I14" s="59" t="s">
        <v>47</v>
      </c>
      <c r="J14" s="60">
        <v>0</v>
      </c>
      <c r="K14" s="56"/>
    </row>
    <row r="15" spans="1:13" x14ac:dyDescent="0.3">
      <c r="A15" s="55">
        <f t="shared" si="0"/>
        <v>43276</v>
      </c>
      <c r="B15" s="56">
        <v>2018</v>
      </c>
      <c r="C15" s="56">
        <v>176</v>
      </c>
      <c r="D15" s="57">
        <v>3</v>
      </c>
      <c r="E15" s="57">
        <v>1</v>
      </c>
      <c r="F15" s="57">
        <v>4</v>
      </c>
      <c r="G15" s="58">
        <v>58.42</v>
      </c>
      <c r="H15" s="58">
        <v>50.8</v>
      </c>
      <c r="I15" s="59" t="s">
        <v>47</v>
      </c>
      <c r="J15" s="60">
        <v>0</v>
      </c>
      <c r="K15" s="56"/>
    </row>
    <row r="16" spans="1:13" x14ac:dyDescent="0.3">
      <c r="A16" s="55">
        <f t="shared" si="0"/>
        <v>43276</v>
      </c>
      <c r="B16" s="56">
        <v>2018</v>
      </c>
      <c r="C16" s="56">
        <v>176</v>
      </c>
      <c r="D16" s="57">
        <v>3</v>
      </c>
      <c r="E16" s="57">
        <v>1</v>
      </c>
      <c r="F16" s="57">
        <v>5</v>
      </c>
      <c r="G16" s="58">
        <v>63.5</v>
      </c>
      <c r="H16" s="58">
        <v>66.040000000000006</v>
      </c>
      <c r="I16" s="59" t="s">
        <v>47</v>
      </c>
      <c r="J16" s="60">
        <v>0</v>
      </c>
      <c r="K16" s="56"/>
    </row>
    <row r="17" spans="1:11" x14ac:dyDescent="0.3">
      <c r="A17" s="55">
        <f t="shared" si="0"/>
        <v>43276</v>
      </c>
      <c r="B17" s="56">
        <v>2018</v>
      </c>
      <c r="C17" s="56">
        <v>176</v>
      </c>
      <c r="D17" s="57">
        <v>3</v>
      </c>
      <c r="E17" s="57">
        <v>2</v>
      </c>
      <c r="F17" s="57">
        <v>1</v>
      </c>
      <c r="G17" s="58">
        <v>48.26</v>
      </c>
      <c r="H17" s="58">
        <v>43.18</v>
      </c>
      <c r="I17" s="59" t="s">
        <v>47</v>
      </c>
      <c r="J17" s="60">
        <v>0</v>
      </c>
      <c r="K17" s="56"/>
    </row>
    <row r="18" spans="1:11" ht="15.6" x14ac:dyDescent="0.3">
      <c r="A18" s="55">
        <f t="shared" si="0"/>
        <v>43276</v>
      </c>
      <c r="B18" s="56">
        <v>2018</v>
      </c>
      <c r="C18" s="56">
        <v>176</v>
      </c>
      <c r="D18" s="57">
        <v>3</v>
      </c>
      <c r="E18" s="57">
        <v>2</v>
      </c>
      <c r="F18" s="57">
        <v>2</v>
      </c>
      <c r="G18" s="58">
        <v>53.34</v>
      </c>
      <c r="H18" s="58">
        <v>53.34</v>
      </c>
      <c r="I18" s="59" t="s">
        <v>52</v>
      </c>
      <c r="J18" s="60">
        <v>0</v>
      </c>
      <c r="K18" s="61"/>
    </row>
    <row r="19" spans="1:11" ht="15.6" x14ac:dyDescent="0.3">
      <c r="A19" s="55">
        <f t="shared" si="0"/>
        <v>43276</v>
      </c>
      <c r="B19" s="56">
        <v>2018</v>
      </c>
      <c r="C19" s="56">
        <v>176</v>
      </c>
      <c r="D19" s="57">
        <v>3</v>
      </c>
      <c r="E19" s="57">
        <v>2</v>
      </c>
      <c r="F19" s="57">
        <v>3</v>
      </c>
      <c r="G19" s="58">
        <v>54.61</v>
      </c>
      <c r="H19" s="58">
        <v>53.34</v>
      </c>
      <c r="I19" s="59" t="s">
        <v>52</v>
      </c>
      <c r="J19" s="60">
        <v>0</v>
      </c>
      <c r="K19" s="61"/>
    </row>
    <row r="20" spans="1:11" ht="15.6" x14ac:dyDescent="0.3">
      <c r="A20" s="55">
        <f t="shared" si="0"/>
        <v>43276</v>
      </c>
      <c r="B20" s="56">
        <v>2018</v>
      </c>
      <c r="C20" s="56">
        <v>176</v>
      </c>
      <c r="D20" s="57">
        <v>3</v>
      </c>
      <c r="E20" s="57">
        <v>2</v>
      </c>
      <c r="F20" s="57">
        <v>4</v>
      </c>
      <c r="G20" s="58">
        <v>50.8</v>
      </c>
      <c r="H20" s="58">
        <v>50.8</v>
      </c>
      <c r="I20" s="59" t="s">
        <v>52</v>
      </c>
      <c r="J20" s="60">
        <v>0</v>
      </c>
      <c r="K20" s="61"/>
    </row>
    <row r="21" spans="1:11" ht="15.6" x14ac:dyDescent="0.3">
      <c r="A21" s="55">
        <f t="shared" si="0"/>
        <v>43276</v>
      </c>
      <c r="B21" s="56">
        <v>2018</v>
      </c>
      <c r="C21" s="56">
        <v>176</v>
      </c>
      <c r="D21" s="57">
        <v>3</v>
      </c>
      <c r="E21" s="57">
        <v>2</v>
      </c>
      <c r="F21" s="57">
        <v>5</v>
      </c>
      <c r="G21" s="58">
        <v>48.26</v>
      </c>
      <c r="H21" s="58">
        <v>58.42</v>
      </c>
      <c r="I21" s="59" t="s">
        <v>47</v>
      </c>
      <c r="J21" s="60">
        <v>0</v>
      </c>
      <c r="K21" s="61"/>
    </row>
    <row r="22" spans="1:11" x14ac:dyDescent="0.3">
      <c r="A22" s="55">
        <f t="shared" si="0"/>
        <v>43276</v>
      </c>
      <c r="B22" s="56">
        <v>2018</v>
      </c>
      <c r="C22" s="56">
        <v>176</v>
      </c>
      <c r="D22" s="57">
        <v>4</v>
      </c>
      <c r="E22" s="57">
        <v>1</v>
      </c>
      <c r="F22" s="57">
        <v>1</v>
      </c>
      <c r="G22" s="58">
        <v>53.34</v>
      </c>
      <c r="H22" s="58">
        <v>58.42</v>
      </c>
      <c r="I22" s="59" t="s">
        <v>47</v>
      </c>
      <c r="J22" s="60">
        <v>0</v>
      </c>
    </row>
    <row r="23" spans="1:11" x14ac:dyDescent="0.3">
      <c r="A23" s="55">
        <f t="shared" si="0"/>
        <v>43276</v>
      </c>
      <c r="B23" s="56">
        <v>2018</v>
      </c>
      <c r="C23" s="56">
        <v>176</v>
      </c>
      <c r="D23" s="57">
        <v>4</v>
      </c>
      <c r="E23" s="57">
        <v>1</v>
      </c>
      <c r="F23" s="57">
        <v>2</v>
      </c>
      <c r="G23" s="58">
        <v>53.34</v>
      </c>
      <c r="H23" s="58">
        <v>60.96</v>
      </c>
      <c r="I23" s="59" t="s">
        <v>47</v>
      </c>
      <c r="J23" s="60">
        <v>0</v>
      </c>
    </row>
    <row r="24" spans="1:11" x14ac:dyDescent="0.3">
      <c r="A24" s="55">
        <f t="shared" si="0"/>
        <v>43276</v>
      </c>
      <c r="B24" s="56">
        <v>2018</v>
      </c>
      <c r="C24" s="56">
        <v>176</v>
      </c>
      <c r="D24" s="57">
        <v>4</v>
      </c>
      <c r="E24" s="57">
        <v>1</v>
      </c>
      <c r="F24" s="57">
        <v>3</v>
      </c>
      <c r="G24" s="58">
        <v>58.42</v>
      </c>
      <c r="H24" s="58">
        <v>66.040000000000006</v>
      </c>
      <c r="I24" s="59" t="s">
        <v>52</v>
      </c>
      <c r="J24" s="60">
        <v>0</v>
      </c>
    </row>
    <row r="25" spans="1:11" x14ac:dyDescent="0.3">
      <c r="A25" s="55">
        <f t="shared" si="0"/>
        <v>43276</v>
      </c>
      <c r="B25" s="56">
        <v>2018</v>
      </c>
      <c r="C25" s="56">
        <v>176</v>
      </c>
      <c r="D25" s="57">
        <v>4</v>
      </c>
      <c r="E25" s="57">
        <v>1</v>
      </c>
      <c r="F25" s="57">
        <v>4</v>
      </c>
      <c r="G25" s="58">
        <v>58.42</v>
      </c>
      <c r="H25" s="58">
        <v>58.42</v>
      </c>
      <c r="I25" s="59" t="s">
        <v>52</v>
      </c>
      <c r="J25" s="60">
        <v>0</v>
      </c>
    </row>
    <row r="26" spans="1:11" x14ac:dyDescent="0.3">
      <c r="A26" s="55">
        <f t="shared" si="0"/>
        <v>43276</v>
      </c>
      <c r="B26" s="56">
        <v>2018</v>
      </c>
      <c r="C26" s="56">
        <v>176</v>
      </c>
      <c r="D26" s="57">
        <v>4</v>
      </c>
      <c r="E26" s="57">
        <v>1</v>
      </c>
      <c r="F26" s="57">
        <v>5</v>
      </c>
      <c r="G26" s="58">
        <v>53.34</v>
      </c>
      <c r="H26" s="58">
        <v>58.42</v>
      </c>
      <c r="I26" s="59" t="s">
        <v>47</v>
      </c>
      <c r="J26" s="60">
        <v>0</v>
      </c>
    </row>
    <row r="27" spans="1:11" x14ac:dyDescent="0.3">
      <c r="A27" s="55">
        <f t="shared" si="0"/>
        <v>43276</v>
      </c>
      <c r="B27" s="56">
        <v>2018</v>
      </c>
      <c r="C27" s="56">
        <v>176</v>
      </c>
      <c r="D27" s="57">
        <v>4</v>
      </c>
      <c r="E27" s="57">
        <v>2</v>
      </c>
      <c r="F27" s="57">
        <v>1</v>
      </c>
      <c r="G27" s="58">
        <v>48.26</v>
      </c>
      <c r="H27" s="58">
        <v>58.42</v>
      </c>
      <c r="I27" s="59" t="s">
        <v>98</v>
      </c>
      <c r="J27" s="60">
        <v>0</v>
      </c>
    </row>
    <row r="28" spans="1:11" x14ac:dyDescent="0.3">
      <c r="A28" s="55">
        <f t="shared" si="0"/>
        <v>43276</v>
      </c>
      <c r="B28" s="56">
        <v>2018</v>
      </c>
      <c r="C28" s="56">
        <v>176</v>
      </c>
      <c r="D28" s="57">
        <v>4</v>
      </c>
      <c r="E28" s="57">
        <v>2</v>
      </c>
      <c r="F28" s="57">
        <v>2</v>
      </c>
      <c r="G28" s="58">
        <v>48.26</v>
      </c>
      <c r="H28" s="58">
        <v>68.58</v>
      </c>
      <c r="I28" s="59" t="s">
        <v>98</v>
      </c>
      <c r="J28" s="60">
        <v>0</v>
      </c>
    </row>
    <row r="29" spans="1:11" x14ac:dyDescent="0.3">
      <c r="A29" s="55">
        <f t="shared" si="0"/>
        <v>43276</v>
      </c>
      <c r="B29" s="56">
        <v>2018</v>
      </c>
      <c r="C29" s="56">
        <v>176</v>
      </c>
      <c r="D29" s="57">
        <v>4</v>
      </c>
      <c r="E29" s="57">
        <v>2</v>
      </c>
      <c r="F29" s="57">
        <v>3</v>
      </c>
      <c r="G29" s="58">
        <v>58.42</v>
      </c>
      <c r="H29" s="58">
        <v>76.2</v>
      </c>
      <c r="I29" s="59" t="s">
        <v>47</v>
      </c>
      <c r="J29" s="60">
        <v>0</v>
      </c>
    </row>
    <row r="30" spans="1:11" x14ac:dyDescent="0.3">
      <c r="A30" s="55">
        <f t="shared" si="0"/>
        <v>43276</v>
      </c>
      <c r="B30" s="56">
        <v>2018</v>
      </c>
      <c r="C30" s="56">
        <v>176</v>
      </c>
      <c r="D30" s="57">
        <v>4</v>
      </c>
      <c r="E30" s="57">
        <v>2</v>
      </c>
      <c r="F30" s="57">
        <v>4</v>
      </c>
      <c r="G30" s="58">
        <v>53.34</v>
      </c>
      <c r="H30" s="58">
        <v>53.34</v>
      </c>
      <c r="I30" s="59" t="s">
        <v>47</v>
      </c>
      <c r="J30" s="60">
        <v>0</v>
      </c>
    </row>
    <row r="31" spans="1:11" x14ac:dyDescent="0.3">
      <c r="A31" s="55">
        <f t="shared" si="0"/>
        <v>43276</v>
      </c>
      <c r="B31" s="56">
        <v>2018</v>
      </c>
      <c r="C31" s="56">
        <v>176</v>
      </c>
      <c r="D31" s="57">
        <v>4</v>
      </c>
      <c r="E31" s="57">
        <v>2</v>
      </c>
      <c r="F31" s="57">
        <v>5</v>
      </c>
      <c r="G31" s="58">
        <v>58.42</v>
      </c>
      <c r="H31" s="58">
        <v>50.8</v>
      </c>
      <c r="I31" s="59" t="s">
        <v>47</v>
      </c>
      <c r="J31" s="60">
        <v>0</v>
      </c>
    </row>
    <row r="32" spans="1:11" x14ac:dyDescent="0.3">
      <c r="A32" s="55">
        <f t="shared" si="0"/>
        <v>43276</v>
      </c>
      <c r="B32" s="56">
        <v>2018</v>
      </c>
      <c r="C32" s="56">
        <v>176</v>
      </c>
      <c r="D32" s="57">
        <v>7</v>
      </c>
      <c r="E32" s="57">
        <v>1</v>
      </c>
      <c r="F32" s="57">
        <v>1</v>
      </c>
      <c r="G32" s="58">
        <v>48.26</v>
      </c>
      <c r="H32" s="58">
        <v>50.8</v>
      </c>
      <c r="I32" s="59" t="s">
        <v>98</v>
      </c>
      <c r="J32" s="60">
        <v>0</v>
      </c>
    </row>
    <row r="33" spans="1:10" x14ac:dyDescent="0.3">
      <c r="A33" s="55">
        <f t="shared" si="0"/>
        <v>43276</v>
      </c>
      <c r="B33" s="56">
        <v>2018</v>
      </c>
      <c r="C33" s="56">
        <v>176</v>
      </c>
      <c r="D33" s="57">
        <v>7</v>
      </c>
      <c r="E33" s="57">
        <v>1</v>
      </c>
      <c r="F33" s="57">
        <v>2</v>
      </c>
      <c r="G33" s="58">
        <v>53.34</v>
      </c>
      <c r="H33" s="58">
        <v>58.42</v>
      </c>
      <c r="I33" s="59" t="s">
        <v>47</v>
      </c>
      <c r="J33" s="60">
        <v>0</v>
      </c>
    </row>
    <row r="34" spans="1:10" x14ac:dyDescent="0.3">
      <c r="A34" s="55">
        <f t="shared" si="0"/>
        <v>43276</v>
      </c>
      <c r="B34" s="56">
        <v>2018</v>
      </c>
      <c r="C34" s="56">
        <v>176</v>
      </c>
      <c r="D34" s="57">
        <v>7</v>
      </c>
      <c r="E34" s="57">
        <v>1</v>
      </c>
      <c r="F34" s="57">
        <v>3</v>
      </c>
      <c r="G34" s="58">
        <v>55.88</v>
      </c>
      <c r="H34" s="58">
        <v>50.8</v>
      </c>
      <c r="I34" s="59" t="s">
        <v>47</v>
      </c>
      <c r="J34" s="60">
        <v>0</v>
      </c>
    </row>
    <row r="35" spans="1:10" x14ac:dyDescent="0.3">
      <c r="A35" s="55">
        <f t="shared" si="0"/>
        <v>43276</v>
      </c>
      <c r="B35" s="56">
        <v>2018</v>
      </c>
      <c r="C35" s="56">
        <v>176</v>
      </c>
      <c r="D35" s="57">
        <v>7</v>
      </c>
      <c r="E35" s="57">
        <v>1</v>
      </c>
      <c r="F35" s="57">
        <v>4</v>
      </c>
      <c r="G35" s="58">
        <v>48.26</v>
      </c>
      <c r="H35" s="58">
        <v>48.26</v>
      </c>
      <c r="I35" s="59" t="s">
        <v>98</v>
      </c>
      <c r="J35" s="60">
        <v>0</v>
      </c>
    </row>
    <row r="36" spans="1:10" x14ac:dyDescent="0.3">
      <c r="A36" s="55">
        <f t="shared" si="0"/>
        <v>43276</v>
      </c>
      <c r="B36" s="56">
        <v>2018</v>
      </c>
      <c r="C36" s="56">
        <v>176</v>
      </c>
      <c r="D36" s="57">
        <v>7</v>
      </c>
      <c r="E36" s="57">
        <v>1</v>
      </c>
      <c r="F36" s="57">
        <v>5</v>
      </c>
      <c r="G36" s="58">
        <v>50.8</v>
      </c>
      <c r="H36" s="58">
        <v>45.72</v>
      </c>
      <c r="I36" s="59" t="s">
        <v>47</v>
      </c>
      <c r="J36" s="60">
        <v>0</v>
      </c>
    </row>
    <row r="37" spans="1:10" x14ac:dyDescent="0.3">
      <c r="A37" s="55">
        <f t="shared" si="0"/>
        <v>43276</v>
      </c>
      <c r="B37" s="56">
        <v>2018</v>
      </c>
      <c r="C37" s="56">
        <v>176</v>
      </c>
      <c r="D37" s="57">
        <v>7</v>
      </c>
      <c r="E37" s="57">
        <v>2</v>
      </c>
      <c r="F37" s="57">
        <v>1</v>
      </c>
      <c r="G37" s="58">
        <v>55.88</v>
      </c>
      <c r="H37" s="58">
        <v>48.26</v>
      </c>
      <c r="I37" s="59" t="s">
        <v>47</v>
      </c>
      <c r="J37" s="60">
        <v>0</v>
      </c>
    </row>
    <row r="38" spans="1:10" x14ac:dyDescent="0.3">
      <c r="A38" s="55">
        <f t="shared" si="0"/>
        <v>43276</v>
      </c>
      <c r="B38" s="56">
        <v>2018</v>
      </c>
      <c r="C38" s="56">
        <v>176</v>
      </c>
      <c r="D38" s="57">
        <v>7</v>
      </c>
      <c r="E38" s="57">
        <v>2</v>
      </c>
      <c r="F38" s="57">
        <v>2</v>
      </c>
      <c r="G38" s="58">
        <v>55.88</v>
      </c>
      <c r="H38" s="58">
        <v>10.16</v>
      </c>
      <c r="I38" s="59" t="s">
        <v>47</v>
      </c>
      <c r="J38" s="60">
        <v>0</v>
      </c>
    </row>
    <row r="39" spans="1:10" x14ac:dyDescent="0.3">
      <c r="A39" s="55">
        <f t="shared" si="0"/>
        <v>43276</v>
      </c>
      <c r="B39" s="56">
        <v>2018</v>
      </c>
      <c r="C39" s="56">
        <v>176</v>
      </c>
      <c r="D39" s="57">
        <v>7</v>
      </c>
      <c r="E39" s="57">
        <v>2</v>
      </c>
      <c r="F39" s="57">
        <v>3</v>
      </c>
      <c r="G39" s="58">
        <v>48.26</v>
      </c>
      <c r="H39" s="58">
        <v>50.8</v>
      </c>
      <c r="I39" s="59" t="s">
        <v>98</v>
      </c>
      <c r="J39" s="60">
        <v>0</v>
      </c>
    </row>
    <row r="40" spans="1:10" x14ac:dyDescent="0.3">
      <c r="A40" s="55">
        <f t="shared" si="0"/>
        <v>43276</v>
      </c>
      <c r="B40" s="56">
        <v>2018</v>
      </c>
      <c r="C40" s="56">
        <v>176</v>
      </c>
      <c r="D40" s="57">
        <v>7</v>
      </c>
      <c r="E40" s="57">
        <v>2</v>
      </c>
      <c r="F40" s="57">
        <v>4</v>
      </c>
      <c r="G40" s="58">
        <v>45.72</v>
      </c>
      <c r="H40" s="58">
        <v>58.42</v>
      </c>
      <c r="I40" s="59" t="s">
        <v>98</v>
      </c>
      <c r="J40" s="60">
        <v>0</v>
      </c>
    </row>
    <row r="41" spans="1:10" x14ac:dyDescent="0.3">
      <c r="A41" s="55">
        <f t="shared" si="0"/>
        <v>43276</v>
      </c>
      <c r="B41" s="56">
        <v>2018</v>
      </c>
      <c r="C41" s="56">
        <v>176</v>
      </c>
      <c r="D41" s="57">
        <v>7</v>
      </c>
      <c r="E41" s="57">
        <v>2</v>
      </c>
      <c r="F41" s="57">
        <v>5</v>
      </c>
      <c r="G41" s="58">
        <v>58.42</v>
      </c>
      <c r="H41" s="58">
        <v>58.42</v>
      </c>
      <c r="I41" s="59" t="s">
        <v>47</v>
      </c>
      <c r="J41" s="60">
        <v>0</v>
      </c>
    </row>
    <row r="42" spans="1:10" x14ac:dyDescent="0.3">
      <c r="A42" s="55">
        <f t="shared" si="0"/>
        <v>43276</v>
      </c>
      <c r="B42" s="56">
        <v>2018</v>
      </c>
      <c r="C42" s="56">
        <v>176</v>
      </c>
      <c r="D42" s="57">
        <v>8</v>
      </c>
      <c r="E42" s="57">
        <v>1</v>
      </c>
      <c r="F42" s="57">
        <v>1</v>
      </c>
      <c r="G42" s="58">
        <v>55.88</v>
      </c>
      <c r="H42" s="58">
        <v>45.72</v>
      </c>
      <c r="I42" s="59" t="s">
        <v>47</v>
      </c>
      <c r="J42" s="60">
        <v>0</v>
      </c>
    </row>
    <row r="43" spans="1:10" x14ac:dyDescent="0.3">
      <c r="A43" s="55">
        <f t="shared" si="0"/>
        <v>43276</v>
      </c>
      <c r="B43" s="56">
        <v>2018</v>
      </c>
      <c r="C43" s="56">
        <v>176</v>
      </c>
      <c r="D43" s="57">
        <v>8</v>
      </c>
      <c r="E43" s="57">
        <v>1</v>
      </c>
      <c r="F43" s="57">
        <v>2</v>
      </c>
      <c r="G43" s="58">
        <v>45.72</v>
      </c>
      <c r="H43" s="58">
        <v>40.64</v>
      </c>
      <c r="I43" s="59" t="s">
        <v>47</v>
      </c>
      <c r="J43" s="60">
        <v>0</v>
      </c>
    </row>
    <row r="44" spans="1:10" x14ac:dyDescent="0.3">
      <c r="A44" s="55">
        <f t="shared" si="0"/>
        <v>43276</v>
      </c>
      <c r="B44" s="56">
        <v>2018</v>
      </c>
      <c r="C44" s="56">
        <v>176</v>
      </c>
      <c r="D44" s="57">
        <v>8</v>
      </c>
      <c r="E44" s="57">
        <v>1</v>
      </c>
      <c r="F44" s="57">
        <v>3</v>
      </c>
      <c r="G44" s="58">
        <v>45.72</v>
      </c>
      <c r="H44" s="58">
        <v>55.88</v>
      </c>
      <c r="I44" s="57" t="s">
        <v>47</v>
      </c>
      <c r="J44" s="56">
        <v>1</v>
      </c>
    </row>
    <row r="45" spans="1:10" x14ac:dyDescent="0.3">
      <c r="A45" s="55">
        <f t="shared" si="0"/>
        <v>43276</v>
      </c>
      <c r="B45" s="56">
        <v>2018</v>
      </c>
      <c r="C45" s="56">
        <v>176</v>
      </c>
      <c r="D45" s="57">
        <v>8</v>
      </c>
      <c r="E45" s="57">
        <v>1</v>
      </c>
      <c r="F45" s="57">
        <v>4</v>
      </c>
      <c r="G45" s="58">
        <v>48.26</v>
      </c>
      <c r="H45" s="58">
        <v>50.8</v>
      </c>
      <c r="I45" s="57" t="s">
        <v>47</v>
      </c>
      <c r="J45" s="56">
        <v>0</v>
      </c>
    </row>
    <row r="46" spans="1:10" x14ac:dyDescent="0.3">
      <c r="A46" s="55">
        <f t="shared" si="0"/>
        <v>43276</v>
      </c>
      <c r="B46" s="56">
        <v>2018</v>
      </c>
      <c r="C46" s="56">
        <v>176</v>
      </c>
      <c r="D46" s="57">
        <v>8</v>
      </c>
      <c r="E46" s="57">
        <v>1</v>
      </c>
      <c r="F46" s="57">
        <v>5</v>
      </c>
      <c r="G46" s="58">
        <v>50.8</v>
      </c>
      <c r="H46" s="58">
        <v>53.34</v>
      </c>
      <c r="I46" s="57" t="s">
        <v>47</v>
      </c>
      <c r="J46" s="56">
        <v>1</v>
      </c>
    </row>
    <row r="47" spans="1:10" x14ac:dyDescent="0.3">
      <c r="A47" s="55">
        <f t="shared" si="0"/>
        <v>43276</v>
      </c>
      <c r="B47" s="56">
        <v>2018</v>
      </c>
      <c r="C47" s="56">
        <v>176</v>
      </c>
      <c r="D47" s="57">
        <v>8</v>
      </c>
      <c r="E47" s="57">
        <v>2</v>
      </c>
      <c r="F47" s="57">
        <v>1</v>
      </c>
      <c r="G47" s="58">
        <v>50.8</v>
      </c>
      <c r="H47" s="58">
        <v>58.42</v>
      </c>
      <c r="I47" s="57" t="s">
        <v>47</v>
      </c>
      <c r="J47" s="56">
        <v>0</v>
      </c>
    </row>
    <row r="48" spans="1:10" x14ac:dyDescent="0.3">
      <c r="A48" s="55">
        <f t="shared" si="0"/>
        <v>43276</v>
      </c>
      <c r="B48" s="56">
        <v>2018</v>
      </c>
      <c r="C48" s="56">
        <v>176</v>
      </c>
      <c r="D48" s="57">
        <v>8</v>
      </c>
      <c r="E48" s="57">
        <v>2</v>
      </c>
      <c r="F48" s="57">
        <v>2</v>
      </c>
      <c r="G48" s="58">
        <v>53.34</v>
      </c>
      <c r="H48" s="58">
        <v>58.42</v>
      </c>
      <c r="I48" s="57" t="s">
        <v>47</v>
      </c>
      <c r="J48" s="56">
        <v>0</v>
      </c>
    </row>
    <row r="49" spans="1:11" x14ac:dyDescent="0.3">
      <c r="A49" s="55">
        <f t="shared" si="0"/>
        <v>43276</v>
      </c>
      <c r="B49" s="56">
        <v>2018</v>
      </c>
      <c r="C49" s="56">
        <v>176</v>
      </c>
      <c r="D49" s="57">
        <v>8</v>
      </c>
      <c r="E49" s="57">
        <v>2</v>
      </c>
      <c r="F49" s="57">
        <v>3</v>
      </c>
      <c r="G49" s="58">
        <v>58.42</v>
      </c>
      <c r="H49" s="58">
        <v>71.12</v>
      </c>
      <c r="I49" s="57" t="s">
        <v>47</v>
      </c>
      <c r="J49" s="56">
        <v>0</v>
      </c>
    </row>
    <row r="50" spans="1:11" x14ac:dyDescent="0.3">
      <c r="A50" s="55">
        <f t="shared" si="0"/>
        <v>43276</v>
      </c>
      <c r="B50" s="56">
        <v>2018</v>
      </c>
      <c r="C50" s="56">
        <v>176</v>
      </c>
      <c r="D50" s="57">
        <v>8</v>
      </c>
      <c r="E50" s="57">
        <v>2</v>
      </c>
      <c r="F50" s="57">
        <v>4</v>
      </c>
      <c r="G50" s="58">
        <v>53.34</v>
      </c>
      <c r="H50" s="58">
        <v>53.34</v>
      </c>
      <c r="I50" s="57" t="s">
        <v>47</v>
      </c>
      <c r="J50" s="56">
        <v>0</v>
      </c>
    </row>
    <row r="51" spans="1:11" x14ac:dyDescent="0.3">
      <c r="A51" s="55">
        <f t="shared" si="0"/>
        <v>43276</v>
      </c>
      <c r="B51" s="56">
        <v>2018</v>
      </c>
      <c r="C51" s="56">
        <v>176</v>
      </c>
      <c r="D51" s="57">
        <v>8</v>
      </c>
      <c r="E51" s="57">
        <v>2</v>
      </c>
      <c r="F51" s="57">
        <v>5</v>
      </c>
      <c r="G51" s="58">
        <v>53.34</v>
      </c>
      <c r="H51" s="58">
        <v>54.61</v>
      </c>
      <c r="I51" s="57" t="s">
        <v>47</v>
      </c>
      <c r="J51" s="56">
        <v>0</v>
      </c>
    </row>
    <row r="52" spans="1:11" x14ac:dyDescent="0.3">
      <c r="A52" s="55">
        <f t="shared" si="0"/>
        <v>43276</v>
      </c>
      <c r="B52" s="56">
        <v>2018</v>
      </c>
      <c r="C52" s="56">
        <v>176</v>
      </c>
      <c r="D52" s="57">
        <v>9</v>
      </c>
      <c r="E52" s="57">
        <v>1</v>
      </c>
      <c r="F52" s="57">
        <v>1</v>
      </c>
      <c r="G52" s="58">
        <v>53.34</v>
      </c>
      <c r="H52" s="58">
        <v>58.42</v>
      </c>
      <c r="I52" s="57" t="s">
        <v>98</v>
      </c>
      <c r="J52" s="56">
        <v>0</v>
      </c>
    </row>
    <row r="53" spans="1:11" x14ac:dyDescent="0.3">
      <c r="A53" s="55">
        <f t="shared" si="0"/>
        <v>43276</v>
      </c>
      <c r="B53" s="56">
        <v>2018</v>
      </c>
      <c r="C53" s="56">
        <v>176</v>
      </c>
      <c r="D53" s="57">
        <v>9</v>
      </c>
      <c r="E53" s="57">
        <v>1</v>
      </c>
      <c r="F53" s="57">
        <v>2</v>
      </c>
      <c r="G53" s="58">
        <v>58.42</v>
      </c>
      <c r="H53" s="58">
        <v>63.5</v>
      </c>
      <c r="I53" s="57" t="s">
        <v>47</v>
      </c>
      <c r="J53" s="56">
        <v>0</v>
      </c>
    </row>
    <row r="54" spans="1:11" x14ac:dyDescent="0.3">
      <c r="A54" s="55">
        <f t="shared" si="0"/>
        <v>43276</v>
      </c>
      <c r="B54" s="56">
        <v>2018</v>
      </c>
      <c r="C54" s="56">
        <v>176</v>
      </c>
      <c r="D54" s="57">
        <v>9</v>
      </c>
      <c r="E54" s="57">
        <v>1</v>
      </c>
      <c r="F54" s="57">
        <v>3</v>
      </c>
      <c r="G54" s="58">
        <v>60.96</v>
      </c>
      <c r="H54" s="58">
        <v>73.66</v>
      </c>
      <c r="I54" s="57" t="s">
        <v>47</v>
      </c>
      <c r="J54" s="56">
        <v>1</v>
      </c>
    </row>
    <row r="55" spans="1:11" x14ac:dyDescent="0.3">
      <c r="A55" s="55">
        <f t="shared" si="0"/>
        <v>43276</v>
      </c>
      <c r="B55" s="56">
        <v>2018</v>
      </c>
      <c r="C55" s="56">
        <v>176</v>
      </c>
      <c r="D55" s="57">
        <v>9</v>
      </c>
      <c r="E55" s="57">
        <v>1</v>
      </c>
      <c r="F55" s="57">
        <v>4</v>
      </c>
      <c r="G55" s="58">
        <v>58.42</v>
      </c>
      <c r="H55" s="58">
        <v>71.12</v>
      </c>
      <c r="I55" s="57" t="s">
        <v>47</v>
      </c>
      <c r="J55" s="56">
        <v>0</v>
      </c>
    </row>
    <row r="56" spans="1:11" x14ac:dyDescent="0.3">
      <c r="A56" s="55">
        <f t="shared" si="0"/>
        <v>43276</v>
      </c>
      <c r="B56" s="56">
        <v>2018</v>
      </c>
      <c r="C56" s="56">
        <v>176</v>
      </c>
      <c r="D56" s="57">
        <v>9</v>
      </c>
      <c r="E56" s="57">
        <v>1</v>
      </c>
      <c r="F56" s="57">
        <v>5</v>
      </c>
      <c r="G56" s="58">
        <v>53.34</v>
      </c>
      <c r="H56" s="58">
        <v>60.96</v>
      </c>
      <c r="I56" s="57" t="s">
        <v>98</v>
      </c>
      <c r="J56" s="56">
        <v>0</v>
      </c>
    </row>
    <row r="57" spans="1:11" x14ac:dyDescent="0.3">
      <c r="A57" s="55">
        <f t="shared" si="0"/>
        <v>43276</v>
      </c>
      <c r="B57" s="56">
        <v>2018</v>
      </c>
      <c r="C57" s="56">
        <v>176</v>
      </c>
      <c r="D57" s="57">
        <v>9</v>
      </c>
      <c r="E57" s="57">
        <v>2</v>
      </c>
      <c r="F57" s="57">
        <v>1</v>
      </c>
      <c r="G57" s="58">
        <v>55.88</v>
      </c>
      <c r="H57" s="58">
        <v>50.8</v>
      </c>
      <c r="I57" s="57" t="s">
        <v>47</v>
      </c>
      <c r="J57" s="56">
        <v>0</v>
      </c>
    </row>
    <row r="58" spans="1:11" x14ac:dyDescent="0.3">
      <c r="A58" s="55">
        <f t="shared" si="0"/>
        <v>43276</v>
      </c>
      <c r="B58" s="56">
        <v>2018</v>
      </c>
      <c r="C58" s="56">
        <v>176</v>
      </c>
      <c r="D58" s="57">
        <v>9</v>
      </c>
      <c r="E58" s="57">
        <v>2</v>
      </c>
      <c r="F58" s="57">
        <v>2</v>
      </c>
      <c r="G58" s="58">
        <v>53.34</v>
      </c>
      <c r="H58" s="58">
        <v>53.34</v>
      </c>
      <c r="I58" s="57" t="s">
        <v>47</v>
      </c>
      <c r="J58" s="56">
        <v>0</v>
      </c>
    </row>
    <row r="59" spans="1:11" x14ac:dyDescent="0.3">
      <c r="A59" s="55">
        <f t="shared" si="0"/>
        <v>43276</v>
      </c>
      <c r="B59" s="56">
        <v>2018</v>
      </c>
      <c r="C59" s="56">
        <v>176</v>
      </c>
      <c r="D59" s="57">
        <v>9</v>
      </c>
      <c r="E59" s="57">
        <v>2</v>
      </c>
      <c r="F59" s="57">
        <v>3</v>
      </c>
      <c r="G59" s="58">
        <v>45.72</v>
      </c>
      <c r="H59" s="58">
        <v>58.42</v>
      </c>
      <c r="I59" s="57" t="s">
        <v>47</v>
      </c>
      <c r="J59" s="56">
        <v>0</v>
      </c>
    </row>
    <row r="60" spans="1:11" x14ac:dyDescent="0.3">
      <c r="A60" s="55">
        <f t="shared" si="0"/>
        <v>43276</v>
      </c>
      <c r="B60" s="56">
        <v>2018</v>
      </c>
      <c r="C60" s="56">
        <v>176</v>
      </c>
      <c r="D60" s="57">
        <v>9</v>
      </c>
      <c r="E60" s="57">
        <v>2</v>
      </c>
      <c r="F60" s="57">
        <v>4</v>
      </c>
      <c r="G60" s="58">
        <v>50.8</v>
      </c>
      <c r="H60" s="58">
        <v>55.88</v>
      </c>
      <c r="I60" s="57" t="s">
        <v>47</v>
      </c>
      <c r="J60" s="56">
        <v>0</v>
      </c>
    </row>
    <row r="61" spans="1:11" x14ac:dyDescent="0.3">
      <c r="A61" s="55">
        <f t="shared" si="0"/>
        <v>43276</v>
      </c>
      <c r="B61" s="56">
        <v>2018</v>
      </c>
      <c r="C61" s="56">
        <v>176</v>
      </c>
      <c r="D61" s="57">
        <v>9</v>
      </c>
      <c r="E61" s="57">
        <v>2</v>
      </c>
      <c r="F61" s="57">
        <v>5</v>
      </c>
      <c r="G61" s="58">
        <v>53.34</v>
      </c>
      <c r="H61" s="58">
        <v>50.8</v>
      </c>
      <c r="I61" s="57" t="s">
        <v>47</v>
      </c>
      <c r="J61" s="56">
        <v>0</v>
      </c>
    </row>
    <row r="62" spans="1:11" x14ac:dyDescent="0.3">
      <c r="A62" s="55">
        <f t="shared" ref="A62" si="1">DATE(B62,1,C62)</f>
        <v>43290</v>
      </c>
      <c r="B62" s="56">
        <v>2018</v>
      </c>
      <c r="C62" s="56">
        <v>190</v>
      </c>
      <c r="D62" s="57">
        <v>2</v>
      </c>
      <c r="E62" s="57">
        <v>1</v>
      </c>
      <c r="F62" s="57">
        <v>1</v>
      </c>
      <c r="G62" s="58">
        <v>114.3</v>
      </c>
      <c r="H62" s="58">
        <v>76.2</v>
      </c>
      <c r="I62" s="57" t="s">
        <v>99</v>
      </c>
      <c r="J62" s="56">
        <v>0</v>
      </c>
      <c r="K62" s="56"/>
    </row>
    <row r="63" spans="1:11" x14ac:dyDescent="0.3">
      <c r="A63" s="55">
        <f t="shared" ref="A63:A121" si="2">DATE(B63,1,C63)</f>
        <v>43290</v>
      </c>
      <c r="B63" s="56">
        <v>2018</v>
      </c>
      <c r="C63" s="56">
        <v>190</v>
      </c>
      <c r="D63" s="57">
        <v>2</v>
      </c>
      <c r="E63" s="57">
        <v>1</v>
      </c>
      <c r="F63" s="57">
        <v>2</v>
      </c>
      <c r="G63" s="58">
        <v>114.3</v>
      </c>
      <c r="H63" s="58">
        <v>71.12</v>
      </c>
      <c r="I63" s="57" t="s">
        <v>99</v>
      </c>
      <c r="J63" s="56">
        <v>0</v>
      </c>
    </row>
    <row r="64" spans="1:11" x14ac:dyDescent="0.3">
      <c r="A64" s="55">
        <f t="shared" si="2"/>
        <v>43290</v>
      </c>
      <c r="B64" s="56">
        <v>2018</v>
      </c>
      <c r="C64" s="56">
        <v>190</v>
      </c>
      <c r="D64" s="57">
        <v>2</v>
      </c>
      <c r="E64" s="57">
        <v>1</v>
      </c>
      <c r="F64" s="57">
        <v>3</v>
      </c>
      <c r="G64" s="58">
        <v>116.84</v>
      </c>
      <c r="H64" s="58">
        <v>78.739999999999995</v>
      </c>
      <c r="I64" s="57" t="s">
        <v>99</v>
      </c>
      <c r="J64" s="56">
        <v>0</v>
      </c>
    </row>
    <row r="65" spans="1:10" x14ac:dyDescent="0.3">
      <c r="A65" s="55">
        <f t="shared" si="2"/>
        <v>43290</v>
      </c>
      <c r="B65" s="56">
        <v>2018</v>
      </c>
      <c r="C65" s="56">
        <v>190</v>
      </c>
      <c r="D65" s="57">
        <v>2</v>
      </c>
      <c r="E65" s="57">
        <v>1</v>
      </c>
      <c r="F65" s="57">
        <v>4</v>
      </c>
      <c r="G65" s="58">
        <v>106.68</v>
      </c>
      <c r="H65" s="58">
        <v>68.58</v>
      </c>
      <c r="I65" s="57" t="s">
        <v>100</v>
      </c>
      <c r="J65" s="56">
        <v>0</v>
      </c>
    </row>
    <row r="66" spans="1:10" x14ac:dyDescent="0.3">
      <c r="A66" s="55">
        <f t="shared" si="2"/>
        <v>43290</v>
      </c>
      <c r="B66" s="56">
        <v>2018</v>
      </c>
      <c r="C66" s="56">
        <v>190</v>
      </c>
      <c r="D66" s="57">
        <v>2</v>
      </c>
      <c r="E66" s="57">
        <v>1</v>
      </c>
      <c r="F66" s="57">
        <v>5</v>
      </c>
      <c r="G66" s="58">
        <v>109.22</v>
      </c>
      <c r="H66" s="58">
        <v>66.040000000000006</v>
      </c>
      <c r="I66" s="57" t="s">
        <v>100</v>
      </c>
      <c r="J66" s="56">
        <v>0</v>
      </c>
    </row>
    <row r="67" spans="1:10" x14ac:dyDescent="0.3">
      <c r="A67" s="55">
        <f t="shared" si="2"/>
        <v>43290</v>
      </c>
      <c r="B67" s="56">
        <v>2018</v>
      </c>
      <c r="C67" s="56">
        <v>190</v>
      </c>
      <c r="D67" s="57">
        <v>2</v>
      </c>
      <c r="E67" s="57">
        <v>2</v>
      </c>
      <c r="F67" s="57">
        <v>1</v>
      </c>
      <c r="G67" s="58">
        <v>139.69999999999999</v>
      </c>
      <c r="H67" s="58">
        <v>88.9</v>
      </c>
      <c r="I67" s="57" t="s">
        <v>57</v>
      </c>
      <c r="J67" s="56">
        <v>0</v>
      </c>
    </row>
    <row r="68" spans="1:10" x14ac:dyDescent="0.3">
      <c r="A68" s="55">
        <f t="shared" si="2"/>
        <v>43290</v>
      </c>
      <c r="B68" s="56">
        <v>2018</v>
      </c>
      <c r="C68" s="56">
        <v>190</v>
      </c>
      <c r="D68" s="57">
        <v>2</v>
      </c>
      <c r="E68" s="57">
        <v>2</v>
      </c>
      <c r="F68" s="57">
        <v>2</v>
      </c>
      <c r="G68" s="58">
        <v>137.16</v>
      </c>
      <c r="H68" s="58">
        <v>86.36</v>
      </c>
      <c r="I68" s="57" t="s">
        <v>57</v>
      </c>
      <c r="J68" s="56">
        <v>0</v>
      </c>
    </row>
    <row r="69" spans="1:10" x14ac:dyDescent="0.3">
      <c r="A69" s="55">
        <f t="shared" si="2"/>
        <v>43290</v>
      </c>
      <c r="B69" s="56">
        <v>2018</v>
      </c>
      <c r="C69" s="56">
        <v>190</v>
      </c>
      <c r="D69" s="57">
        <v>2</v>
      </c>
      <c r="E69" s="57">
        <v>2</v>
      </c>
      <c r="F69" s="57">
        <v>3</v>
      </c>
      <c r="G69" s="58">
        <v>127</v>
      </c>
      <c r="H69" s="58">
        <v>71.12</v>
      </c>
      <c r="I69" s="57" t="s">
        <v>99</v>
      </c>
      <c r="J69" s="56">
        <v>0</v>
      </c>
    </row>
    <row r="70" spans="1:10" x14ac:dyDescent="0.3">
      <c r="A70" s="55">
        <f t="shared" si="2"/>
        <v>43290</v>
      </c>
      <c r="B70" s="56">
        <v>2018</v>
      </c>
      <c r="C70" s="56">
        <v>190</v>
      </c>
      <c r="D70" s="57">
        <v>2</v>
      </c>
      <c r="E70" s="57">
        <v>2</v>
      </c>
      <c r="F70" s="57">
        <v>4</v>
      </c>
      <c r="G70" s="58">
        <v>127</v>
      </c>
      <c r="H70" s="58">
        <v>93.98</v>
      </c>
      <c r="I70" s="57" t="s">
        <v>99</v>
      </c>
      <c r="J70" s="56">
        <v>0</v>
      </c>
    </row>
    <row r="71" spans="1:10" x14ac:dyDescent="0.3">
      <c r="A71" s="55">
        <f t="shared" si="2"/>
        <v>43290</v>
      </c>
      <c r="B71" s="56">
        <v>2018</v>
      </c>
      <c r="C71" s="56">
        <v>190</v>
      </c>
      <c r="D71" s="57">
        <v>2</v>
      </c>
      <c r="E71" s="57">
        <v>2</v>
      </c>
      <c r="F71" s="57">
        <v>5</v>
      </c>
      <c r="G71" s="58">
        <v>142.24</v>
      </c>
      <c r="H71" s="58">
        <v>91.44</v>
      </c>
      <c r="I71" s="57" t="s">
        <v>57</v>
      </c>
      <c r="J71" s="56">
        <v>0</v>
      </c>
    </row>
    <row r="72" spans="1:10" x14ac:dyDescent="0.3">
      <c r="A72" s="55">
        <f t="shared" si="2"/>
        <v>43290</v>
      </c>
      <c r="B72" s="56">
        <v>2018</v>
      </c>
      <c r="C72" s="56">
        <v>190</v>
      </c>
      <c r="D72" s="57">
        <v>3</v>
      </c>
      <c r="E72" s="57">
        <v>1</v>
      </c>
      <c r="F72" s="57">
        <v>1</v>
      </c>
      <c r="G72" s="58">
        <v>144.78</v>
      </c>
      <c r="H72" s="58">
        <v>114.3</v>
      </c>
      <c r="I72" s="57" t="s">
        <v>53</v>
      </c>
      <c r="J72" s="56">
        <v>0</v>
      </c>
    </row>
    <row r="73" spans="1:10" x14ac:dyDescent="0.3">
      <c r="A73" s="55">
        <f t="shared" si="2"/>
        <v>43290</v>
      </c>
      <c r="B73" s="56">
        <v>2018</v>
      </c>
      <c r="C73" s="56">
        <v>190</v>
      </c>
      <c r="D73" s="57">
        <v>3</v>
      </c>
      <c r="E73" s="57">
        <v>1</v>
      </c>
      <c r="F73" s="57">
        <v>2</v>
      </c>
      <c r="G73" s="58">
        <v>142.24</v>
      </c>
      <c r="H73" s="58">
        <v>106.68</v>
      </c>
      <c r="I73" s="57" t="s">
        <v>57</v>
      </c>
      <c r="J73" s="56">
        <v>0</v>
      </c>
    </row>
    <row r="74" spans="1:10" x14ac:dyDescent="0.3">
      <c r="A74" s="55">
        <f t="shared" si="2"/>
        <v>43290</v>
      </c>
      <c r="B74" s="56">
        <v>2018</v>
      </c>
      <c r="C74" s="56">
        <v>190</v>
      </c>
      <c r="D74" s="57">
        <v>3</v>
      </c>
      <c r="E74" s="57">
        <v>1</v>
      </c>
      <c r="F74" s="57">
        <v>3</v>
      </c>
      <c r="G74" s="58">
        <v>137.16</v>
      </c>
      <c r="H74" s="58">
        <v>78.739999999999995</v>
      </c>
      <c r="I74" s="57" t="s">
        <v>57</v>
      </c>
      <c r="J74" s="56">
        <v>0</v>
      </c>
    </row>
    <row r="75" spans="1:10" x14ac:dyDescent="0.3">
      <c r="A75" s="55">
        <f t="shared" si="2"/>
        <v>43290</v>
      </c>
      <c r="B75" s="56">
        <v>2018</v>
      </c>
      <c r="C75" s="56">
        <v>190</v>
      </c>
      <c r="D75" s="57">
        <v>3</v>
      </c>
      <c r="E75" s="57">
        <v>1</v>
      </c>
      <c r="F75" s="57">
        <v>4</v>
      </c>
      <c r="G75" s="58">
        <v>137.16</v>
      </c>
      <c r="H75" s="58">
        <v>88.9</v>
      </c>
      <c r="I75" s="57" t="s">
        <v>57</v>
      </c>
      <c r="J75" s="56">
        <v>0</v>
      </c>
    </row>
    <row r="76" spans="1:10" x14ac:dyDescent="0.3">
      <c r="A76" s="55">
        <f t="shared" si="2"/>
        <v>43290</v>
      </c>
      <c r="B76" s="56">
        <v>2018</v>
      </c>
      <c r="C76" s="56">
        <v>190</v>
      </c>
      <c r="D76" s="57">
        <v>3</v>
      </c>
      <c r="E76" s="57">
        <v>1</v>
      </c>
      <c r="F76" s="57">
        <v>5</v>
      </c>
      <c r="G76" s="58">
        <v>129.54</v>
      </c>
      <c r="H76" s="58">
        <v>91.44</v>
      </c>
      <c r="I76" s="57" t="s">
        <v>99</v>
      </c>
      <c r="J76" s="56">
        <v>0</v>
      </c>
    </row>
    <row r="77" spans="1:10" x14ac:dyDescent="0.3">
      <c r="A77" s="55">
        <f t="shared" si="2"/>
        <v>43290</v>
      </c>
      <c r="B77" s="56">
        <v>2018</v>
      </c>
      <c r="C77" s="56">
        <v>190</v>
      </c>
      <c r="D77" s="57">
        <v>3</v>
      </c>
      <c r="E77" s="57">
        <v>2</v>
      </c>
      <c r="F77" s="57">
        <v>1</v>
      </c>
      <c r="G77" s="58">
        <v>142.24</v>
      </c>
      <c r="H77" s="58">
        <v>83.820000000000007</v>
      </c>
      <c r="I77" s="57" t="s">
        <v>57</v>
      </c>
      <c r="J77" s="56">
        <v>0</v>
      </c>
    </row>
    <row r="78" spans="1:10" x14ac:dyDescent="0.3">
      <c r="A78" s="55">
        <f t="shared" si="2"/>
        <v>43290</v>
      </c>
      <c r="B78" s="56">
        <v>2018</v>
      </c>
      <c r="C78" s="56">
        <v>190</v>
      </c>
      <c r="D78" s="57">
        <v>3</v>
      </c>
      <c r="E78" s="57">
        <v>2</v>
      </c>
      <c r="F78" s="57">
        <v>2</v>
      </c>
      <c r="G78" s="58">
        <v>127</v>
      </c>
      <c r="H78" s="58">
        <v>96.52</v>
      </c>
      <c r="I78" s="57" t="s">
        <v>99</v>
      </c>
      <c r="J78" s="56">
        <v>0</v>
      </c>
    </row>
    <row r="79" spans="1:10" x14ac:dyDescent="0.3">
      <c r="A79" s="55">
        <f t="shared" si="2"/>
        <v>43290</v>
      </c>
      <c r="B79" s="56">
        <v>2018</v>
      </c>
      <c r="C79" s="56">
        <v>190</v>
      </c>
      <c r="D79" s="57">
        <v>3</v>
      </c>
      <c r="E79" s="57">
        <v>2</v>
      </c>
      <c r="F79" s="57">
        <v>3</v>
      </c>
      <c r="G79" s="58">
        <v>134.62</v>
      </c>
      <c r="H79" s="58">
        <v>78.739999999999995</v>
      </c>
      <c r="I79" s="57" t="s">
        <v>99</v>
      </c>
      <c r="J79" s="56">
        <v>0</v>
      </c>
    </row>
    <row r="80" spans="1:10" x14ac:dyDescent="0.3">
      <c r="A80" s="55">
        <f t="shared" si="2"/>
        <v>43290</v>
      </c>
      <c r="B80" s="56">
        <v>2018</v>
      </c>
      <c r="C80" s="56">
        <v>190</v>
      </c>
      <c r="D80" s="57">
        <v>3</v>
      </c>
      <c r="E80" s="57">
        <v>2</v>
      </c>
      <c r="F80" s="57">
        <v>4</v>
      </c>
      <c r="G80" s="58">
        <v>129.54</v>
      </c>
      <c r="H80" s="58">
        <v>88.9</v>
      </c>
      <c r="I80" s="57" t="s">
        <v>99</v>
      </c>
      <c r="J80" s="56">
        <v>0</v>
      </c>
    </row>
    <row r="81" spans="1:10" x14ac:dyDescent="0.3">
      <c r="A81" s="55">
        <f t="shared" si="2"/>
        <v>43290</v>
      </c>
      <c r="B81" s="56">
        <v>2018</v>
      </c>
      <c r="C81" s="56">
        <v>190</v>
      </c>
      <c r="D81" s="57">
        <v>3</v>
      </c>
      <c r="E81" s="57">
        <v>2</v>
      </c>
      <c r="F81" s="57">
        <v>5</v>
      </c>
      <c r="G81" s="58">
        <v>137.16</v>
      </c>
      <c r="H81" s="58">
        <v>76.2</v>
      </c>
      <c r="I81" s="57" t="s">
        <v>99</v>
      </c>
      <c r="J81" s="56">
        <v>0</v>
      </c>
    </row>
    <row r="82" spans="1:10" x14ac:dyDescent="0.3">
      <c r="A82" s="55">
        <f t="shared" si="2"/>
        <v>43290</v>
      </c>
      <c r="B82" s="56">
        <v>2018</v>
      </c>
      <c r="C82" s="56">
        <v>190</v>
      </c>
      <c r="D82" s="57">
        <v>4</v>
      </c>
      <c r="E82" s="57">
        <v>1</v>
      </c>
      <c r="F82" s="57">
        <v>1</v>
      </c>
      <c r="G82" s="58">
        <v>134.62</v>
      </c>
      <c r="H82" s="58">
        <v>114.3</v>
      </c>
      <c r="I82" s="57" t="s">
        <v>99</v>
      </c>
      <c r="J82" s="56">
        <v>0</v>
      </c>
    </row>
    <row r="83" spans="1:10" x14ac:dyDescent="0.3">
      <c r="A83" s="55">
        <f t="shared" si="2"/>
        <v>43290</v>
      </c>
      <c r="B83" s="56">
        <v>2018</v>
      </c>
      <c r="C83" s="56">
        <v>190</v>
      </c>
      <c r="D83" s="57">
        <v>4</v>
      </c>
      <c r="E83" s="57">
        <v>1</v>
      </c>
      <c r="F83" s="57">
        <v>2</v>
      </c>
      <c r="G83" s="58">
        <v>142.24</v>
      </c>
      <c r="H83" s="58">
        <v>109.22</v>
      </c>
      <c r="I83" s="57" t="s">
        <v>99</v>
      </c>
      <c r="J83" s="56">
        <v>1</v>
      </c>
    </row>
    <row r="84" spans="1:10" x14ac:dyDescent="0.3">
      <c r="A84" s="55">
        <f t="shared" si="2"/>
        <v>43290</v>
      </c>
      <c r="B84" s="56">
        <v>2018</v>
      </c>
      <c r="C84" s="56">
        <v>190</v>
      </c>
      <c r="D84" s="57">
        <v>4</v>
      </c>
      <c r="E84" s="57">
        <v>1</v>
      </c>
      <c r="F84" s="57">
        <v>3</v>
      </c>
      <c r="G84" s="58">
        <v>137.16</v>
      </c>
      <c r="H84" s="58">
        <v>91.44</v>
      </c>
      <c r="I84" s="57" t="s">
        <v>99</v>
      </c>
      <c r="J84" s="56">
        <v>0</v>
      </c>
    </row>
    <row r="85" spans="1:10" x14ac:dyDescent="0.3">
      <c r="A85" s="55">
        <f t="shared" si="2"/>
        <v>43290</v>
      </c>
      <c r="B85" s="56">
        <v>2018</v>
      </c>
      <c r="C85" s="56">
        <v>190</v>
      </c>
      <c r="D85" s="57">
        <v>4</v>
      </c>
      <c r="E85" s="57">
        <v>1</v>
      </c>
      <c r="F85" s="57">
        <v>4</v>
      </c>
      <c r="G85" s="58">
        <v>139.69999999999999</v>
      </c>
      <c r="H85" s="58">
        <v>78.739999999999995</v>
      </c>
      <c r="I85" s="57" t="s">
        <v>99</v>
      </c>
      <c r="J85" s="56">
        <v>0</v>
      </c>
    </row>
    <row r="86" spans="1:10" x14ac:dyDescent="0.3">
      <c r="A86" s="55">
        <f t="shared" si="2"/>
        <v>43290</v>
      </c>
      <c r="B86" s="56">
        <v>2018</v>
      </c>
      <c r="C86" s="56">
        <v>190</v>
      </c>
      <c r="D86" s="57">
        <v>4</v>
      </c>
      <c r="E86" s="57">
        <v>1</v>
      </c>
      <c r="F86" s="57">
        <v>5</v>
      </c>
      <c r="G86" s="58">
        <v>139.69999999999999</v>
      </c>
      <c r="H86" s="58">
        <v>88.9</v>
      </c>
      <c r="I86" s="57" t="s">
        <v>99</v>
      </c>
      <c r="J86" s="56">
        <v>0</v>
      </c>
    </row>
    <row r="87" spans="1:10" x14ac:dyDescent="0.3">
      <c r="A87" s="55">
        <f t="shared" si="2"/>
        <v>43290</v>
      </c>
      <c r="B87" s="56">
        <v>2018</v>
      </c>
      <c r="C87" s="56">
        <v>190</v>
      </c>
      <c r="D87" s="57">
        <v>4</v>
      </c>
      <c r="E87" s="57">
        <v>2</v>
      </c>
      <c r="F87" s="57">
        <v>1</v>
      </c>
      <c r="G87" s="58">
        <v>114.3</v>
      </c>
      <c r="H87" s="58">
        <v>88.9</v>
      </c>
      <c r="I87" s="57" t="s">
        <v>99</v>
      </c>
      <c r="J87" s="56">
        <v>0</v>
      </c>
    </row>
    <row r="88" spans="1:10" x14ac:dyDescent="0.3">
      <c r="A88" s="55">
        <f t="shared" si="2"/>
        <v>43290</v>
      </c>
      <c r="B88" s="56">
        <v>2018</v>
      </c>
      <c r="C88" s="56">
        <v>190</v>
      </c>
      <c r="D88" s="57">
        <v>4</v>
      </c>
      <c r="E88" s="57">
        <v>2</v>
      </c>
      <c r="F88" s="57">
        <v>2</v>
      </c>
      <c r="G88" s="58">
        <v>121.92</v>
      </c>
      <c r="H88" s="58">
        <v>91.44</v>
      </c>
      <c r="I88" s="57" t="s">
        <v>57</v>
      </c>
      <c r="J88" s="56">
        <v>0</v>
      </c>
    </row>
    <row r="89" spans="1:10" x14ac:dyDescent="0.3">
      <c r="A89" s="55">
        <f t="shared" si="2"/>
        <v>43290</v>
      </c>
      <c r="B89" s="56">
        <v>2018</v>
      </c>
      <c r="C89" s="56">
        <v>190</v>
      </c>
      <c r="D89" s="57">
        <v>4</v>
      </c>
      <c r="E89" s="57">
        <v>2</v>
      </c>
      <c r="F89" s="57">
        <v>3</v>
      </c>
      <c r="G89" s="58">
        <v>121.92</v>
      </c>
      <c r="H89" s="58">
        <v>76.2</v>
      </c>
      <c r="I89" s="57" t="s">
        <v>57</v>
      </c>
      <c r="J89" s="56">
        <v>0</v>
      </c>
    </row>
    <row r="90" spans="1:10" x14ac:dyDescent="0.3">
      <c r="A90" s="55">
        <f t="shared" si="2"/>
        <v>43290</v>
      </c>
      <c r="B90" s="56">
        <v>2018</v>
      </c>
      <c r="C90" s="56">
        <v>190</v>
      </c>
      <c r="D90" s="57">
        <v>4</v>
      </c>
      <c r="E90" s="57">
        <v>2</v>
      </c>
      <c r="F90" s="57">
        <v>4</v>
      </c>
      <c r="G90" s="58">
        <v>129.54</v>
      </c>
      <c r="H90" s="58">
        <v>73.66</v>
      </c>
      <c r="I90" s="57" t="s">
        <v>57</v>
      </c>
      <c r="J90" s="56">
        <v>0</v>
      </c>
    </row>
    <row r="91" spans="1:10" x14ac:dyDescent="0.3">
      <c r="A91" s="55">
        <f t="shared" si="2"/>
        <v>43290</v>
      </c>
      <c r="B91" s="56">
        <v>2018</v>
      </c>
      <c r="C91" s="56">
        <v>190</v>
      </c>
      <c r="D91" s="57">
        <v>4</v>
      </c>
      <c r="E91" s="57">
        <v>2</v>
      </c>
      <c r="F91" s="57">
        <v>5</v>
      </c>
      <c r="G91" s="58">
        <v>119.38</v>
      </c>
      <c r="H91" s="58">
        <v>81.28</v>
      </c>
      <c r="I91" s="57" t="s">
        <v>99</v>
      </c>
      <c r="J91" s="56">
        <v>0</v>
      </c>
    </row>
    <row r="92" spans="1:10" x14ac:dyDescent="0.3">
      <c r="A92" s="55">
        <f t="shared" si="2"/>
        <v>43290</v>
      </c>
      <c r="B92" s="56">
        <v>2018</v>
      </c>
      <c r="C92" s="56">
        <v>190</v>
      </c>
      <c r="D92" s="57">
        <v>7</v>
      </c>
      <c r="E92" s="57">
        <v>1</v>
      </c>
      <c r="F92" s="57">
        <v>1</v>
      </c>
      <c r="G92" s="58">
        <v>127</v>
      </c>
      <c r="H92" s="58">
        <v>91.44</v>
      </c>
      <c r="I92" s="57" t="s">
        <v>99</v>
      </c>
      <c r="J92" s="56">
        <v>1</v>
      </c>
    </row>
    <row r="93" spans="1:10" x14ac:dyDescent="0.3">
      <c r="A93" s="55">
        <f t="shared" si="2"/>
        <v>43290</v>
      </c>
      <c r="B93" s="56">
        <v>2018</v>
      </c>
      <c r="C93" s="56">
        <v>190</v>
      </c>
      <c r="D93" s="57">
        <v>7</v>
      </c>
      <c r="E93" s="57">
        <v>1</v>
      </c>
      <c r="F93" s="57">
        <v>2</v>
      </c>
      <c r="G93" s="58">
        <v>132.08000000000001</v>
      </c>
      <c r="H93" s="58">
        <v>96.52</v>
      </c>
      <c r="I93" s="57" t="s">
        <v>99</v>
      </c>
      <c r="J93" s="56">
        <v>0</v>
      </c>
    </row>
    <row r="94" spans="1:10" x14ac:dyDescent="0.3">
      <c r="A94" s="55">
        <f t="shared" si="2"/>
        <v>43290</v>
      </c>
      <c r="B94" s="56">
        <v>2018</v>
      </c>
      <c r="C94" s="56">
        <v>190</v>
      </c>
      <c r="D94" s="57">
        <v>7</v>
      </c>
      <c r="E94" s="57">
        <v>1</v>
      </c>
      <c r="F94" s="57">
        <v>3</v>
      </c>
      <c r="G94" s="58">
        <v>121.92</v>
      </c>
      <c r="H94" s="58">
        <v>96.52</v>
      </c>
      <c r="I94" s="57" t="s">
        <v>99</v>
      </c>
      <c r="J94" s="56">
        <v>0</v>
      </c>
    </row>
    <row r="95" spans="1:10" x14ac:dyDescent="0.3">
      <c r="A95" s="55">
        <f t="shared" si="2"/>
        <v>43290</v>
      </c>
      <c r="B95" s="56">
        <v>2018</v>
      </c>
      <c r="C95" s="56">
        <v>190</v>
      </c>
      <c r="D95" s="57">
        <v>7</v>
      </c>
      <c r="E95" s="57">
        <v>1</v>
      </c>
      <c r="F95" s="57">
        <v>4</v>
      </c>
      <c r="G95" s="58">
        <v>114.3</v>
      </c>
      <c r="H95" s="58">
        <v>104.14</v>
      </c>
      <c r="I95" s="57" t="s">
        <v>100</v>
      </c>
      <c r="J95" s="56">
        <v>0</v>
      </c>
    </row>
    <row r="96" spans="1:10" x14ac:dyDescent="0.3">
      <c r="A96" s="55">
        <f t="shared" si="2"/>
        <v>43290</v>
      </c>
      <c r="B96" s="56">
        <v>2018</v>
      </c>
      <c r="C96" s="56">
        <v>190</v>
      </c>
      <c r="D96" s="57">
        <v>7</v>
      </c>
      <c r="E96" s="57">
        <v>1</v>
      </c>
      <c r="F96" s="57">
        <v>5</v>
      </c>
      <c r="G96" s="58">
        <v>127</v>
      </c>
      <c r="H96" s="58">
        <v>101.6</v>
      </c>
      <c r="I96" s="57" t="s">
        <v>99</v>
      </c>
      <c r="J96" s="56">
        <v>1</v>
      </c>
    </row>
    <row r="97" spans="1:10" x14ac:dyDescent="0.3">
      <c r="A97" s="55">
        <f t="shared" si="2"/>
        <v>43290</v>
      </c>
      <c r="B97" s="56">
        <v>2018</v>
      </c>
      <c r="C97" s="56">
        <v>190</v>
      </c>
      <c r="D97" s="57">
        <v>7</v>
      </c>
      <c r="E97" s="57">
        <v>2</v>
      </c>
      <c r="F97" s="57">
        <v>1</v>
      </c>
      <c r="G97" s="58">
        <v>142.24</v>
      </c>
      <c r="H97" s="58">
        <v>81.28</v>
      </c>
      <c r="I97" s="57" t="s">
        <v>57</v>
      </c>
      <c r="J97" s="56">
        <v>0</v>
      </c>
    </row>
    <row r="98" spans="1:10" x14ac:dyDescent="0.3">
      <c r="A98" s="55">
        <f t="shared" si="2"/>
        <v>43290</v>
      </c>
      <c r="B98" s="56">
        <v>2018</v>
      </c>
      <c r="C98" s="56">
        <v>190</v>
      </c>
      <c r="D98" s="57">
        <v>7</v>
      </c>
      <c r="E98" s="57">
        <v>2</v>
      </c>
      <c r="F98" s="57">
        <v>2</v>
      </c>
      <c r="G98" s="58">
        <v>137.16</v>
      </c>
      <c r="H98" s="58">
        <v>99.06</v>
      </c>
      <c r="I98" s="57" t="s">
        <v>57</v>
      </c>
      <c r="J98" s="56">
        <v>0</v>
      </c>
    </row>
    <row r="99" spans="1:10" x14ac:dyDescent="0.3">
      <c r="A99" s="55">
        <f t="shared" si="2"/>
        <v>43290</v>
      </c>
      <c r="B99" s="56">
        <v>2018</v>
      </c>
      <c r="C99" s="56">
        <v>190</v>
      </c>
      <c r="D99" s="57">
        <v>7</v>
      </c>
      <c r="E99" s="57">
        <v>2</v>
      </c>
      <c r="F99" s="57">
        <v>3</v>
      </c>
      <c r="G99" s="58">
        <v>142.24</v>
      </c>
      <c r="H99" s="58">
        <v>96.52</v>
      </c>
      <c r="I99" s="57" t="s">
        <v>57</v>
      </c>
      <c r="J99" s="56">
        <v>0</v>
      </c>
    </row>
    <row r="100" spans="1:10" x14ac:dyDescent="0.3">
      <c r="A100" s="55">
        <f t="shared" si="2"/>
        <v>43290</v>
      </c>
      <c r="B100" s="56">
        <v>2018</v>
      </c>
      <c r="C100" s="56">
        <v>190</v>
      </c>
      <c r="D100" s="57">
        <v>7</v>
      </c>
      <c r="E100" s="57">
        <v>2</v>
      </c>
      <c r="F100" s="57">
        <v>4</v>
      </c>
      <c r="G100" s="58">
        <v>147.32</v>
      </c>
      <c r="H100" s="58">
        <v>104.14</v>
      </c>
      <c r="I100" s="57" t="s">
        <v>57</v>
      </c>
      <c r="J100" s="56">
        <v>0</v>
      </c>
    </row>
    <row r="101" spans="1:10" x14ac:dyDescent="0.3">
      <c r="A101" s="55">
        <f t="shared" si="2"/>
        <v>43290</v>
      </c>
      <c r="B101" s="56">
        <v>2018</v>
      </c>
      <c r="C101" s="56">
        <v>190</v>
      </c>
      <c r="D101" s="57">
        <v>7</v>
      </c>
      <c r="E101" s="57">
        <v>2</v>
      </c>
      <c r="F101" s="57">
        <v>5</v>
      </c>
      <c r="G101" s="58">
        <v>129.54</v>
      </c>
      <c r="H101" s="58">
        <v>76.2</v>
      </c>
      <c r="I101" s="57" t="s">
        <v>99</v>
      </c>
      <c r="J101" s="56">
        <v>0</v>
      </c>
    </row>
    <row r="102" spans="1:10" x14ac:dyDescent="0.3">
      <c r="A102" s="55">
        <f t="shared" si="2"/>
        <v>43290</v>
      </c>
      <c r="B102" s="56">
        <v>2018</v>
      </c>
      <c r="C102" s="56">
        <v>190</v>
      </c>
      <c r="D102" s="57">
        <v>8</v>
      </c>
      <c r="E102" s="57">
        <v>1</v>
      </c>
      <c r="F102" s="57">
        <v>1</v>
      </c>
      <c r="G102" s="58">
        <v>142.24</v>
      </c>
      <c r="H102" s="58">
        <v>104.14</v>
      </c>
      <c r="I102" s="57" t="s">
        <v>99</v>
      </c>
      <c r="J102" s="56">
        <v>0</v>
      </c>
    </row>
    <row r="103" spans="1:10" x14ac:dyDescent="0.3">
      <c r="A103" s="55">
        <f t="shared" si="2"/>
        <v>43290</v>
      </c>
      <c r="B103" s="56">
        <v>2018</v>
      </c>
      <c r="C103" s="56">
        <v>190</v>
      </c>
      <c r="D103" s="57">
        <v>8</v>
      </c>
      <c r="E103" s="57">
        <v>1</v>
      </c>
      <c r="F103" s="57">
        <v>2</v>
      </c>
      <c r="G103" s="58">
        <v>132.08000000000001</v>
      </c>
      <c r="H103" s="58">
        <v>96.52</v>
      </c>
      <c r="I103" s="57" t="s">
        <v>99</v>
      </c>
      <c r="J103" s="56">
        <v>0</v>
      </c>
    </row>
    <row r="104" spans="1:10" x14ac:dyDescent="0.3">
      <c r="A104" s="55">
        <f t="shared" si="2"/>
        <v>43290</v>
      </c>
      <c r="B104" s="56">
        <v>2018</v>
      </c>
      <c r="C104" s="56">
        <v>190</v>
      </c>
      <c r="D104" s="57">
        <v>8</v>
      </c>
      <c r="E104" s="57">
        <v>1</v>
      </c>
      <c r="F104" s="57">
        <v>3</v>
      </c>
      <c r="G104" s="58">
        <v>147.32</v>
      </c>
      <c r="H104" s="58">
        <v>101.6</v>
      </c>
      <c r="I104" s="57" t="s">
        <v>57</v>
      </c>
      <c r="J104" s="56">
        <v>0</v>
      </c>
    </row>
    <row r="105" spans="1:10" x14ac:dyDescent="0.3">
      <c r="A105" s="55">
        <f t="shared" si="2"/>
        <v>43290</v>
      </c>
      <c r="B105" s="56">
        <v>2018</v>
      </c>
      <c r="C105" s="56">
        <v>190</v>
      </c>
      <c r="D105" s="57">
        <v>8</v>
      </c>
      <c r="E105" s="57">
        <v>1</v>
      </c>
      <c r="F105" s="57">
        <v>4</v>
      </c>
      <c r="G105" s="58">
        <v>129.54</v>
      </c>
      <c r="H105" s="58">
        <v>91.44</v>
      </c>
      <c r="I105" s="57" t="s">
        <v>99</v>
      </c>
      <c r="J105" s="56">
        <v>0</v>
      </c>
    </row>
    <row r="106" spans="1:10" x14ac:dyDescent="0.3">
      <c r="A106" s="55">
        <f t="shared" si="2"/>
        <v>43290</v>
      </c>
      <c r="B106" s="56">
        <v>2018</v>
      </c>
      <c r="C106" s="56">
        <v>190</v>
      </c>
      <c r="D106" s="57">
        <v>8</v>
      </c>
      <c r="E106" s="57">
        <v>1</v>
      </c>
      <c r="F106" s="57">
        <v>5</v>
      </c>
      <c r="G106" s="58">
        <v>129.54</v>
      </c>
      <c r="H106" s="58">
        <v>99.06</v>
      </c>
      <c r="I106" s="57" t="s">
        <v>100</v>
      </c>
      <c r="J106" s="56">
        <v>0</v>
      </c>
    </row>
    <row r="107" spans="1:10" x14ac:dyDescent="0.3">
      <c r="A107" s="55">
        <f t="shared" si="2"/>
        <v>43290</v>
      </c>
      <c r="B107" s="56">
        <v>2018</v>
      </c>
      <c r="C107" s="56">
        <v>190</v>
      </c>
      <c r="D107" s="57">
        <v>8</v>
      </c>
      <c r="E107" s="57">
        <v>2</v>
      </c>
      <c r="F107" s="57">
        <v>1</v>
      </c>
      <c r="G107" s="58">
        <v>139.69999999999999</v>
      </c>
      <c r="H107" s="58">
        <v>88.9</v>
      </c>
      <c r="I107" s="57" t="s">
        <v>99</v>
      </c>
      <c r="J107" s="56">
        <v>0</v>
      </c>
    </row>
    <row r="108" spans="1:10" x14ac:dyDescent="0.3">
      <c r="A108" s="55">
        <f t="shared" si="2"/>
        <v>43290</v>
      </c>
      <c r="B108" s="56">
        <v>2018</v>
      </c>
      <c r="C108" s="56">
        <v>190</v>
      </c>
      <c r="D108" s="57">
        <v>8</v>
      </c>
      <c r="E108" s="57">
        <v>2</v>
      </c>
      <c r="F108" s="57">
        <v>2</v>
      </c>
      <c r="G108" s="58">
        <v>134.62</v>
      </c>
      <c r="H108" s="58">
        <v>81.28</v>
      </c>
      <c r="I108" s="57" t="s">
        <v>99</v>
      </c>
      <c r="J108" s="56">
        <v>0</v>
      </c>
    </row>
    <row r="109" spans="1:10" x14ac:dyDescent="0.3">
      <c r="A109" s="55">
        <f t="shared" si="2"/>
        <v>43290</v>
      </c>
      <c r="B109" s="56">
        <v>2018</v>
      </c>
      <c r="C109" s="56">
        <v>190</v>
      </c>
      <c r="D109" s="57">
        <v>8</v>
      </c>
      <c r="E109" s="57">
        <v>2</v>
      </c>
      <c r="F109" s="57">
        <v>3</v>
      </c>
      <c r="G109" s="58">
        <v>142.24</v>
      </c>
      <c r="H109" s="58">
        <v>86.36</v>
      </c>
      <c r="I109" s="57" t="s">
        <v>57</v>
      </c>
      <c r="J109" s="56">
        <v>0</v>
      </c>
    </row>
    <row r="110" spans="1:10" x14ac:dyDescent="0.3">
      <c r="A110" s="55">
        <f t="shared" si="2"/>
        <v>43290</v>
      </c>
      <c r="B110" s="56">
        <v>2018</v>
      </c>
      <c r="C110" s="56">
        <v>190</v>
      </c>
      <c r="D110" s="57">
        <v>8</v>
      </c>
      <c r="E110" s="57">
        <v>2</v>
      </c>
      <c r="F110" s="57">
        <v>4</v>
      </c>
      <c r="G110" s="58">
        <v>137.16</v>
      </c>
      <c r="H110" s="58">
        <v>96.52</v>
      </c>
      <c r="I110" s="57" t="s">
        <v>99</v>
      </c>
      <c r="J110" s="56">
        <v>1</v>
      </c>
    </row>
    <row r="111" spans="1:10" x14ac:dyDescent="0.3">
      <c r="A111" s="55">
        <f t="shared" si="2"/>
        <v>43290</v>
      </c>
      <c r="B111" s="56">
        <v>2018</v>
      </c>
      <c r="C111" s="56">
        <v>190</v>
      </c>
      <c r="D111" s="57">
        <v>8</v>
      </c>
      <c r="E111" s="57">
        <v>2</v>
      </c>
      <c r="F111" s="57">
        <v>5</v>
      </c>
      <c r="G111" s="58">
        <v>134.62</v>
      </c>
      <c r="H111" s="58">
        <v>91.44</v>
      </c>
      <c r="I111" s="57" t="s">
        <v>100</v>
      </c>
      <c r="J111" s="56">
        <v>0</v>
      </c>
    </row>
    <row r="112" spans="1:10" x14ac:dyDescent="0.3">
      <c r="A112" s="55">
        <f t="shared" si="2"/>
        <v>43290</v>
      </c>
      <c r="B112" s="56">
        <v>2018</v>
      </c>
      <c r="C112" s="56">
        <v>190</v>
      </c>
      <c r="D112" s="57">
        <v>9</v>
      </c>
      <c r="E112" s="57">
        <v>1</v>
      </c>
      <c r="F112" s="57">
        <v>1</v>
      </c>
      <c r="G112" s="58">
        <v>137.16</v>
      </c>
      <c r="H112" s="58">
        <v>96.52</v>
      </c>
      <c r="I112" s="57" t="s">
        <v>99</v>
      </c>
      <c r="J112" s="56">
        <v>0</v>
      </c>
    </row>
    <row r="113" spans="1:10" x14ac:dyDescent="0.3">
      <c r="A113" s="55">
        <f t="shared" si="2"/>
        <v>43290</v>
      </c>
      <c r="B113" s="56">
        <v>2018</v>
      </c>
      <c r="C113" s="56">
        <v>190</v>
      </c>
      <c r="D113" s="57">
        <v>9</v>
      </c>
      <c r="E113" s="57">
        <v>1</v>
      </c>
      <c r="F113" s="57">
        <v>2</v>
      </c>
      <c r="G113" s="58">
        <v>121.92</v>
      </c>
      <c r="H113" s="58">
        <v>91.44</v>
      </c>
      <c r="I113" s="57" t="s">
        <v>100</v>
      </c>
      <c r="J113" s="56">
        <v>0</v>
      </c>
    </row>
    <row r="114" spans="1:10" x14ac:dyDescent="0.3">
      <c r="A114" s="55">
        <f t="shared" si="2"/>
        <v>43290</v>
      </c>
      <c r="B114" s="56">
        <v>2018</v>
      </c>
      <c r="C114" s="56">
        <v>190</v>
      </c>
      <c r="D114" s="57">
        <v>9</v>
      </c>
      <c r="E114" s="57">
        <v>1</v>
      </c>
      <c r="F114" s="57">
        <v>3</v>
      </c>
      <c r="G114" s="58">
        <v>127</v>
      </c>
      <c r="H114" s="58">
        <v>78.739999999999995</v>
      </c>
      <c r="I114" s="57" t="s">
        <v>99</v>
      </c>
      <c r="J114" s="56">
        <v>0</v>
      </c>
    </row>
    <row r="115" spans="1:10" x14ac:dyDescent="0.3">
      <c r="A115" s="55">
        <f t="shared" si="2"/>
        <v>43290</v>
      </c>
      <c r="B115" s="56">
        <v>2018</v>
      </c>
      <c r="C115" s="56">
        <v>190</v>
      </c>
      <c r="D115" s="57">
        <v>9</v>
      </c>
      <c r="E115" s="57">
        <v>1</v>
      </c>
      <c r="F115" s="57">
        <v>4</v>
      </c>
      <c r="G115" s="58">
        <v>129.54</v>
      </c>
      <c r="H115" s="58">
        <v>83.820000000000007</v>
      </c>
      <c r="I115" s="57" t="s">
        <v>99</v>
      </c>
      <c r="J115" s="56">
        <v>0</v>
      </c>
    </row>
    <row r="116" spans="1:10" x14ac:dyDescent="0.3">
      <c r="A116" s="55">
        <f t="shared" si="2"/>
        <v>43290</v>
      </c>
      <c r="B116" s="56">
        <v>2018</v>
      </c>
      <c r="C116" s="56">
        <v>190</v>
      </c>
      <c r="D116" s="57">
        <v>9</v>
      </c>
      <c r="E116" s="57">
        <v>1</v>
      </c>
      <c r="F116" s="57">
        <v>5</v>
      </c>
      <c r="G116" s="58">
        <v>127</v>
      </c>
      <c r="H116" s="58">
        <v>83.820000000000007</v>
      </c>
      <c r="I116" s="57" t="s">
        <v>99</v>
      </c>
      <c r="J116" s="56">
        <v>0</v>
      </c>
    </row>
    <row r="117" spans="1:10" x14ac:dyDescent="0.3">
      <c r="A117" s="55">
        <f t="shared" si="2"/>
        <v>43290</v>
      </c>
      <c r="B117" s="56">
        <v>2018</v>
      </c>
      <c r="C117" s="56">
        <v>190</v>
      </c>
      <c r="D117" s="57">
        <v>9</v>
      </c>
      <c r="E117" s="57">
        <v>2</v>
      </c>
      <c r="F117" s="57">
        <v>1</v>
      </c>
      <c r="G117" s="58">
        <v>116.84</v>
      </c>
      <c r="H117" s="58">
        <v>88.9</v>
      </c>
      <c r="I117" s="57" t="s">
        <v>100</v>
      </c>
      <c r="J117" s="56">
        <v>0</v>
      </c>
    </row>
    <row r="118" spans="1:10" x14ac:dyDescent="0.3">
      <c r="A118" s="55">
        <f t="shared" si="2"/>
        <v>43290</v>
      </c>
      <c r="B118" s="56">
        <v>2018</v>
      </c>
      <c r="C118" s="56">
        <v>190</v>
      </c>
      <c r="D118" s="57">
        <v>9</v>
      </c>
      <c r="E118" s="57">
        <v>2</v>
      </c>
      <c r="F118" s="57">
        <v>2</v>
      </c>
      <c r="G118" s="58">
        <v>119.38</v>
      </c>
      <c r="H118" s="58">
        <v>76.2</v>
      </c>
      <c r="I118" s="57" t="s">
        <v>99</v>
      </c>
      <c r="J118" s="56">
        <v>0</v>
      </c>
    </row>
    <row r="119" spans="1:10" x14ac:dyDescent="0.3">
      <c r="A119" s="55">
        <f t="shared" si="2"/>
        <v>43290</v>
      </c>
      <c r="B119" s="56">
        <v>2018</v>
      </c>
      <c r="C119" s="56">
        <v>190</v>
      </c>
      <c r="D119" s="57">
        <v>9</v>
      </c>
      <c r="E119" s="57">
        <v>2</v>
      </c>
      <c r="F119" s="57">
        <v>3</v>
      </c>
      <c r="G119" s="58">
        <v>114.3</v>
      </c>
      <c r="H119" s="58">
        <v>58.42</v>
      </c>
      <c r="I119" s="57" t="s">
        <v>100</v>
      </c>
      <c r="J119" s="56">
        <v>0</v>
      </c>
    </row>
    <row r="120" spans="1:10" x14ac:dyDescent="0.3">
      <c r="A120" s="55">
        <f t="shared" si="2"/>
        <v>43290</v>
      </c>
      <c r="B120" s="56">
        <v>2018</v>
      </c>
      <c r="C120" s="56">
        <v>190</v>
      </c>
      <c r="D120" s="57">
        <v>9</v>
      </c>
      <c r="E120" s="57">
        <v>2</v>
      </c>
      <c r="F120" s="57">
        <v>4</v>
      </c>
      <c r="G120" s="58">
        <v>109.22</v>
      </c>
      <c r="H120" s="58">
        <v>68.58</v>
      </c>
      <c r="I120" s="57" t="s">
        <v>100</v>
      </c>
      <c r="J120" s="56">
        <v>0</v>
      </c>
    </row>
    <row r="121" spans="1:10" x14ac:dyDescent="0.3">
      <c r="A121" s="55">
        <f t="shared" si="2"/>
        <v>43290</v>
      </c>
      <c r="B121" s="56">
        <v>2018</v>
      </c>
      <c r="C121" s="56">
        <v>190</v>
      </c>
      <c r="D121" s="57">
        <v>9</v>
      </c>
      <c r="E121" s="57">
        <v>2</v>
      </c>
      <c r="F121" s="57">
        <v>5</v>
      </c>
      <c r="G121" s="58">
        <v>114.3</v>
      </c>
      <c r="H121" s="58">
        <v>71.12</v>
      </c>
      <c r="I121" s="57" t="s">
        <v>100</v>
      </c>
      <c r="J121" s="56">
        <v>0</v>
      </c>
    </row>
    <row r="122" spans="1:10" x14ac:dyDescent="0.3">
      <c r="A122" s="55">
        <f t="shared" ref="A122" si="3">DATE(B122,1,C122)</f>
        <v>43304</v>
      </c>
      <c r="B122" s="56">
        <v>2018</v>
      </c>
      <c r="C122" s="56">
        <v>204</v>
      </c>
      <c r="D122" s="57">
        <v>2</v>
      </c>
      <c r="E122" s="57">
        <v>1</v>
      </c>
      <c r="F122" s="57">
        <v>1</v>
      </c>
      <c r="G122" s="58">
        <v>233.68</v>
      </c>
      <c r="H122" s="58">
        <v>91.44</v>
      </c>
      <c r="I122" s="57" t="s">
        <v>51</v>
      </c>
      <c r="J122" s="56">
        <v>0</v>
      </c>
    </row>
    <row r="123" spans="1:10" x14ac:dyDescent="0.3">
      <c r="A123" s="55">
        <f t="shared" ref="A123:A180" si="4">DATE(B123,1,C123)</f>
        <v>43304</v>
      </c>
      <c r="B123" s="56">
        <v>2018</v>
      </c>
      <c r="C123" s="56">
        <v>204</v>
      </c>
      <c r="D123" s="57">
        <v>2</v>
      </c>
      <c r="E123" s="57">
        <v>1</v>
      </c>
      <c r="F123" s="57">
        <v>2</v>
      </c>
      <c r="G123" s="58">
        <v>231.14000000000001</v>
      </c>
      <c r="H123" s="58">
        <v>78.739999999999995</v>
      </c>
      <c r="I123" s="57" t="s">
        <v>51</v>
      </c>
      <c r="J123" s="56">
        <v>0</v>
      </c>
    </row>
    <row r="124" spans="1:10" x14ac:dyDescent="0.3">
      <c r="A124" s="55">
        <f t="shared" si="4"/>
        <v>43304</v>
      </c>
      <c r="B124" s="56">
        <v>2018</v>
      </c>
      <c r="C124" s="56">
        <v>204</v>
      </c>
      <c r="D124" s="57">
        <v>2</v>
      </c>
      <c r="E124" s="57">
        <v>1</v>
      </c>
      <c r="F124" s="57">
        <v>3</v>
      </c>
      <c r="G124" s="58">
        <v>238.76</v>
      </c>
      <c r="H124" s="58">
        <v>88.9</v>
      </c>
      <c r="I124" s="57" t="s">
        <v>51</v>
      </c>
      <c r="J124" s="56">
        <v>0</v>
      </c>
    </row>
    <row r="125" spans="1:10" x14ac:dyDescent="0.3">
      <c r="A125" s="55">
        <f t="shared" si="4"/>
        <v>43304</v>
      </c>
      <c r="B125" s="56">
        <v>2018</v>
      </c>
      <c r="C125" s="56">
        <v>204</v>
      </c>
      <c r="D125" s="57">
        <v>2</v>
      </c>
      <c r="E125" s="57">
        <v>1</v>
      </c>
      <c r="F125" s="57">
        <v>4</v>
      </c>
      <c r="G125" s="58">
        <v>241.3</v>
      </c>
      <c r="H125" s="58">
        <v>101.6</v>
      </c>
      <c r="I125" s="57" t="s">
        <v>51</v>
      </c>
      <c r="J125" s="56">
        <v>0</v>
      </c>
    </row>
    <row r="126" spans="1:10" x14ac:dyDescent="0.3">
      <c r="A126" s="55">
        <f t="shared" si="4"/>
        <v>43304</v>
      </c>
      <c r="B126" s="56">
        <v>2018</v>
      </c>
      <c r="C126" s="56">
        <v>204</v>
      </c>
      <c r="D126" s="57">
        <v>2</v>
      </c>
      <c r="E126" s="57">
        <v>1</v>
      </c>
      <c r="F126" s="57">
        <v>5</v>
      </c>
      <c r="G126" s="58">
        <v>231.14000000000001</v>
      </c>
      <c r="H126" s="58">
        <v>96.52</v>
      </c>
      <c r="I126" s="57" t="s">
        <v>51</v>
      </c>
      <c r="J126" s="56">
        <v>0</v>
      </c>
    </row>
    <row r="127" spans="1:10" x14ac:dyDescent="0.3">
      <c r="A127" s="55">
        <f t="shared" si="4"/>
        <v>43304</v>
      </c>
      <c r="B127" s="56">
        <v>2018</v>
      </c>
      <c r="C127" s="56">
        <v>204</v>
      </c>
      <c r="D127" s="57">
        <v>2</v>
      </c>
      <c r="E127" s="57">
        <v>2</v>
      </c>
      <c r="F127" s="57">
        <v>1</v>
      </c>
      <c r="G127" s="58">
        <v>259.08</v>
      </c>
      <c r="H127" s="58">
        <v>96.52</v>
      </c>
      <c r="I127" s="57" t="s">
        <v>51</v>
      </c>
      <c r="J127" s="56">
        <v>0</v>
      </c>
    </row>
    <row r="128" spans="1:10" x14ac:dyDescent="0.3">
      <c r="A128" s="55">
        <f t="shared" si="4"/>
        <v>43304</v>
      </c>
      <c r="B128" s="56">
        <v>2018</v>
      </c>
      <c r="C128" s="56">
        <v>204</v>
      </c>
      <c r="D128" s="57">
        <v>2</v>
      </c>
      <c r="E128" s="57">
        <v>2</v>
      </c>
      <c r="F128" s="57">
        <v>2</v>
      </c>
      <c r="G128" s="58">
        <v>251.46</v>
      </c>
      <c r="H128" s="58">
        <v>101.6</v>
      </c>
      <c r="I128" s="57" t="s">
        <v>51</v>
      </c>
      <c r="J128" s="56">
        <v>0</v>
      </c>
    </row>
    <row r="129" spans="1:10" x14ac:dyDescent="0.3">
      <c r="A129" s="55">
        <f t="shared" si="4"/>
        <v>43304</v>
      </c>
      <c r="B129" s="56">
        <v>2018</v>
      </c>
      <c r="C129" s="56">
        <v>204</v>
      </c>
      <c r="D129" s="57">
        <v>2</v>
      </c>
      <c r="E129" s="57">
        <v>2</v>
      </c>
      <c r="F129" s="57">
        <v>3</v>
      </c>
      <c r="G129" s="58">
        <v>241.3</v>
      </c>
      <c r="H129" s="58">
        <v>78.739999999999995</v>
      </c>
      <c r="I129" s="57" t="s">
        <v>51</v>
      </c>
      <c r="J129" s="56">
        <v>0</v>
      </c>
    </row>
    <row r="130" spans="1:10" x14ac:dyDescent="0.3">
      <c r="A130" s="55">
        <f t="shared" si="4"/>
        <v>43304</v>
      </c>
      <c r="B130" s="56">
        <v>2018</v>
      </c>
      <c r="C130" s="56">
        <v>204</v>
      </c>
      <c r="D130" s="57">
        <v>2</v>
      </c>
      <c r="E130" s="57">
        <v>2</v>
      </c>
      <c r="F130" s="57">
        <v>4</v>
      </c>
      <c r="G130" s="58">
        <v>254</v>
      </c>
      <c r="H130" s="58">
        <v>91.44</v>
      </c>
      <c r="I130" s="57" t="s">
        <v>51</v>
      </c>
      <c r="J130" s="56">
        <v>0</v>
      </c>
    </row>
    <row r="131" spans="1:10" x14ac:dyDescent="0.3">
      <c r="A131" s="55">
        <f t="shared" si="4"/>
        <v>43304</v>
      </c>
      <c r="B131" s="56">
        <v>2018</v>
      </c>
      <c r="C131" s="56">
        <v>204</v>
      </c>
      <c r="D131" s="57">
        <v>2</v>
      </c>
      <c r="E131" s="57">
        <v>2</v>
      </c>
      <c r="F131" s="57">
        <v>5</v>
      </c>
      <c r="G131" s="58">
        <v>261.62</v>
      </c>
      <c r="H131" s="58">
        <v>93.98</v>
      </c>
      <c r="I131" s="57" t="s">
        <v>51</v>
      </c>
      <c r="J131" s="56">
        <v>0</v>
      </c>
    </row>
    <row r="132" spans="1:10" x14ac:dyDescent="0.3">
      <c r="A132" s="55">
        <f t="shared" si="4"/>
        <v>43304</v>
      </c>
      <c r="B132" s="56">
        <v>2018</v>
      </c>
      <c r="C132" s="56">
        <v>204</v>
      </c>
      <c r="D132" s="57">
        <v>3</v>
      </c>
      <c r="E132" s="57">
        <v>1</v>
      </c>
      <c r="F132" s="57">
        <v>1</v>
      </c>
      <c r="G132" s="58">
        <v>243.84</v>
      </c>
      <c r="H132" s="58">
        <v>114.3</v>
      </c>
      <c r="I132" s="57" t="s">
        <v>51</v>
      </c>
      <c r="J132" s="56">
        <v>0</v>
      </c>
    </row>
    <row r="133" spans="1:10" x14ac:dyDescent="0.3">
      <c r="A133" s="55">
        <f t="shared" si="4"/>
        <v>43304</v>
      </c>
      <c r="B133" s="56">
        <v>2018</v>
      </c>
      <c r="C133" s="56">
        <v>204</v>
      </c>
      <c r="D133" s="57">
        <v>3</v>
      </c>
      <c r="E133" s="57">
        <v>1</v>
      </c>
      <c r="F133" s="57">
        <v>2</v>
      </c>
      <c r="G133" s="58">
        <v>248.92000000000002</v>
      </c>
      <c r="H133" s="58">
        <v>116.84</v>
      </c>
      <c r="I133" s="57" t="s">
        <v>51</v>
      </c>
      <c r="J133" s="56">
        <v>0</v>
      </c>
    </row>
    <row r="134" spans="1:10" x14ac:dyDescent="0.3">
      <c r="A134" s="55">
        <f t="shared" si="4"/>
        <v>43304</v>
      </c>
      <c r="B134" s="56">
        <v>2018</v>
      </c>
      <c r="C134" s="56">
        <v>204</v>
      </c>
      <c r="D134" s="57">
        <v>3</v>
      </c>
      <c r="E134" s="57">
        <v>1</v>
      </c>
      <c r="F134" s="57">
        <v>3</v>
      </c>
      <c r="G134" s="58">
        <v>241.3</v>
      </c>
      <c r="H134" s="58">
        <v>88.9</v>
      </c>
      <c r="I134" s="57" t="s">
        <v>51</v>
      </c>
      <c r="J134" s="56">
        <v>0</v>
      </c>
    </row>
    <row r="135" spans="1:10" x14ac:dyDescent="0.3">
      <c r="A135" s="55">
        <f t="shared" si="4"/>
        <v>43304</v>
      </c>
      <c r="B135" s="56">
        <v>2018</v>
      </c>
      <c r="C135" s="56">
        <v>204</v>
      </c>
      <c r="D135" s="57">
        <v>3</v>
      </c>
      <c r="E135" s="57">
        <v>1</v>
      </c>
      <c r="F135" s="57">
        <v>4</v>
      </c>
      <c r="G135" s="58">
        <v>231.14000000000001</v>
      </c>
      <c r="H135" s="58">
        <v>76.2</v>
      </c>
      <c r="I135" s="57" t="s">
        <v>51</v>
      </c>
      <c r="J135" s="56">
        <v>0</v>
      </c>
    </row>
    <row r="136" spans="1:10" x14ac:dyDescent="0.3">
      <c r="A136" s="55">
        <f t="shared" si="4"/>
        <v>43304</v>
      </c>
      <c r="B136" s="56">
        <v>2018</v>
      </c>
      <c r="C136" s="56">
        <v>204</v>
      </c>
      <c r="D136" s="57">
        <v>3</v>
      </c>
      <c r="E136" s="57">
        <v>1</v>
      </c>
      <c r="F136" s="57">
        <v>5</v>
      </c>
      <c r="G136" s="58">
        <v>246.38</v>
      </c>
      <c r="H136" s="58">
        <v>91.44</v>
      </c>
      <c r="I136" s="57" t="s">
        <v>51</v>
      </c>
      <c r="J136" s="56">
        <v>0</v>
      </c>
    </row>
    <row r="137" spans="1:10" x14ac:dyDescent="0.3">
      <c r="A137" s="55">
        <f t="shared" si="4"/>
        <v>43304</v>
      </c>
      <c r="B137" s="56">
        <v>2018</v>
      </c>
      <c r="C137" s="56">
        <v>204</v>
      </c>
      <c r="D137" s="57">
        <v>3</v>
      </c>
      <c r="E137" s="57">
        <v>2</v>
      </c>
      <c r="F137" s="57">
        <v>1</v>
      </c>
      <c r="G137" s="58">
        <v>241.3</v>
      </c>
      <c r="H137" s="58">
        <v>91.44</v>
      </c>
      <c r="I137" s="57" t="s">
        <v>51</v>
      </c>
      <c r="J137" s="56">
        <v>0</v>
      </c>
    </row>
    <row r="138" spans="1:10" x14ac:dyDescent="0.3">
      <c r="A138" s="55">
        <f t="shared" si="4"/>
        <v>43304</v>
      </c>
      <c r="B138" s="56">
        <v>2018</v>
      </c>
      <c r="C138" s="56">
        <v>204</v>
      </c>
      <c r="D138" s="57">
        <v>3</v>
      </c>
      <c r="E138" s="57">
        <v>2</v>
      </c>
      <c r="F138" s="57">
        <v>2</v>
      </c>
      <c r="G138" s="58">
        <v>233.68</v>
      </c>
      <c r="H138" s="58">
        <v>81.28</v>
      </c>
      <c r="I138" s="57" t="s">
        <v>51</v>
      </c>
      <c r="J138" s="56">
        <v>0</v>
      </c>
    </row>
    <row r="139" spans="1:10" x14ac:dyDescent="0.3">
      <c r="A139" s="55">
        <f t="shared" si="4"/>
        <v>43304</v>
      </c>
      <c r="B139" s="56">
        <v>2018</v>
      </c>
      <c r="C139" s="56">
        <v>204</v>
      </c>
      <c r="D139" s="57">
        <v>3</v>
      </c>
      <c r="E139" s="57">
        <v>2</v>
      </c>
      <c r="F139" s="57">
        <v>3</v>
      </c>
      <c r="G139" s="58">
        <v>231.14000000000001</v>
      </c>
      <c r="H139" s="58">
        <v>96.52</v>
      </c>
      <c r="I139" s="57" t="s">
        <v>51</v>
      </c>
      <c r="J139" s="56">
        <v>0</v>
      </c>
    </row>
    <row r="140" spans="1:10" x14ac:dyDescent="0.3">
      <c r="A140" s="55">
        <f t="shared" si="4"/>
        <v>43304</v>
      </c>
      <c r="B140" s="56">
        <v>2018</v>
      </c>
      <c r="C140" s="56">
        <v>204</v>
      </c>
      <c r="D140" s="57">
        <v>3</v>
      </c>
      <c r="E140" s="57">
        <v>2</v>
      </c>
      <c r="F140" s="57">
        <v>4</v>
      </c>
      <c r="G140" s="58">
        <v>246.38</v>
      </c>
      <c r="H140" s="58">
        <v>78.739999999999995</v>
      </c>
      <c r="I140" s="57" t="s">
        <v>51</v>
      </c>
      <c r="J140" s="56">
        <v>0</v>
      </c>
    </row>
    <row r="141" spans="1:10" x14ac:dyDescent="0.3">
      <c r="A141" s="55">
        <f t="shared" si="4"/>
        <v>43304</v>
      </c>
      <c r="B141" s="56">
        <v>2018</v>
      </c>
      <c r="C141" s="56">
        <v>204</v>
      </c>
      <c r="D141" s="57">
        <v>3</v>
      </c>
      <c r="E141" s="57">
        <v>2</v>
      </c>
      <c r="F141" s="57">
        <v>5</v>
      </c>
      <c r="G141" s="58">
        <v>241.3</v>
      </c>
      <c r="H141" s="58">
        <v>101.6</v>
      </c>
      <c r="I141" s="57" t="s">
        <v>51</v>
      </c>
      <c r="J141" s="56">
        <v>0</v>
      </c>
    </row>
    <row r="142" spans="1:10" x14ac:dyDescent="0.3">
      <c r="A142" s="55">
        <f t="shared" si="4"/>
        <v>43304</v>
      </c>
      <c r="B142" s="56">
        <v>2018</v>
      </c>
      <c r="C142" s="56">
        <v>204</v>
      </c>
      <c r="D142" s="57">
        <v>4</v>
      </c>
      <c r="E142" s="57">
        <v>1</v>
      </c>
      <c r="F142" s="57">
        <v>1</v>
      </c>
      <c r="G142" s="58">
        <v>246.38</v>
      </c>
      <c r="H142" s="58">
        <v>78.739999999999995</v>
      </c>
      <c r="I142" s="57" t="s">
        <v>51</v>
      </c>
      <c r="J142" s="56">
        <v>0</v>
      </c>
    </row>
    <row r="143" spans="1:10" x14ac:dyDescent="0.3">
      <c r="A143" s="55">
        <f t="shared" si="4"/>
        <v>43304</v>
      </c>
      <c r="B143" s="56">
        <v>2018</v>
      </c>
      <c r="C143" s="56">
        <v>204</v>
      </c>
      <c r="D143" s="57">
        <v>4</v>
      </c>
      <c r="E143" s="57">
        <v>1</v>
      </c>
      <c r="F143" s="57">
        <v>2</v>
      </c>
      <c r="G143" s="58">
        <v>248.92000000000002</v>
      </c>
      <c r="H143" s="58">
        <v>83.820000000000007</v>
      </c>
      <c r="I143" s="57" t="s">
        <v>51</v>
      </c>
      <c r="J143" s="56">
        <v>0</v>
      </c>
    </row>
    <row r="144" spans="1:10" x14ac:dyDescent="0.3">
      <c r="A144" s="55">
        <f t="shared" si="4"/>
        <v>43304</v>
      </c>
      <c r="B144" s="56">
        <v>2018</v>
      </c>
      <c r="C144" s="56">
        <v>204</v>
      </c>
      <c r="D144" s="57">
        <v>4</v>
      </c>
      <c r="E144" s="57">
        <v>1</v>
      </c>
      <c r="F144" s="57">
        <v>3</v>
      </c>
      <c r="G144" s="58">
        <v>241.3</v>
      </c>
      <c r="H144" s="58">
        <v>73.66</v>
      </c>
      <c r="I144" s="57" t="s">
        <v>51</v>
      </c>
      <c r="J144" s="56">
        <v>0</v>
      </c>
    </row>
    <row r="145" spans="1:10" x14ac:dyDescent="0.3">
      <c r="A145" s="55">
        <f t="shared" si="4"/>
        <v>43304</v>
      </c>
      <c r="B145" s="56">
        <v>2018</v>
      </c>
      <c r="C145" s="56">
        <v>204</v>
      </c>
      <c r="D145" s="57">
        <v>4</v>
      </c>
      <c r="E145" s="57">
        <v>1</v>
      </c>
      <c r="F145" s="57">
        <v>4</v>
      </c>
      <c r="G145" s="58">
        <v>243.84</v>
      </c>
      <c r="H145" s="58">
        <v>91.44</v>
      </c>
      <c r="I145" s="57" t="s">
        <v>51</v>
      </c>
      <c r="J145" s="56">
        <v>0</v>
      </c>
    </row>
    <row r="146" spans="1:10" x14ac:dyDescent="0.3">
      <c r="A146" s="55">
        <f t="shared" si="4"/>
        <v>43304</v>
      </c>
      <c r="B146" s="56">
        <v>2018</v>
      </c>
      <c r="C146" s="56">
        <v>204</v>
      </c>
      <c r="D146" s="57">
        <v>4</v>
      </c>
      <c r="E146" s="57">
        <v>1</v>
      </c>
      <c r="F146" s="57">
        <v>5</v>
      </c>
      <c r="G146" s="58">
        <v>238.76</v>
      </c>
      <c r="H146" s="58">
        <v>88.9</v>
      </c>
      <c r="I146" s="57" t="s">
        <v>51</v>
      </c>
      <c r="J146" s="56">
        <v>0</v>
      </c>
    </row>
    <row r="147" spans="1:10" x14ac:dyDescent="0.3">
      <c r="A147" s="55">
        <f t="shared" si="4"/>
        <v>43304</v>
      </c>
      <c r="B147" s="56">
        <v>2018</v>
      </c>
      <c r="C147" s="56">
        <v>204</v>
      </c>
      <c r="D147" s="57">
        <v>4</v>
      </c>
      <c r="E147" s="57">
        <v>2</v>
      </c>
      <c r="F147" s="57">
        <v>1</v>
      </c>
      <c r="G147" s="58">
        <v>233.68</v>
      </c>
      <c r="H147" s="58">
        <v>104.14</v>
      </c>
      <c r="I147" s="57" t="s">
        <v>51</v>
      </c>
      <c r="J147" s="56">
        <v>0</v>
      </c>
    </row>
    <row r="148" spans="1:10" x14ac:dyDescent="0.3">
      <c r="A148" s="55">
        <f t="shared" si="4"/>
        <v>43304</v>
      </c>
      <c r="B148" s="56">
        <v>2018</v>
      </c>
      <c r="C148" s="56">
        <v>204</v>
      </c>
      <c r="D148" s="57">
        <v>4</v>
      </c>
      <c r="E148" s="57">
        <v>2</v>
      </c>
      <c r="F148" s="57">
        <v>2</v>
      </c>
      <c r="G148" s="58">
        <v>246.38</v>
      </c>
      <c r="H148" s="58">
        <v>121.92</v>
      </c>
      <c r="I148" s="57" t="s">
        <v>51</v>
      </c>
      <c r="J148" s="56">
        <v>0</v>
      </c>
    </row>
    <row r="149" spans="1:10" x14ac:dyDescent="0.3">
      <c r="A149" s="55">
        <f t="shared" si="4"/>
        <v>43304</v>
      </c>
      <c r="B149" s="56">
        <v>2018</v>
      </c>
      <c r="C149" s="56">
        <v>204</v>
      </c>
      <c r="D149" s="57">
        <v>4</v>
      </c>
      <c r="E149" s="57">
        <v>2</v>
      </c>
      <c r="F149" s="57">
        <v>3</v>
      </c>
      <c r="G149" s="58">
        <v>243.84</v>
      </c>
      <c r="H149" s="58">
        <v>81.28</v>
      </c>
      <c r="I149" s="57" t="s">
        <v>51</v>
      </c>
      <c r="J149" s="56">
        <v>0</v>
      </c>
    </row>
    <row r="150" spans="1:10" x14ac:dyDescent="0.3">
      <c r="A150" s="55">
        <f t="shared" si="4"/>
        <v>43304</v>
      </c>
      <c r="B150" s="56">
        <v>2018</v>
      </c>
      <c r="C150" s="56">
        <v>204</v>
      </c>
      <c r="D150" s="57">
        <v>4</v>
      </c>
      <c r="E150" s="57">
        <v>2</v>
      </c>
      <c r="F150" s="57">
        <v>4</v>
      </c>
      <c r="G150" s="58">
        <v>236.22</v>
      </c>
      <c r="H150" s="58">
        <v>91.44</v>
      </c>
      <c r="I150" s="57" t="s">
        <v>51</v>
      </c>
      <c r="J150" s="56">
        <v>0</v>
      </c>
    </row>
    <row r="151" spans="1:10" x14ac:dyDescent="0.3">
      <c r="A151" s="55">
        <f t="shared" si="4"/>
        <v>43304</v>
      </c>
      <c r="B151" s="56">
        <v>2018</v>
      </c>
      <c r="C151" s="56">
        <v>204</v>
      </c>
      <c r="D151" s="57">
        <v>4</v>
      </c>
      <c r="E151" s="57">
        <v>2</v>
      </c>
      <c r="F151" s="57">
        <v>5</v>
      </c>
      <c r="G151" s="58">
        <v>241.3</v>
      </c>
      <c r="H151" s="58">
        <v>99.06</v>
      </c>
      <c r="I151" s="57" t="s">
        <v>51</v>
      </c>
      <c r="J151" s="56">
        <v>0</v>
      </c>
    </row>
    <row r="152" spans="1:10" x14ac:dyDescent="0.3">
      <c r="A152" s="55">
        <f t="shared" si="4"/>
        <v>43304</v>
      </c>
      <c r="B152" s="56">
        <v>2018</v>
      </c>
      <c r="C152" s="56">
        <v>204</v>
      </c>
      <c r="D152" s="57">
        <v>7</v>
      </c>
      <c r="E152" s="57">
        <v>1</v>
      </c>
      <c r="F152" s="57">
        <v>1</v>
      </c>
      <c r="G152" s="58">
        <v>241.3</v>
      </c>
      <c r="H152" s="58">
        <v>63.5</v>
      </c>
      <c r="I152" s="57" t="s">
        <v>51</v>
      </c>
      <c r="J152" s="56">
        <v>0</v>
      </c>
    </row>
    <row r="153" spans="1:10" x14ac:dyDescent="0.3">
      <c r="A153" s="55">
        <f t="shared" si="4"/>
        <v>43304</v>
      </c>
      <c r="B153" s="56">
        <v>2018</v>
      </c>
      <c r="C153" s="56">
        <v>204</v>
      </c>
      <c r="D153" s="57">
        <v>7</v>
      </c>
      <c r="E153" s="57">
        <v>1</v>
      </c>
      <c r="F153" s="57">
        <v>2</v>
      </c>
      <c r="G153" s="58">
        <v>246.38</v>
      </c>
      <c r="H153" s="58">
        <v>91.44</v>
      </c>
      <c r="I153" s="57" t="s">
        <v>51</v>
      </c>
      <c r="J153" s="56">
        <v>1</v>
      </c>
    </row>
    <row r="154" spans="1:10" x14ac:dyDescent="0.3">
      <c r="A154" s="55">
        <f t="shared" si="4"/>
        <v>43304</v>
      </c>
      <c r="B154" s="56">
        <v>2018</v>
      </c>
      <c r="C154" s="56">
        <v>204</v>
      </c>
      <c r="D154" s="57">
        <v>7</v>
      </c>
      <c r="E154" s="57">
        <v>1</v>
      </c>
      <c r="F154" s="57">
        <v>3</v>
      </c>
      <c r="G154" s="58">
        <v>238.76</v>
      </c>
      <c r="H154" s="58">
        <v>96.52</v>
      </c>
      <c r="I154" s="57" t="s">
        <v>51</v>
      </c>
      <c r="J154" s="56">
        <v>0</v>
      </c>
    </row>
    <row r="155" spans="1:10" x14ac:dyDescent="0.3">
      <c r="A155" s="55">
        <f t="shared" si="4"/>
        <v>43304</v>
      </c>
      <c r="B155" s="56">
        <v>2018</v>
      </c>
      <c r="C155" s="56">
        <v>204</v>
      </c>
      <c r="D155" s="57">
        <v>7</v>
      </c>
      <c r="E155" s="57">
        <v>1</v>
      </c>
      <c r="F155" s="57">
        <v>4</v>
      </c>
      <c r="G155" s="58">
        <v>243.84</v>
      </c>
      <c r="H155" s="58">
        <v>78.739999999999995</v>
      </c>
      <c r="I155" s="57" t="s">
        <v>51</v>
      </c>
      <c r="J155" s="56">
        <v>0</v>
      </c>
    </row>
    <row r="156" spans="1:10" x14ac:dyDescent="0.3">
      <c r="A156" s="55">
        <f t="shared" si="4"/>
        <v>43304</v>
      </c>
      <c r="B156" s="56">
        <v>2018</v>
      </c>
      <c r="C156" s="56">
        <v>204</v>
      </c>
      <c r="D156" s="57">
        <v>7</v>
      </c>
      <c r="E156" s="57">
        <v>1</v>
      </c>
      <c r="F156" s="57">
        <v>5</v>
      </c>
      <c r="G156" s="58">
        <v>248.92000000000002</v>
      </c>
      <c r="H156" s="58">
        <v>83.820000000000007</v>
      </c>
      <c r="I156" s="57" t="s">
        <v>51</v>
      </c>
      <c r="J156" s="56">
        <v>0</v>
      </c>
    </row>
    <row r="157" spans="1:10" x14ac:dyDescent="0.3">
      <c r="A157" s="55">
        <f t="shared" si="4"/>
        <v>43304</v>
      </c>
      <c r="B157" s="56">
        <v>2018</v>
      </c>
      <c r="C157" s="56">
        <v>204</v>
      </c>
      <c r="D157" s="57">
        <v>7</v>
      </c>
      <c r="E157" s="57">
        <v>2</v>
      </c>
      <c r="F157" s="57">
        <v>1</v>
      </c>
      <c r="G157" s="58">
        <v>269.24</v>
      </c>
      <c r="H157" s="58">
        <v>114.3</v>
      </c>
      <c r="I157" s="57" t="s">
        <v>51</v>
      </c>
      <c r="J157" s="56">
        <v>0</v>
      </c>
    </row>
    <row r="158" spans="1:10" x14ac:dyDescent="0.3">
      <c r="A158" s="55">
        <f t="shared" si="4"/>
        <v>43304</v>
      </c>
      <c r="B158" s="56">
        <v>2018</v>
      </c>
      <c r="C158" s="56">
        <v>204</v>
      </c>
      <c r="D158" s="57">
        <v>7</v>
      </c>
      <c r="E158" s="57">
        <v>2</v>
      </c>
      <c r="F158" s="57">
        <v>2</v>
      </c>
      <c r="G158" s="58">
        <v>271.78000000000003</v>
      </c>
      <c r="H158" s="58">
        <v>99.06</v>
      </c>
      <c r="I158" s="57" t="s">
        <v>51</v>
      </c>
      <c r="J158" s="56">
        <v>0</v>
      </c>
    </row>
    <row r="159" spans="1:10" x14ac:dyDescent="0.3">
      <c r="A159" s="55">
        <f t="shared" si="4"/>
        <v>43304</v>
      </c>
      <c r="B159" s="56">
        <v>2018</v>
      </c>
      <c r="C159" s="56">
        <v>204</v>
      </c>
      <c r="D159" s="57">
        <v>7</v>
      </c>
      <c r="E159" s="57">
        <v>2</v>
      </c>
      <c r="F159" s="57">
        <v>3</v>
      </c>
      <c r="G159" s="58">
        <v>256.54000000000002</v>
      </c>
      <c r="H159" s="58">
        <v>101.6</v>
      </c>
      <c r="I159" s="57" t="s">
        <v>51</v>
      </c>
      <c r="J159" s="56">
        <v>2</v>
      </c>
    </row>
    <row r="160" spans="1:10" x14ac:dyDescent="0.3">
      <c r="A160" s="55">
        <f t="shared" si="4"/>
        <v>43304</v>
      </c>
      <c r="B160" s="56">
        <v>2018</v>
      </c>
      <c r="C160" s="56">
        <v>204</v>
      </c>
      <c r="D160" s="57">
        <v>7</v>
      </c>
      <c r="E160" s="57">
        <v>2</v>
      </c>
      <c r="F160" s="57">
        <v>4</v>
      </c>
      <c r="G160" s="58">
        <v>261.62</v>
      </c>
      <c r="H160" s="58">
        <v>96.52</v>
      </c>
      <c r="I160" s="57" t="s">
        <v>51</v>
      </c>
      <c r="J160" s="56">
        <v>0</v>
      </c>
    </row>
    <row r="161" spans="1:10" x14ac:dyDescent="0.3">
      <c r="A161" s="55">
        <f t="shared" si="4"/>
        <v>43304</v>
      </c>
      <c r="B161" s="56">
        <v>2018</v>
      </c>
      <c r="C161" s="56">
        <v>204</v>
      </c>
      <c r="D161" s="57">
        <v>7</v>
      </c>
      <c r="E161" s="57">
        <v>2</v>
      </c>
      <c r="F161" s="57">
        <v>5</v>
      </c>
      <c r="G161" s="58">
        <v>256.54000000000002</v>
      </c>
      <c r="H161" s="58">
        <v>91.44</v>
      </c>
      <c r="I161" s="57" t="s">
        <v>51</v>
      </c>
      <c r="J161" s="56">
        <v>0</v>
      </c>
    </row>
    <row r="162" spans="1:10" x14ac:dyDescent="0.3">
      <c r="A162" s="55">
        <f t="shared" si="4"/>
        <v>43304</v>
      </c>
      <c r="B162" s="56">
        <v>2018</v>
      </c>
      <c r="C162" s="56">
        <v>204</v>
      </c>
      <c r="D162" s="57">
        <v>8</v>
      </c>
      <c r="E162" s="57">
        <v>1</v>
      </c>
      <c r="F162" s="57">
        <v>1</v>
      </c>
      <c r="G162" s="58">
        <v>248.92000000000002</v>
      </c>
      <c r="H162" s="58">
        <v>114.3</v>
      </c>
      <c r="I162" s="57" t="s">
        <v>51</v>
      </c>
      <c r="J162" s="56">
        <v>0</v>
      </c>
    </row>
    <row r="163" spans="1:10" x14ac:dyDescent="0.3">
      <c r="A163" s="55">
        <f t="shared" si="4"/>
        <v>43304</v>
      </c>
      <c r="B163" s="56">
        <v>2018</v>
      </c>
      <c r="C163" s="56">
        <v>204</v>
      </c>
      <c r="D163" s="57">
        <v>8</v>
      </c>
      <c r="E163" s="57">
        <v>1</v>
      </c>
      <c r="F163" s="57">
        <v>2</v>
      </c>
      <c r="G163" s="58">
        <v>254</v>
      </c>
      <c r="H163" s="58">
        <v>76.2</v>
      </c>
      <c r="I163" s="57" t="s">
        <v>51</v>
      </c>
      <c r="J163" s="56">
        <v>1</v>
      </c>
    </row>
    <row r="164" spans="1:10" x14ac:dyDescent="0.3">
      <c r="A164" s="55">
        <f t="shared" si="4"/>
        <v>43304</v>
      </c>
      <c r="B164" s="56">
        <v>2018</v>
      </c>
      <c r="C164" s="56">
        <v>204</v>
      </c>
      <c r="D164" s="57">
        <v>8</v>
      </c>
      <c r="E164" s="57">
        <v>1</v>
      </c>
      <c r="F164" s="57">
        <v>3</v>
      </c>
      <c r="G164" s="58">
        <v>246.38</v>
      </c>
      <c r="H164" s="58">
        <v>96.52</v>
      </c>
      <c r="I164" s="57" t="s">
        <v>51</v>
      </c>
      <c r="J164" s="56">
        <v>0</v>
      </c>
    </row>
    <row r="165" spans="1:10" x14ac:dyDescent="0.3">
      <c r="A165" s="55">
        <f t="shared" si="4"/>
        <v>43304</v>
      </c>
      <c r="B165" s="56">
        <v>2018</v>
      </c>
      <c r="C165" s="56">
        <v>204</v>
      </c>
      <c r="D165" s="57">
        <v>8</v>
      </c>
      <c r="E165" s="57">
        <v>1</v>
      </c>
      <c r="F165" s="57">
        <v>4</v>
      </c>
      <c r="G165" s="58">
        <v>243.84</v>
      </c>
      <c r="H165" s="58">
        <v>91.44</v>
      </c>
      <c r="I165" s="57" t="s">
        <v>51</v>
      </c>
      <c r="J165" s="56">
        <v>0</v>
      </c>
    </row>
    <row r="166" spans="1:10" x14ac:dyDescent="0.3">
      <c r="A166" s="55">
        <f t="shared" si="4"/>
        <v>43304</v>
      </c>
      <c r="B166" s="56">
        <v>2018</v>
      </c>
      <c r="C166" s="56">
        <v>204</v>
      </c>
      <c r="D166" s="57">
        <v>8</v>
      </c>
      <c r="E166" s="57">
        <v>1</v>
      </c>
      <c r="F166" s="57">
        <v>5</v>
      </c>
      <c r="G166" s="58">
        <v>241.3</v>
      </c>
      <c r="H166" s="58">
        <v>106.68</v>
      </c>
      <c r="I166" s="57" t="s">
        <v>51</v>
      </c>
      <c r="J166" s="56">
        <v>0</v>
      </c>
    </row>
    <row r="167" spans="1:10" x14ac:dyDescent="0.3">
      <c r="A167" s="55">
        <f t="shared" si="4"/>
        <v>43304</v>
      </c>
      <c r="B167" s="56">
        <v>2018</v>
      </c>
      <c r="C167" s="56">
        <v>204</v>
      </c>
      <c r="D167" s="57">
        <v>8</v>
      </c>
      <c r="E167" s="57">
        <v>2</v>
      </c>
      <c r="F167" s="57">
        <v>1</v>
      </c>
      <c r="G167" s="58">
        <v>271.78000000000003</v>
      </c>
      <c r="H167" s="58">
        <v>114.3</v>
      </c>
      <c r="I167" s="57" t="s">
        <v>51</v>
      </c>
      <c r="J167" s="56">
        <v>0</v>
      </c>
    </row>
    <row r="168" spans="1:10" x14ac:dyDescent="0.3">
      <c r="A168" s="55">
        <f t="shared" si="4"/>
        <v>43304</v>
      </c>
      <c r="B168" s="56">
        <v>2018</v>
      </c>
      <c r="C168" s="56">
        <v>204</v>
      </c>
      <c r="D168" s="57">
        <v>8</v>
      </c>
      <c r="E168" s="57">
        <v>2</v>
      </c>
      <c r="F168" s="57">
        <v>2</v>
      </c>
      <c r="G168" s="58">
        <v>274.32</v>
      </c>
      <c r="H168" s="58">
        <v>114.3</v>
      </c>
      <c r="I168" s="57" t="s">
        <v>51</v>
      </c>
      <c r="J168" s="56">
        <v>1</v>
      </c>
    </row>
    <row r="169" spans="1:10" x14ac:dyDescent="0.3">
      <c r="A169" s="55">
        <f t="shared" si="4"/>
        <v>43304</v>
      </c>
      <c r="B169" s="56">
        <v>2018</v>
      </c>
      <c r="C169" s="56">
        <v>204</v>
      </c>
      <c r="D169" s="57">
        <v>8</v>
      </c>
      <c r="E169" s="57">
        <v>2</v>
      </c>
      <c r="F169" s="57">
        <v>3</v>
      </c>
      <c r="G169" s="58">
        <v>279.39999999999998</v>
      </c>
      <c r="H169" s="58">
        <v>99.06</v>
      </c>
      <c r="I169" s="57" t="s">
        <v>51</v>
      </c>
      <c r="J169" s="56">
        <v>0</v>
      </c>
    </row>
    <row r="170" spans="1:10" x14ac:dyDescent="0.3">
      <c r="A170" s="55">
        <f t="shared" si="4"/>
        <v>43304</v>
      </c>
      <c r="B170" s="56">
        <v>2018</v>
      </c>
      <c r="C170" s="56">
        <v>204</v>
      </c>
      <c r="D170" s="57">
        <v>8</v>
      </c>
      <c r="E170" s="57">
        <v>2</v>
      </c>
      <c r="F170" s="57">
        <v>4</v>
      </c>
      <c r="G170" s="58">
        <v>266.7</v>
      </c>
      <c r="H170" s="58">
        <v>106.68</v>
      </c>
      <c r="I170" s="57" t="s">
        <v>51</v>
      </c>
      <c r="J170" s="56">
        <v>0</v>
      </c>
    </row>
    <row r="171" spans="1:10" x14ac:dyDescent="0.3">
      <c r="A171" s="55">
        <f t="shared" si="4"/>
        <v>43304</v>
      </c>
      <c r="B171" s="56">
        <v>2018</v>
      </c>
      <c r="C171" s="56">
        <v>204</v>
      </c>
      <c r="D171" s="57">
        <v>8</v>
      </c>
      <c r="E171" s="57">
        <v>2</v>
      </c>
      <c r="F171" s="57">
        <v>5</v>
      </c>
      <c r="G171" s="58">
        <v>269.24</v>
      </c>
      <c r="H171" s="58">
        <v>91.44</v>
      </c>
      <c r="I171" s="57" t="s">
        <v>51</v>
      </c>
      <c r="J171" s="56">
        <v>0</v>
      </c>
    </row>
    <row r="172" spans="1:10" x14ac:dyDescent="0.3">
      <c r="A172" s="55">
        <f t="shared" si="4"/>
        <v>43304</v>
      </c>
      <c r="B172" s="56">
        <v>2018</v>
      </c>
      <c r="C172" s="56">
        <v>204</v>
      </c>
      <c r="D172" s="57">
        <v>9</v>
      </c>
      <c r="E172" s="57">
        <v>1</v>
      </c>
      <c r="F172" s="57">
        <v>1</v>
      </c>
      <c r="G172" s="58">
        <v>241.3</v>
      </c>
      <c r="H172" s="58">
        <v>114.3</v>
      </c>
      <c r="I172" s="57" t="s">
        <v>51</v>
      </c>
      <c r="J172" s="56">
        <v>1</v>
      </c>
    </row>
    <row r="173" spans="1:10" x14ac:dyDescent="0.3">
      <c r="A173" s="55">
        <f t="shared" si="4"/>
        <v>43304</v>
      </c>
      <c r="B173" s="56">
        <v>2018</v>
      </c>
      <c r="C173" s="56">
        <v>204</v>
      </c>
      <c r="D173" s="57">
        <v>9</v>
      </c>
      <c r="E173" s="57">
        <v>1</v>
      </c>
      <c r="F173" s="57">
        <v>2</v>
      </c>
      <c r="G173" s="58">
        <v>254</v>
      </c>
      <c r="H173" s="58">
        <v>96.52</v>
      </c>
      <c r="I173" s="57" t="s">
        <v>51</v>
      </c>
      <c r="J173" s="56">
        <v>0</v>
      </c>
    </row>
    <row r="174" spans="1:10" x14ac:dyDescent="0.3">
      <c r="A174" s="55">
        <f t="shared" si="4"/>
        <v>43304</v>
      </c>
      <c r="B174" s="56">
        <v>2018</v>
      </c>
      <c r="C174" s="56">
        <v>204</v>
      </c>
      <c r="D174" s="57">
        <v>9</v>
      </c>
      <c r="E174" s="57">
        <v>1</v>
      </c>
      <c r="F174" s="57">
        <v>3</v>
      </c>
      <c r="G174" s="58">
        <v>259.08</v>
      </c>
      <c r="H174" s="58">
        <v>101.6</v>
      </c>
      <c r="I174" s="57" t="s">
        <v>51</v>
      </c>
      <c r="J174" s="56">
        <v>0</v>
      </c>
    </row>
    <row r="175" spans="1:10" x14ac:dyDescent="0.3">
      <c r="A175" s="55">
        <f t="shared" si="4"/>
        <v>43304</v>
      </c>
      <c r="B175" s="56">
        <v>2018</v>
      </c>
      <c r="C175" s="56">
        <v>204</v>
      </c>
      <c r="D175" s="57">
        <v>9</v>
      </c>
      <c r="E175" s="57">
        <v>1</v>
      </c>
      <c r="F175" s="57">
        <v>4</v>
      </c>
      <c r="G175" s="58">
        <v>266.7</v>
      </c>
      <c r="H175" s="58">
        <v>109.22</v>
      </c>
      <c r="I175" s="57" t="s">
        <v>51</v>
      </c>
      <c r="J175" s="56">
        <v>0</v>
      </c>
    </row>
    <row r="176" spans="1:10" x14ac:dyDescent="0.3">
      <c r="A176" s="55">
        <f t="shared" si="4"/>
        <v>43304</v>
      </c>
      <c r="B176" s="56">
        <v>2018</v>
      </c>
      <c r="C176" s="56">
        <v>204</v>
      </c>
      <c r="D176" s="57">
        <v>9</v>
      </c>
      <c r="E176" s="57">
        <v>1</v>
      </c>
      <c r="F176" s="57">
        <v>5</v>
      </c>
      <c r="G176" s="58">
        <v>259.08</v>
      </c>
      <c r="H176" s="58">
        <v>91.44</v>
      </c>
      <c r="I176" s="57" t="s">
        <v>51</v>
      </c>
      <c r="J176" s="56">
        <v>0</v>
      </c>
    </row>
    <row r="177" spans="1:10" x14ac:dyDescent="0.3">
      <c r="A177" s="55">
        <f t="shared" si="4"/>
        <v>43304</v>
      </c>
      <c r="B177" s="56">
        <v>2018</v>
      </c>
      <c r="C177" s="56">
        <v>204</v>
      </c>
      <c r="D177" s="57">
        <v>9</v>
      </c>
      <c r="E177" s="57">
        <v>2</v>
      </c>
      <c r="F177" s="57">
        <v>1</v>
      </c>
      <c r="G177" s="58">
        <v>241.3</v>
      </c>
      <c r="H177" s="58">
        <v>106.68</v>
      </c>
      <c r="I177" s="57" t="s">
        <v>51</v>
      </c>
      <c r="J177" s="56">
        <v>0</v>
      </c>
    </row>
    <row r="178" spans="1:10" x14ac:dyDescent="0.3">
      <c r="A178" s="55">
        <f t="shared" si="4"/>
        <v>43304</v>
      </c>
      <c r="B178" s="56">
        <v>2018</v>
      </c>
      <c r="C178" s="56">
        <v>204</v>
      </c>
      <c r="D178" s="57">
        <v>9</v>
      </c>
      <c r="E178" s="57">
        <v>2</v>
      </c>
      <c r="F178" s="57">
        <v>2</v>
      </c>
      <c r="G178" s="58">
        <v>215.9</v>
      </c>
      <c r="H178" s="58">
        <v>101.6</v>
      </c>
      <c r="I178" s="57" t="s">
        <v>50</v>
      </c>
      <c r="J178" s="56">
        <v>0</v>
      </c>
    </row>
    <row r="179" spans="1:10" x14ac:dyDescent="0.3">
      <c r="A179" s="55">
        <f t="shared" si="4"/>
        <v>43304</v>
      </c>
      <c r="B179" s="56">
        <v>2018</v>
      </c>
      <c r="C179" s="56">
        <v>204</v>
      </c>
      <c r="D179" s="57">
        <v>9</v>
      </c>
      <c r="E179" s="57">
        <v>2</v>
      </c>
      <c r="F179" s="57">
        <v>3</v>
      </c>
      <c r="G179" s="58">
        <v>228.6</v>
      </c>
      <c r="H179" s="58">
        <v>88.9</v>
      </c>
      <c r="I179" s="57" t="s">
        <v>51</v>
      </c>
      <c r="J179" s="56">
        <v>0</v>
      </c>
    </row>
    <row r="180" spans="1:10" x14ac:dyDescent="0.3">
      <c r="A180" s="55">
        <f t="shared" si="4"/>
        <v>43304</v>
      </c>
      <c r="B180" s="56">
        <v>2018</v>
      </c>
      <c r="C180" s="56">
        <v>204</v>
      </c>
      <c r="D180" s="57">
        <v>9</v>
      </c>
      <c r="E180" s="57">
        <v>2</v>
      </c>
      <c r="F180" s="57">
        <v>4</v>
      </c>
      <c r="G180" s="58">
        <v>220.98</v>
      </c>
      <c r="H180" s="58">
        <v>91.44</v>
      </c>
      <c r="I180" s="57" t="s">
        <v>54</v>
      </c>
      <c r="J180" s="56">
        <v>0</v>
      </c>
    </row>
    <row r="181" spans="1:10" x14ac:dyDescent="0.3">
      <c r="A181" s="55">
        <f t="shared" ref="A181" si="5">DATE(B181,1,C181)</f>
        <v>43304</v>
      </c>
      <c r="B181" s="56">
        <v>2018</v>
      </c>
      <c r="C181" s="56">
        <v>204</v>
      </c>
      <c r="D181" s="57">
        <v>9</v>
      </c>
      <c r="E181" s="57">
        <v>2</v>
      </c>
      <c r="F181" s="57">
        <v>5</v>
      </c>
      <c r="G181" s="58">
        <v>238.76</v>
      </c>
      <c r="H181" s="58">
        <v>78.739999999999995</v>
      </c>
      <c r="I181" s="57" t="s">
        <v>51</v>
      </c>
      <c r="J181" s="56">
        <v>0</v>
      </c>
    </row>
    <row r="182" spans="1:10" x14ac:dyDescent="0.3">
      <c r="A182" s="55">
        <f t="shared" ref="A182" si="6">DATE(B182,1,C182)</f>
        <v>43325</v>
      </c>
      <c r="B182" s="56">
        <v>2018</v>
      </c>
      <c r="C182" s="56">
        <v>225</v>
      </c>
      <c r="D182" s="57">
        <v>2</v>
      </c>
      <c r="E182" s="57">
        <v>1</v>
      </c>
      <c r="F182" s="57">
        <v>1</v>
      </c>
      <c r="G182" s="58">
        <v>246.38</v>
      </c>
      <c r="H182" s="58">
        <v>60.96</v>
      </c>
      <c r="I182" s="57" t="s">
        <v>55</v>
      </c>
      <c r="J182" s="56">
        <v>0</v>
      </c>
    </row>
    <row r="183" spans="1:10" x14ac:dyDescent="0.3">
      <c r="A183" s="55">
        <f t="shared" ref="A183:A241" si="7">DATE(B183,1,C183)</f>
        <v>43325</v>
      </c>
      <c r="B183" s="56">
        <v>2018</v>
      </c>
      <c r="C183" s="56">
        <v>225</v>
      </c>
      <c r="D183" s="57">
        <v>2</v>
      </c>
      <c r="E183" s="57">
        <v>1</v>
      </c>
      <c r="F183" s="57">
        <v>2</v>
      </c>
      <c r="G183" s="58">
        <v>261.62</v>
      </c>
      <c r="H183" s="58">
        <v>68.58</v>
      </c>
      <c r="I183" s="57" t="s">
        <v>55</v>
      </c>
      <c r="J183" s="56">
        <v>0</v>
      </c>
    </row>
    <row r="184" spans="1:10" x14ac:dyDescent="0.3">
      <c r="A184" s="55">
        <f t="shared" si="7"/>
        <v>43325</v>
      </c>
      <c r="B184" s="56">
        <v>2018</v>
      </c>
      <c r="C184" s="56">
        <v>225</v>
      </c>
      <c r="D184" s="57">
        <v>2</v>
      </c>
      <c r="E184" s="57">
        <v>1</v>
      </c>
      <c r="F184" s="57">
        <v>3</v>
      </c>
      <c r="G184" s="58">
        <v>266.7</v>
      </c>
      <c r="H184" s="58">
        <v>58.42</v>
      </c>
      <c r="I184" s="57" t="s">
        <v>55</v>
      </c>
      <c r="J184" s="56">
        <v>0</v>
      </c>
    </row>
    <row r="185" spans="1:10" x14ac:dyDescent="0.3">
      <c r="A185" s="55">
        <f t="shared" si="7"/>
        <v>43325</v>
      </c>
      <c r="B185" s="56">
        <v>2018</v>
      </c>
      <c r="C185" s="56">
        <v>225</v>
      </c>
      <c r="D185" s="57">
        <v>2</v>
      </c>
      <c r="E185" s="57">
        <v>1</v>
      </c>
      <c r="F185" s="57">
        <v>4</v>
      </c>
      <c r="G185" s="58">
        <v>259.08</v>
      </c>
      <c r="H185" s="58">
        <v>78.739999999999995</v>
      </c>
      <c r="I185" s="57" t="s">
        <v>55</v>
      </c>
      <c r="J185" s="56">
        <v>0</v>
      </c>
    </row>
    <row r="186" spans="1:10" x14ac:dyDescent="0.3">
      <c r="A186" s="55">
        <f t="shared" si="7"/>
        <v>43325</v>
      </c>
      <c r="B186" s="56">
        <v>2018</v>
      </c>
      <c r="C186" s="56">
        <v>225</v>
      </c>
      <c r="D186" s="57">
        <v>2</v>
      </c>
      <c r="E186" s="57">
        <v>1</v>
      </c>
      <c r="F186" s="57">
        <v>5</v>
      </c>
      <c r="G186" s="58">
        <v>254</v>
      </c>
      <c r="H186" s="58">
        <v>91.44</v>
      </c>
      <c r="I186" s="57" t="s">
        <v>55</v>
      </c>
      <c r="J186" s="56">
        <v>0</v>
      </c>
    </row>
    <row r="187" spans="1:10" x14ac:dyDescent="0.3">
      <c r="A187" s="55">
        <f t="shared" si="7"/>
        <v>43325</v>
      </c>
      <c r="B187" s="56">
        <v>2018</v>
      </c>
      <c r="C187" s="56">
        <v>225</v>
      </c>
      <c r="D187" s="57">
        <v>2</v>
      </c>
      <c r="E187" s="57">
        <v>2</v>
      </c>
      <c r="F187" s="57">
        <v>1</v>
      </c>
      <c r="G187" s="58">
        <v>238.76</v>
      </c>
      <c r="H187" s="58">
        <v>76.2</v>
      </c>
      <c r="I187" s="57" t="s">
        <v>55</v>
      </c>
      <c r="J187" s="56">
        <v>0</v>
      </c>
    </row>
    <row r="188" spans="1:10" x14ac:dyDescent="0.3">
      <c r="A188" s="55">
        <f t="shared" si="7"/>
        <v>43325</v>
      </c>
      <c r="B188" s="56">
        <v>2018</v>
      </c>
      <c r="C188" s="56">
        <v>225</v>
      </c>
      <c r="D188" s="57">
        <v>2</v>
      </c>
      <c r="E188" s="57">
        <v>2</v>
      </c>
      <c r="F188" s="57">
        <v>2</v>
      </c>
      <c r="G188" s="58">
        <v>243.84</v>
      </c>
      <c r="H188" s="58">
        <v>88.9</v>
      </c>
      <c r="I188" s="57" t="s">
        <v>55</v>
      </c>
      <c r="J188" s="56">
        <v>1</v>
      </c>
    </row>
    <row r="189" spans="1:10" x14ac:dyDescent="0.3">
      <c r="A189" s="55">
        <f t="shared" si="7"/>
        <v>43325</v>
      </c>
      <c r="B189" s="56">
        <v>2018</v>
      </c>
      <c r="C189" s="56">
        <v>225</v>
      </c>
      <c r="D189" s="57">
        <v>2</v>
      </c>
      <c r="E189" s="57">
        <v>2</v>
      </c>
      <c r="F189" s="57">
        <v>3</v>
      </c>
      <c r="G189" s="58">
        <v>251.46</v>
      </c>
      <c r="H189" s="58">
        <v>78.739999999999995</v>
      </c>
      <c r="I189" s="57" t="s">
        <v>55</v>
      </c>
      <c r="J189" s="56">
        <v>0</v>
      </c>
    </row>
    <row r="190" spans="1:10" x14ac:dyDescent="0.3">
      <c r="A190" s="55">
        <f t="shared" si="7"/>
        <v>43325</v>
      </c>
      <c r="B190" s="56">
        <v>2018</v>
      </c>
      <c r="C190" s="56">
        <v>225</v>
      </c>
      <c r="D190" s="57">
        <v>2</v>
      </c>
      <c r="E190" s="57">
        <v>2</v>
      </c>
      <c r="F190" s="57">
        <v>4</v>
      </c>
      <c r="G190" s="58">
        <v>241.3</v>
      </c>
      <c r="H190" s="58">
        <v>71.12</v>
      </c>
      <c r="I190" s="57" t="s">
        <v>55</v>
      </c>
      <c r="J190" s="56">
        <v>1</v>
      </c>
    </row>
    <row r="191" spans="1:10" x14ac:dyDescent="0.3">
      <c r="A191" s="55">
        <f t="shared" si="7"/>
        <v>43325</v>
      </c>
      <c r="B191" s="56">
        <v>2018</v>
      </c>
      <c r="C191" s="56">
        <v>225</v>
      </c>
      <c r="D191" s="57">
        <v>2</v>
      </c>
      <c r="E191" s="57">
        <v>2</v>
      </c>
      <c r="F191" s="57">
        <v>5</v>
      </c>
      <c r="G191" s="58">
        <v>246.38</v>
      </c>
      <c r="H191" s="58">
        <v>73.66</v>
      </c>
      <c r="I191" s="57" t="s">
        <v>55</v>
      </c>
      <c r="J191" s="56">
        <v>0</v>
      </c>
    </row>
    <row r="192" spans="1:10" x14ac:dyDescent="0.3">
      <c r="A192" s="55">
        <f t="shared" si="7"/>
        <v>43325</v>
      </c>
      <c r="B192" s="56">
        <v>2018</v>
      </c>
      <c r="C192" s="56">
        <v>225</v>
      </c>
      <c r="D192" s="57">
        <v>3</v>
      </c>
      <c r="E192" s="57">
        <v>1</v>
      </c>
      <c r="F192" s="57">
        <v>1</v>
      </c>
      <c r="G192" s="58">
        <v>261.62</v>
      </c>
      <c r="H192" s="58">
        <v>88.9</v>
      </c>
      <c r="I192" s="57" t="s">
        <v>55</v>
      </c>
      <c r="J192" s="56">
        <v>0</v>
      </c>
    </row>
    <row r="193" spans="1:10" x14ac:dyDescent="0.3">
      <c r="A193" s="55">
        <f t="shared" si="7"/>
        <v>43325</v>
      </c>
      <c r="B193" s="56">
        <v>2018</v>
      </c>
      <c r="C193" s="56">
        <v>225</v>
      </c>
      <c r="D193" s="57">
        <v>3</v>
      </c>
      <c r="E193" s="57">
        <v>1</v>
      </c>
      <c r="F193" s="57">
        <v>2</v>
      </c>
      <c r="G193" s="58">
        <v>266.7</v>
      </c>
      <c r="H193" s="58">
        <v>96.52</v>
      </c>
      <c r="I193" s="57" t="s">
        <v>55</v>
      </c>
      <c r="J193" s="56">
        <v>0</v>
      </c>
    </row>
    <row r="194" spans="1:10" x14ac:dyDescent="0.3">
      <c r="A194" s="55">
        <f t="shared" si="7"/>
        <v>43325</v>
      </c>
      <c r="B194" s="56">
        <v>2018</v>
      </c>
      <c r="C194" s="56">
        <v>225</v>
      </c>
      <c r="D194" s="57">
        <v>3</v>
      </c>
      <c r="E194" s="57">
        <v>1</v>
      </c>
      <c r="F194" s="57">
        <v>3</v>
      </c>
      <c r="G194" s="58">
        <v>254</v>
      </c>
      <c r="H194" s="58">
        <v>81.28</v>
      </c>
      <c r="I194" s="57" t="s">
        <v>55</v>
      </c>
      <c r="J194" s="56">
        <v>0</v>
      </c>
    </row>
    <row r="195" spans="1:10" x14ac:dyDescent="0.3">
      <c r="A195" s="55">
        <f t="shared" si="7"/>
        <v>43325</v>
      </c>
      <c r="B195" s="56">
        <v>2018</v>
      </c>
      <c r="C195" s="56">
        <v>225</v>
      </c>
      <c r="D195" s="57">
        <v>3</v>
      </c>
      <c r="E195" s="57">
        <v>1</v>
      </c>
      <c r="F195" s="57">
        <v>4</v>
      </c>
      <c r="G195" s="58">
        <v>248.92000000000002</v>
      </c>
      <c r="H195" s="58">
        <v>91.44</v>
      </c>
      <c r="I195" s="57" t="s">
        <v>55</v>
      </c>
      <c r="J195" s="56">
        <v>0</v>
      </c>
    </row>
    <row r="196" spans="1:10" x14ac:dyDescent="0.3">
      <c r="A196" s="55">
        <f t="shared" si="7"/>
        <v>43325</v>
      </c>
      <c r="B196" s="56">
        <v>2018</v>
      </c>
      <c r="C196" s="56">
        <v>225</v>
      </c>
      <c r="D196" s="57">
        <v>3</v>
      </c>
      <c r="E196" s="57">
        <v>1</v>
      </c>
      <c r="F196" s="57">
        <v>5</v>
      </c>
      <c r="G196" s="58">
        <v>246.38</v>
      </c>
      <c r="H196" s="58">
        <v>91.44</v>
      </c>
      <c r="I196" s="57" t="s">
        <v>55</v>
      </c>
      <c r="J196" s="56">
        <v>0</v>
      </c>
    </row>
    <row r="197" spans="1:10" x14ac:dyDescent="0.3">
      <c r="A197" s="55">
        <f t="shared" si="7"/>
        <v>43325</v>
      </c>
      <c r="B197" s="56">
        <v>2018</v>
      </c>
      <c r="C197" s="56">
        <v>225</v>
      </c>
      <c r="D197" s="57">
        <v>3</v>
      </c>
      <c r="E197" s="57">
        <v>2</v>
      </c>
      <c r="F197" s="57">
        <v>1</v>
      </c>
      <c r="G197" s="58">
        <v>243.84</v>
      </c>
      <c r="H197" s="58">
        <v>76.2</v>
      </c>
      <c r="I197" s="57" t="s">
        <v>55</v>
      </c>
      <c r="J197" s="56">
        <v>0</v>
      </c>
    </row>
    <row r="198" spans="1:10" x14ac:dyDescent="0.3">
      <c r="A198" s="55">
        <f t="shared" si="7"/>
        <v>43325</v>
      </c>
      <c r="B198" s="56">
        <v>2018</v>
      </c>
      <c r="C198" s="56">
        <v>225</v>
      </c>
      <c r="D198" s="57">
        <v>3</v>
      </c>
      <c r="E198" s="57">
        <v>2</v>
      </c>
      <c r="F198" s="57">
        <v>2</v>
      </c>
      <c r="G198" s="58">
        <v>248.92000000000002</v>
      </c>
      <c r="H198" s="58">
        <v>88.9</v>
      </c>
      <c r="I198" s="57" t="s">
        <v>55</v>
      </c>
      <c r="J198" s="56">
        <v>0</v>
      </c>
    </row>
    <row r="199" spans="1:10" x14ac:dyDescent="0.3">
      <c r="A199" s="55">
        <f t="shared" si="7"/>
        <v>43325</v>
      </c>
      <c r="B199" s="56">
        <v>2018</v>
      </c>
      <c r="C199" s="56">
        <v>225</v>
      </c>
      <c r="D199" s="57">
        <v>3</v>
      </c>
      <c r="E199" s="57">
        <v>2</v>
      </c>
      <c r="F199" s="57">
        <v>3</v>
      </c>
      <c r="G199" s="58">
        <v>251.46</v>
      </c>
      <c r="H199" s="58">
        <v>91.44</v>
      </c>
      <c r="I199" s="57" t="s">
        <v>55</v>
      </c>
      <c r="J199" s="56">
        <v>0</v>
      </c>
    </row>
    <row r="200" spans="1:10" x14ac:dyDescent="0.3">
      <c r="A200" s="55">
        <f t="shared" si="7"/>
        <v>43325</v>
      </c>
      <c r="B200" s="56">
        <v>2018</v>
      </c>
      <c r="C200" s="56">
        <v>225</v>
      </c>
      <c r="D200" s="57">
        <v>3</v>
      </c>
      <c r="E200" s="57">
        <v>2</v>
      </c>
      <c r="F200" s="57">
        <v>4</v>
      </c>
      <c r="G200" s="58">
        <v>261.62</v>
      </c>
      <c r="H200" s="58">
        <v>101.6</v>
      </c>
      <c r="I200" s="57" t="s">
        <v>55</v>
      </c>
      <c r="J200" s="56">
        <v>0</v>
      </c>
    </row>
    <row r="201" spans="1:10" x14ac:dyDescent="0.3">
      <c r="A201" s="55">
        <f t="shared" si="7"/>
        <v>43325</v>
      </c>
      <c r="B201" s="56">
        <v>2018</v>
      </c>
      <c r="C201" s="56">
        <v>225</v>
      </c>
      <c r="D201" s="57">
        <v>3</v>
      </c>
      <c r="E201" s="57">
        <v>2</v>
      </c>
      <c r="F201" s="57">
        <v>5</v>
      </c>
      <c r="G201" s="58">
        <v>259.08</v>
      </c>
      <c r="H201" s="58">
        <v>101.6</v>
      </c>
      <c r="I201" s="57" t="s">
        <v>55</v>
      </c>
      <c r="J201" s="56">
        <v>0</v>
      </c>
    </row>
    <row r="202" spans="1:10" x14ac:dyDescent="0.3">
      <c r="A202" s="55">
        <f t="shared" si="7"/>
        <v>43325</v>
      </c>
      <c r="B202" s="56">
        <v>2018</v>
      </c>
      <c r="C202" s="56">
        <v>225</v>
      </c>
      <c r="D202" s="57">
        <v>4</v>
      </c>
      <c r="E202" s="57">
        <v>1</v>
      </c>
      <c r="F202" s="57">
        <v>1</v>
      </c>
      <c r="G202" s="58">
        <v>241.3</v>
      </c>
      <c r="H202" s="58">
        <v>60.96</v>
      </c>
      <c r="I202" s="57" t="s">
        <v>58</v>
      </c>
      <c r="J202" s="56">
        <v>0</v>
      </c>
    </row>
    <row r="203" spans="1:10" x14ac:dyDescent="0.3">
      <c r="A203" s="55">
        <f t="shared" si="7"/>
        <v>43325</v>
      </c>
      <c r="B203" s="56">
        <v>2018</v>
      </c>
      <c r="C203" s="56">
        <v>225</v>
      </c>
      <c r="D203" s="57">
        <v>4</v>
      </c>
      <c r="E203" s="57">
        <v>1</v>
      </c>
      <c r="F203" s="57">
        <v>2</v>
      </c>
      <c r="G203" s="58">
        <v>248.92000000000002</v>
      </c>
      <c r="H203" s="58">
        <v>71.12</v>
      </c>
      <c r="I203" s="57" t="s">
        <v>55</v>
      </c>
      <c r="J203" s="56">
        <v>1</v>
      </c>
    </row>
    <row r="204" spans="1:10" x14ac:dyDescent="0.3">
      <c r="A204" s="55">
        <f t="shared" si="7"/>
        <v>43325</v>
      </c>
      <c r="B204" s="56">
        <v>2018</v>
      </c>
      <c r="C204" s="56">
        <v>225</v>
      </c>
      <c r="D204" s="57">
        <v>4</v>
      </c>
      <c r="E204" s="57">
        <v>1</v>
      </c>
      <c r="F204" s="57">
        <v>3</v>
      </c>
      <c r="G204" s="58">
        <v>246.38</v>
      </c>
      <c r="H204" s="58">
        <v>60.96</v>
      </c>
      <c r="I204" s="57" t="s">
        <v>58</v>
      </c>
      <c r="J204" s="56">
        <v>0</v>
      </c>
    </row>
    <row r="205" spans="1:10" x14ac:dyDescent="0.3">
      <c r="A205" s="55">
        <f t="shared" si="7"/>
        <v>43325</v>
      </c>
      <c r="B205" s="56">
        <v>2018</v>
      </c>
      <c r="C205" s="56">
        <v>225</v>
      </c>
      <c r="D205" s="57">
        <v>4</v>
      </c>
      <c r="E205" s="57">
        <v>1</v>
      </c>
      <c r="F205" s="57">
        <v>4</v>
      </c>
      <c r="G205" s="58">
        <v>256.54000000000002</v>
      </c>
      <c r="H205" s="58">
        <v>91.44</v>
      </c>
      <c r="I205" s="57" t="s">
        <v>55</v>
      </c>
      <c r="J205" s="56">
        <v>0</v>
      </c>
    </row>
    <row r="206" spans="1:10" x14ac:dyDescent="0.3">
      <c r="A206" s="55">
        <f t="shared" si="7"/>
        <v>43325</v>
      </c>
      <c r="B206" s="56">
        <v>2018</v>
      </c>
      <c r="C206" s="56">
        <v>225</v>
      </c>
      <c r="D206" s="57">
        <v>4</v>
      </c>
      <c r="E206" s="57">
        <v>1</v>
      </c>
      <c r="F206" s="57">
        <v>5</v>
      </c>
      <c r="G206" s="58">
        <v>236.22</v>
      </c>
      <c r="H206" s="58">
        <v>78.739999999999995</v>
      </c>
      <c r="I206" s="57" t="s">
        <v>55</v>
      </c>
      <c r="J206" s="56">
        <v>0</v>
      </c>
    </row>
    <row r="207" spans="1:10" x14ac:dyDescent="0.3">
      <c r="A207" s="55">
        <f t="shared" si="7"/>
        <v>43325</v>
      </c>
      <c r="B207" s="56">
        <v>2018</v>
      </c>
      <c r="C207" s="56">
        <v>225</v>
      </c>
      <c r="D207" s="57">
        <v>4</v>
      </c>
      <c r="E207" s="57">
        <v>2</v>
      </c>
      <c r="F207" s="57">
        <v>1</v>
      </c>
      <c r="G207" s="58">
        <v>241.3</v>
      </c>
      <c r="H207" s="58">
        <v>106.68</v>
      </c>
      <c r="I207" s="57" t="s">
        <v>58</v>
      </c>
      <c r="J207" s="56">
        <v>0</v>
      </c>
    </row>
    <row r="208" spans="1:10" x14ac:dyDescent="0.3">
      <c r="A208" s="55">
        <f t="shared" si="7"/>
        <v>43325</v>
      </c>
      <c r="B208" s="56">
        <v>2018</v>
      </c>
      <c r="C208" s="56">
        <v>225</v>
      </c>
      <c r="D208" s="57">
        <v>4</v>
      </c>
      <c r="E208" s="57">
        <v>2</v>
      </c>
      <c r="F208" s="57">
        <v>2</v>
      </c>
      <c r="G208" s="58">
        <v>236.22</v>
      </c>
      <c r="H208" s="58">
        <v>101.6</v>
      </c>
      <c r="I208" s="57" t="s">
        <v>58</v>
      </c>
      <c r="J208" s="56">
        <v>0</v>
      </c>
    </row>
    <row r="209" spans="1:10" x14ac:dyDescent="0.3">
      <c r="A209" s="55">
        <f t="shared" si="7"/>
        <v>43325</v>
      </c>
      <c r="B209" s="56">
        <v>2018</v>
      </c>
      <c r="C209" s="56">
        <v>225</v>
      </c>
      <c r="D209" s="57">
        <v>4</v>
      </c>
      <c r="E209" s="57">
        <v>2</v>
      </c>
      <c r="F209" s="57">
        <v>3</v>
      </c>
      <c r="G209" s="58">
        <v>248.92000000000002</v>
      </c>
      <c r="H209" s="58">
        <v>81.28</v>
      </c>
      <c r="I209" s="57" t="s">
        <v>58</v>
      </c>
      <c r="J209" s="56">
        <v>0</v>
      </c>
    </row>
    <row r="210" spans="1:10" x14ac:dyDescent="0.3">
      <c r="A210" s="55">
        <f t="shared" si="7"/>
        <v>43325</v>
      </c>
      <c r="B210" s="56">
        <v>2018</v>
      </c>
      <c r="C210" s="56">
        <v>225</v>
      </c>
      <c r="D210" s="57">
        <v>4</v>
      </c>
      <c r="E210" s="57">
        <v>2</v>
      </c>
      <c r="F210" s="57">
        <v>4</v>
      </c>
      <c r="G210" s="58">
        <v>246.38</v>
      </c>
      <c r="H210" s="58">
        <v>91.44</v>
      </c>
      <c r="I210" s="57" t="s">
        <v>55</v>
      </c>
      <c r="J210" s="56">
        <v>0</v>
      </c>
    </row>
    <row r="211" spans="1:10" x14ac:dyDescent="0.3">
      <c r="A211" s="55">
        <f t="shared" si="7"/>
        <v>43325</v>
      </c>
      <c r="B211" s="56">
        <v>2018</v>
      </c>
      <c r="C211" s="56">
        <v>225</v>
      </c>
      <c r="D211" s="57">
        <v>4</v>
      </c>
      <c r="E211" s="57">
        <v>2</v>
      </c>
      <c r="F211" s="57">
        <v>5</v>
      </c>
      <c r="G211" s="58">
        <v>243.84</v>
      </c>
      <c r="H211" s="58">
        <v>78.739999999999995</v>
      </c>
      <c r="I211" s="57" t="s">
        <v>58</v>
      </c>
      <c r="J211" s="56">
        <v>0</v>
      </c>
    </row>
    <row r="212" spans="1:10" x14ac:dyDescent="0.3">
      <c r="A212" s="55">
        <f t="shared" si="7"/>
        <v>43325</v>
      </c>
      <c r="B212" s="56">
        <v>2018</v>
      </c>
      <c r="C212" s="56">
        <v>225</v>
      </c>
      <c r="D212" s="57">
        <v>7</v>
      </c>
      <c r="E212" s="57">
        <v>1</v>
      </c>
      <c r="F212" s="57">
        <v>1</v>
      </c>
      <c r="G212" s="58">
        <v>241.3</v>
      </c>
      <c r="H212" s="58">
        <v>60.96</v>
      </c>
      <c r="I212" s="57" t="s">
        <v>55</v>
      </c>
      <c r="J212" s="56">
        <v>1</v>
      </c>
    </row>
    <row r="213" spans="1:10" x14ac:dyDescent="0.3">
      <c r="A213" s="55">
        <f t="shared" si="7"/>
        <v>43325</v>
      </c>
      <c r="B213" s="56">
        <v>2018</v>
      </c>
      <c r="C213" s="56">
        <v>225</v>
      </c>
      <c r="D213" s="57">
        <v>7</v>
      </c>
      <c r="E213" s="57">
        <v>1</v>
      </c>
      <c r="F213" s="57">
        <v>2</v>
      </c>
      <c r="G213" s="58">
        <v>266.7</v>
      </c>
      <c r="H213" s="58">
        <v>76.2</v>
      </c>
      <c r="I213" s="57" t="s">
        <v>55</v>
      </c>
      <c r="J213" s="56">
        <v>0</v>
      </c>
    </row>
    <row r="214" spans="1:10" x14ac:dyDescent="0.3">
      <c r="A214" s="55">
        <f t="shared" si="7"/>
        <v>43325</v>
      </c>
      <c r="B214" s="56">
        <v>2018</v>
      </c>
      <c r="C214" s="56">
        <v>225</v>
      </c>
      <c r="D214" s="57">
        <v>7</v>
      </c>
      <c r="E214" s="57">
        <v>1</v>
      </c>
      <c r="F214" s="57">
        <v>3</v>
      </c>
      <c r="G214" s="58">
        <v>256.54000000000002</v>
      </c>
      <c r="H214" s="58">
        <v>71.12</v>
      </c>
      <c r="I214" s="57" t="s">
        <v>55</v>
      </c>
      <c r="J214" s="56">
        <v>0</v>
      </c>
    </row>
    <row r="215" spans="1:10" x14ac:dyDescent="0.3">
      <c r="A215" s="55">
        <f t="shared" si="7"/>
        <v>43325</v>
      </c>
      <c r="B215" s="56">
        <v>2018</v>
      </c>
      <c r="C215" s="56">
        <v>225</v>
      </c>
      <c r="D215" s="57">
        <v>7</v>
      </c>
      <c r="E215" s="57">
        <v>1</v>
      </c>
      <c r="F215" s="57">
        <v>4</v>
      </c>
      <c r="G215" s="58">
        <v>261.62</v>
      </c>
      <c r="H215" s="58">
        <v>63.5</v>
      </c>
      <c r="I215" s="57" t="s">
        <v>55</v>
      </c>
      <c r="J215" s="56">
        <v>0</v>
      </c>
    </row>
    <row r="216" spans="1:10" x14ac:dyDescent="0.3">
      <c r="A216" s="55">
        <f t="shared" si="7"/>
        <v>43325</v>
      </c>
      <c r="B216" s="56">
        <v>2018</v>
      </c>
      <c r="C216" s="56">
        <v>225</v>
      </c>
      <c r="D216" s="57">
        <v>7</v>
      </c>
      <c r="E216" s="57">
        <v>1</v>
      </c>
      <c r="F216" s="57">
        <v>5</v>
      </c>
      <c r="G216" s="58">
        <v>251.46</v>
      </c>
      <c r="H216" s="58">
        <v>60.96</v>
      </c>
      <c r="I216" s="57" t="s">
        <v>55</v>
      </c>
      <c r="J216" s="56">
        <v>1</v>
      </c>
    </row>
    <row r="217" spans="1:10" x14ac:dyDescent="0.3">
      <c r="A217" s="55">
        <f t="shared" si="7"/>
        <v>43325</v>
      </c>
      <c r="B217" s="56">
        <v>2018</v>
      </c>
      <c r="C217" s="56">
        <v>225</v>
      </c>
      <c r="D217" s="57">
        <v>7</v>
      </c>
      <c r="E217" s="57">
        <v>2</v>
      </c>
      <c r="F217" s="57">
        <v>1</v>
      </c>
      <c r="G217" s="58">
        <v>266.7</v>
      </c>
      <c r="H217" s="58">
        <v>60.96</v>
      </c>
      <c r="I217" s="57" t="s">
        <v>55</v>
      </c>
      <c r="J217" s="56">
        <v>1</v>
      </c>
    </row>
    <row r="218" spans="1:10" x14ac:dyDescent="0.3">
      <c r="A218" s="55">
        <f t="shared" si="7"/>
        <v>43325</v>
      </c>
      <c r="B218" s="56">
        <v>2018</v>
      </c>
      <c r="C218" s="56">
        <v>225</v>
      </c>
      <c r="D218" s="57">
        <v>7</v>
      </c>
      <c r="E218" s="57">
        <v>2</v>
      </c>
      <c r="F218" s="57">
        <v>2</v>
      </c>
      <c r="G218" s="58">
        <v>274.32</v>
      </c>
      <c r="H218" s="58">
        <v>96.52</v>
      </c>
      <c r="I218" s="57" t="s">
        <v>55</v>
      </c>
      <c r="J218" s="56">
        <v>1</v>
      </c>
    </row>
    <row r="219" spans="1:10" x14ac:dyDescent="0.3">
      <c r="A219" s="55">
        <f t="shared" si="7"/>
        <v>43325</v>
      </c>
      <c r="B219" s="56">
        <v>2018</v>
      </c>
      <c r="C219" s="56">
        <v>225</v>
      </c>
      <c r="D219" s="57">
        <v>7</v>
      </c>
      <c r="E219" s="57">
        <v>2</v>
      </c>
      <c r="F219" s="57">
        <v>3</v>
      </c>
      <c r="G219" s="58">
        <v>276.86</v>
      </c>
      <c r="H219" s="58">
        <v>76.2</v>
      </c>
      <c r="I219" s="57" t="s">
        <v>55</v>
      </c>
      <c r="J219" s="56">
        <v>0</v>
      </c>
    </row>
    <row r="220" spans="1:10" x14ac:dyDescent="0.3">
      <c r="A220" s="55">
        <f t="shared" si="7"/>
        <v>43325</v>
      </c>
      <c r="B220" s="56">
        <v>2018</v>
      </c>
      <c r="C220" s="56">
        <v>225</v>
      </c>
      <c r="D220" s="57">
        <v>7</v>
      </c>
      <c r="E220" s="57">
        <v>2</v>
      </c>
      <c r="F220" s="57">
        <v>4</v>
      </c>
      <c r="G220" s="58">
        <v>266.7</v>
      </c>
      <c r="H220" s="58">
        <v>91.44</v>
      </c>
      <c r="I220" s="57" t="s">
        <v>55</v>
      </c>
      <c r="J220" s="56">
        <v>0</v>
      </c>
    </row>
    <row r="221" spans="1:10" x14ac:dyDescent="0.3">
      <c r="A221" s="55">
        <f t="shared" si="7"/>
        <v>43325</v>
      </c>
      <c r="B221" s="56">
        <v>2018</v>
      </c>
      <c r="C221" s="56">
        <v>225</v>
      </c>
      <c r="D221" s="57">
        <v>7</v>
      </c>
      <c r="E221" s="57">
        <v>2</v>
      </c>
      <c r="F221" s="57">
        <v>5</v>
      </c>
      <c r="G221" s="58">
        <v>271.78000000000003</v>
      </c>
      <c r="H221" s="58">
        <v>73.66</v>
      </c>
      <c r="I221" s="57" t="s">
        <v>55</v>
      </c>
      <c r="J221" s="56">
        <v>0</v>
      </c>
    </row>
    <row r="222" spans="1:10" x14ac:dyDescent="0.3">
      <c r="A222" s="55">
        <f t="shared" si="7"/>
        <v>43325</v>
      </c>
      <c r="B222" s="56">
        <v>2018</v>
      </c>
      <c r="C222" s="56">
        <v>225</v>
      </c>
      <c r="D222" s="57">
        <v>8</v>
      </c>
      <c r="E222" s="57">
        <v>1</v>
      </c>
      <c r="F222" s="57">
        <v>1</v>
      </c>
      <c r="G222" s="58">
        <v>279.39999999999998</v>
      </c>
      <c r="H222" s="58">
        <v>60.96</v>
      </c>
      <c r="I222" s="57" t="s">
        <v>55</v>
      </c>
      <c r="J222" s="56">
        <v>0</v>
      </c>
    </row>
    <row r="223" spans="1:10" x14ac:dyDescent="0.3">
      <c r="A223" s="55">
        <f t="shared" si="7"/>
        <v>43325</v>
      </c>
      <c r="B223" s="56">
        <v>2018</v>
      </c>
      <c r="C223" s="56">
        <v>225</v>
      </c>
      <c r="D223" s="57">
        <v>8</v>
      </c>
      <c r="E223" s="57">
        <v>1</v>
      </c>
      <c r="F223" s="57">
        <v>2</v>
      </c>
      <c r="G223" s="58">
        <v>284.48</v>
      </c>
      <c r="H223" s="58">
        <v>96.52</v>
      </c>
      <c r="I223" s="57" t="s">
        <v>55</v>
      </c>
      <c r="J223" s="56">
        <v>0</v>
      </c>
    </row>
    <row r="224" spans="1:10" x14ac:dyDescent="0.3">
      <c r="A224" s="55">
        <f t="shared" si="7"/>
        <v>43325</v>
      </c>
      <c r="B224" s="56">
        <v>2018</v>
      </c>
      <c r="C224" s="56">
        <v>225</v>
      </c>
      <c r="D224" s="57">
        <v>8</v>
      </c>
      <c r="E224" s="57">
        <v>1</v>
      </c>
      <c r="F224" s="57">
        <v>3</v>
      </c>
      <c r="G224" s="58">
        <v>276.86</v>
      </c>
      <c r="H224" s="58">
        <v>68.58</v>
      </c>
      <c r="I224" s="57" t="s">
        <v>55</v>
      </c>
      <c r="J224" s="56">
        <v>0</v>
      </c>
    </row>
    <row r="225" spans="1:10" x14ac:dyDescent="0.3">
      <c r="A225" s="55">
        <f t="shared" si="7"/>
        <v>43325</v>
      </c>
      <c r="B225" s="56">
        <v>2018</v>
      </c>
      <c r="C225" s="56">
        <v>225</v>
      </c>
      <c r="D225" s="57">
        <v>8</v>
      </c>
      <c r="E225" s="57">
        <v>1</v>
      </c>
      <c r="F225" s="57">
        <v>4</v>
      </c>
      <c r="G225" s="58">
        <v>281.94</v>
      </c>
      <c r="H225" s="58">
        <v>76.2</v>
      </c>
      <c r="I225" s="57" t="s">
        <v>55</v>
      </c>
      <c r="J225" s="56">
        <v>0</v>
      </c>
    </row>
    <row r="226" spans="1:10" x14ac:dyDescent="0.3">
      <c r="A226" s="55">
        <f t="shared" si="7"/>
        <v>43325</v>
      </c>
      <c r="B226" s="56">
        <v>2018</v>
      </c>
      <c r="C226" s="56">
        <v>225</v>
      </c>
      <c r="D226" s="57">
        <v>8</v>
      </c>
      <c r="E226" s="57">
        <v>1</v>
      </c>
      <c r="F226" s="57">
        <v>5</v>
      </c>
      <c r="G226" s="58">
        <v>279.39999999999998</v>
      </c>
      <c r="H226" s="58">
        <v>91.44</v>
      </c>
      <c r="I226" s="57" t="s">
        <v>55</v>
      </c>
      <c r="J226" s="56">
        <v>0</v>
      </c>
    </row>
    <row r="227" spans="1:10" x14ac:dyDescent="0.3">
      <c r="A227" s="55">
        <f t="shared" si="7"/>
        <v>43325</v>
      </c>
      <c r="B227" s="56">
        <v>2018</v>
      </c>
      <c r="C227" s="56">
        <v>225</v>
      </c>
      <c r="D227" s="57">
        <v>8</v>
      </c>
      <c r="E227" s="57">
        <v>2</v>
      </c>
      <c r="F227" s="57">
        <v>1</v>
      </c>
      <c r="G227" s="58">
        <v>241.3</v>
      </c>
      <c r="H227" s="58">
        <v>99.06</v>
      </c>
      <c r="I227" s="57" t="s">
        <v>55</v>
      </c>
      <c r="J227" s="56">
        <v>0</v>
      </c>
    </row>
    <row r="228" spans="1:10" x14ac:dyDescent="0.3">
      <c r="A228" s="55">
        <f t="shared" si="7"/>
        <v>43325</v>
      </c>
      <c r="B228" s="56">
        <v>2018</v>
      </c>
      <c r="C228" s="56">
        <v>225</v>
      </c>
      <c r="D228" s="57">
        <v>8</v>
      </c>
      <c r="E228" s="57">
        <v>2</v>
      </c>
      <c r="F228" s="57">
        <v>2</v>
      </c>
      <c r="G228" s="58">
        <v>248.92000000000002</v>
      </c>
      <c r="H228" s="58">
        <v>114.3</v>
      </c>
      <c r="I228" s="57" t="s">
        <v>55</v>
      </c>
      <c r="J228" s="56">
        <v>0</v>
      </c>
    </row>
    <row r="229" spans="1:10" x14ac:dyDescent="0.3">
      <c r="A229" s="55">
        <f t="shared" si="7"/>
        <v>43325</v>
      </c>
      <c r="B229" s="56">
        <v>2018</v>
      </c>
      <c r="C229" s="56">
        <v>225</v>
      </c>
      <c r="D229" s="57">
        <v>8</v>
      </c>
      <c r="E229" s="57">
        <v>2</v>
      </c>
      <c r="F229" s="57">
        <v>3</v>
      </c>
      <c r="G229" s="58">
        <v>251.46</v>
      </c>
      <c r="H229" s="58">
        <v>96.52</v>
      </c>
      <c r="I229" s="57" t="s">
        <v>55</v>
      </c>
      <c r="J229" s="56">
        <v>0</v>
      </c>
    </row>
    <row r="230" spans="1:10" x14ac:dyDescent="0.3">
      <c r="A230" s="55">
        <f t="shared" si="7"/>
        <v>43325</v>
      </c>
      <c r="B230" s="56">
        <v>2018</v>
      </c>
      <c r="C230" s="56">
        <v>225</v>
      </c>
      <c r="D230" s="57">
        <v>8</v>
      </c>
      <c r="E230" s="57">
        <v>2</v>
      </c>
      <c r="F230" s="57">
        <v>4</v>
      </c>
      <c r="G230" s="58">
        <v>261.62</v>
      </c>
      <c r="H230" s="58">
        <v>91.44</v>
      </c>
      <c r="I230" s="57" t="s">
        <v>55</v>
      </c>
      <c r="J230" s="56">
        <v>0</v>
      </c>
    </row>
    <row r="231" spans="1:10" x14ac:dyDescent="0.3">
      <c r="A231" s="55">
        <f t="shared" si="7"/>
        <v>43325</v>
      </c>
      <c r="B231" s="56">
        <v>2018</v>
      </c>
      <c r="C231" s="56">
        <v>225</v>
      </c>
      <c r="D231" s="57">
        <v>8</v>
      </c>
      <c r="E231" s="57">
        <v>2</v>
      </c>
      <c r="F231" s="57">
        <v>5</v>
      </c>
      <c r="G231" s="58">
        <v>248.92000000000002</v>
      </c>
      <c r="H231" s="58">
        <v>106.68</v>
      </c>
      <c r="I231" s="57" t="s">
        <v>55</v>
      </c>
      <c r="J231" s="56">
        <v>0</v>
      </c>
    </row>
    <row r="232" spans="1:10" x14ac:dyDescent="0.3">
      <c r="A232" s="55">
        <f t="shared" si="7"/>
        <v>43325</v>
      </c>
      <c r="B232" s="56">
        <v>2018</v>
      </c>
      <c r="C232" s="56">
        <v>225</v>
      </c>
      <c r="D232" s="57">
        <v>9</v>
      </c>
      <c r="E232" s="57">
        <v>1</v>
      </c>
      <c r="F232" s="57">
        <v>1</v>
      </c>
      <c r="G232" s="58">
        <v>279.39999999999998</v>
      </c>
      <c r="H232" s="58">
        <v>91.44</v>
      </c>
      <c r="I232" s="57" t="s">
        <v>55</v>
      </c>
      <c r="J232" s="56">
        <v>1</v>
      </c>
    </row>
    <row r="233" spans="1:10" x14ac:dyDescent="0.3">
      <c r="A233" s="55">
        <f t="shared" si="7"/>
        <v>43325</v>
      </c>
      <c r="B233" s="56">
        <v>2018</v>
      </c>
      <c r="C233" s="56">
        <v>225</v>
      </c>
      <c r="D233" s="57">
        <v>9</v>
      </c>
      <c r="E233" s="57">
        <v>1</v>
      </c>
      <c r="F233" s="57">
        <v>2</v>
      </c>
      <c r="G233" s="58">
        <v>279.39999999999998</v>
      </c>
      <c r="H233" s="58">
        <v>78.739999999999995</v>
      </c>
      <c r="I233" s="57" t="s">
        <v>55</v>
      </c>
      <c r="J233" s="56">
        <v>0</v>
      </c>
    </row>
    <row r="234" spans="1:10" x14ac:dyDescent="0.3">
      <c r="A234" s="55">
        <f t="shared" si="7"/>
        <v>43325</v>
      </c>
      <c r="B234" s="56">
        <v>2018</v>
      </c>
      <c r="C234" s="56">
        <v>225</v>
      </c>
      <c r="D234" s="57">
        <v>9</v>
      </c>
      <c r="E234" s="57">
        <v>1</v>
      </c>
      <c r="F234" s="57">
        <v>3</v>
      </c>
      <c r="G234" s="58">
        <v>256.54000000000002</v>
      </c>
      <c r="H234" s="58">
        <v>114.3</v>
      </c>
      <c r="I234" s="57" t="s">
        <v>55</v>
      </c>
      <c r="J234" s="56">
        <v>1</v>
      </c>
    </row>
    <row r="235" spans="1:10" x14ac:dyDescent="0.3">
      <c r="A235" s="55">
        <f t="shared" si="7"/>
        <v>43325</v>
      </c>
      <c r="B235" s="56">
        <v>2018</v>
      </c>
      <c r="C235" s="56">
        <v>225</v>
      </c>
      <c r="D235" s="57">
        <v>9</v>
      </c>
      <c r="E235" s="57">
        <v>1</v>
      </c>
      <c r="F235" s="57">
        <v>4</v>
      </c>
      <c r="G235" s="58">
        <v>266.7</v>
      </c>
      <c r="H235" s="58">
        <v>81.28</v>
      </c>
      <c r="I235" s="57" t="s">
        <v>55</v>
      </c>
      <c r="J235" s="56">
        <v>1</v>
      </c>
    </row>
    <row r="236" spans="1:10" x14ac:dyDescent="0.3">
      <c r="A236" s="55">
        <f t="shared" si="7"/>
        <v>43325</v>
      </c>
      <c r="B236" s="56">
        <v>2018</v>
      </c>
      <c r="C236" s="56">
        <v>225</v>
      </c>
      <c r="D236" s="57">
        <v>9</v>
      </c>
      <c r="E236" s="57">
        <v>1</v>
      </c>
      <c r="F236" s="57">
        <v>5</v>
      </c>
      <c r="G236" s="58">
        <v>248.92000000000002</v>
      </c>
      <c r="H236" s="58">
        <v>96.52</v>
      </c>
      <c r="I236" s="57" t="s">
        <v>55</v>
      </c>
      <c r="J236" s="56">
        <v>0</v>
      </c>
    </row>
    <row r="237" spans="1:10" x14ac:dyDescent="0.3">
      <c r="A237" s="55">
        <f t="shared" si="7"/>
        <v>43325</v>
      </c>
      <c r="B237" s="56">
        <v>2018</v>
      </c>
      <c r="C237" s="56">
        <v>225</v>
      </c>
      <c r="D237" s="57">
        <v>9</v>
      </c>
      <c r="E237" s="57">
        <v>2</v>
      </c>
      <c r="F237" s="57">
        <v>1</v>
      </c>
      <c r="G237" s="58">
        <v>269.24</v>
      </c>
      <c r="H237" s="58">
        <v>76.2</v>
      </c>
      <c r="I237" s="57" t="s">
        <v>55</v>
      </c>
      <c r="J237" s="56">
        <v>0</v>
      </c>
    </row>
    <row r="238" spans="1:10" x14ac:dyDescent="0.3">
      <c r="A238" s="55">
        <f t="shared" si="7"/>
        <v>43325</v>
      </c>
      <c r="B238" s="56">
        <v>2018</v>
      </c>
      <c r="C238" s="56">
        <v>225</v>
      </c>
      <c r="D238" s="57">
        <v>9</v>
      </c>
      <c r="E238" s="57">
        <v>2</v>
      </c>
      <c r="F238" s="57">
        <v>2</v>
      </c>
      <c r="G238" s="58">
        <v>274.32</v>
      </c>
      <c r="H238" s="58">
        <v>88.9</v>
      </c>
      <c r="I238" s="57" t="s">
        <v>55</v>
      </c>
      <c r="J238" s="56">
        <v>0</v>
      </c>
    </row>
    <row r="239" spans="1:10" x14ac:dyDescent="0.3">
      <c r="A239" s="55">
        <f t="shared" si="7"/>
        <v>43325</v>
      </c>
      <c r="B239" s="56">
        <v>2018</v>
      </c>
      <c r="C239" s="56">
        <v>225</v>
      </c>
      <c r="D239" s="57">
        <v>9</v>
      </c>
      <c r="E239" s="57">
        <v>2</v>
      </c>
      <c r="F239" s="57">
        <v>3</v>
      </c>
      <c r="G239" s="58">
        <v>264.16000000000003</v>
      </c>
      <c r="H239" s="58">
        <v>71.12</v>
      </c>
      <c r="I239" s="57" t="s">
        <v>55</v>
      </c>
      <c r="J239" s="56">
        <v>1</v>
      </c>
    </row>
    <row r="240" spans="1:10" x14ac:dyDescent="0.3">
      <c r="A240" s="55">
        <f t="shared" si="7"/>
        <v>43325</v>
      </c>
      <c r="B240" s="56">
        <v>2018</v>
      </c>
      <c r="C240" s="56">
        <v>225</v>
      </c>
      <c r="D240" s="57">
        <v>9</v>
      </c>
      <c r="E240" s="57">
        <v>2</v>
      </c>
      <c r="F240" s="57">
        <v>4</v>
      </c>
      <c r="G240" s="58">
        <v>266.7</v>
      </c>
      <c r="H240" s="58">
        <v>91.44</v>
      </c>
      <c r="I240" s="57" t="s">
        <v>55</v>
      </c>
      <c r="J240" s="56">
        <v>0</v>
      </c>
    </row>
    <row r="241" spans="1:10" x14ac:dyDescent="0.3">
      <c r="A241" s="55">
        <f t="shared" si="7"/>
        <v>43325</v>
      </c>
      <c r="B241" s="56">
        <v>2018</v>
      </c>
      <c r="C241" s="56">
        <v>225</v>
      </c>
      <c r="D241" s="57">
        <v>9</v>
      </c>
      <c r="E241" s="57">
        <v>2</v>
      </c>
      <c r="F241" s="57">
        <v>5</v>
      </c>
      <c r="G241" s="58">
        <v>264.16000000000003</v>
      </c>
      <c r="H241" s="58">
        <v>86.36</v>
      </c>
      <c r="I241" s="57" t="s">
        <v>55</v>
      </c>
      <c r="J241" s="56">
        <v>0</v>
      </c>
    </row>
    <row r="242" spans="1:10" x14ac:dyDescent="0.3">
      <c r="A242" s="55">
        <f t="shared" ref="A242" si="8">DATE(B242,1,C242)</f>
        <v>43339</v>
      </c>
      <c r="B242" s="56">
        <v>2018</v>
      </c>
      <c r="C242" s="56">
        <v>239</v>
      </c>
      <c r="D242" s="57">
        <v>2</v>
      </c>
      <c r="E242" s="57">
        <v>1</v>
      </c>
      <c r="F242" s="57">
        <v>1</v>
      </c>
      <c r="G242" s="58">
        <v>226.06</v>
      </c>
      <c r="H242" s="58">
        <v>91.44</v>
      </c>
      <c r="I242" s="57" t="s">
        <v>49</v>
      </c>
      <c r="J242" s="56">
        <v>0</v>
      </c>
    </row>
    <row r="243" spans="1:10" x14ac:dyDescent="0.3">
      <c r="A243" s="55">
        <f t="shared" ref="A243:A301" si="9">DATE(B243,1,C243)</f>
        <v>43339</v>
      </c>
      <c r="B243" s="56">
        <v>2018</v>
      </c>
      <c r="C243" s="56">
        <v>239</v>
      </c>
      <c r="D243" s="57">
        <v>2</v>
      </c>
      <c r="E243" s="57">
        <v>1</v>
      </c>
      <c r="F243" s="57">
        <v>2</v>
      </c>
      <c r="G243" s="58">
        <v>233.68</v>
      </c>
      <c r="H243" s="58">
        <v>99.06</v>
      </c>
      <c r="I243" s="57" t="s">
        <v>49</v>
      </c>
      <c r="J243" s="18">
        <v>0</v>
      </c>
    </row>
    <row r="244" spans="1:10" x14ac:dyDescent="0.3">
      <c r="A244" s="55">
        <f t="shared" si="9"/>
        <v>43339</v>
      </c>
      <c r="B244" s="56">
        <v>2018</v>
      </c>
      <c r="C244" s="56">
        <v>239</v>
      </c>
      <c r="D244" s="57">
        <v>2</v>
      </c>
      <c r="E244" s="57">
        <v>1</v>
      </c>
      <c r="F244" s="57">
        <v>3</v>
      </c>
      <c r="G244" s="58">
        <v>220.98</v>
      </c>
      <c r="H244" s="58">
        <v>53.34</v>
      </c>
      <c r="I244" s="57" t="s">
        <v>48</v>
      </c>
      <c r="J244" s="18">
        <v>0</v>
      </c>
    </row>
    <row r="245" spans="1:10" x14ac:dyDescent="0.3">
      <c r="A245" s="55">
        <f t="shared" si="9"/>
        <v>43339</v>
      </c>
      <c r="B245" s="56">
        <v>2018</v>
      </c>
      <c r="C245" s="56">
        <v>239</v>
      </c>
      <c r="D245" s="57">
        <v>2</v>
      </c>
      <c r="E245" s="57">
        <v>1</v>
      </c>
      <c r="F245" s="57">
        <v>4</v>
      </c>
      <c r="G245" s="58">
        <v>231.14000000000001</v>
      </c>
      <c r="H245" s="58">
        <v>81.28</v>
      </c>
      <c r="I245" s="57" t="s">
        <v>48</v>
      </c>
      <c r="J245" s="18">
        <v>0</v>
      </c>
    </row>
    <row r="246" spans="1:10" x14ac:dyDescent="0.3">
      <c r="A246" s="55">
        <f t="shared" si="9"/>
        <v>43339</v>
      </c>
      <c r="B246" s="56">
        <v>2018</v>
      </c>
      <c r="C246" s="56">
        <v>239</v>
      </c>
      <c r="D246" s="57">
        <v>2</v>
      </c>
      <c r="E246" s="57">
        <v>1</v>
      </c>
      <c r="F246" s="57">
        <v>5</v>
      </c>
      <c r="G246" s="58">
        <v>233.68</v>
      </c>
      <c r="H246" s="58">
        <v>96.52</v>
      </c>
      <c r="I246" s="57" t="s">
        <v>48</v>
      </c>
      <c r="J246" s="18">
        <v>0</v>
      </c>
    </row>
    <row r="247" spans="1:10" x14ac:dyDescent="0.3">
      <c r="A247" s="55">
        <f t="shared" si="9"/>
        <v>43339</v>
      </c>
      <c r="B247" s="56">
        <v>2018</v>
      </c>
      <c r="C247" s="56">
        <v>239</v>
      </c>
      <c r="D247" s="57">
        <v>2</v>
      </c>
      <c r="E247" s="57">
        <v>2</v>
      </c>
      <c r="F247" s="57">
        <v>1</v>
      </c>
      <c r="G247" s="58">
        <v>266.7</v>
      </c>
      <c r="H247" s="58">
        <v>93.98</v>
      </c>
      <c r="I247" s="57" t="s">
        <v>48</v>
      </c>
      <c r="J247" s="18">
        <v>0</v>
      </c>
    </row>
    <row r="248" spans="1:10" x14ac:dyDescent="0.3">
      <c r="A248" s="55">
        <f t="shared" si="9"/>
        <v>43339</v>
      </c>
      <c r="B248" s="56">
        <v>2018</v>
      </c>
      <c r="C248" s="56">
        <v>239</v>
      </c>
      <c r="D248" s="57">
        <v>2</v>
      </c>
      <c r="E248" s="57">
        <v>2</v>
      </c>
      <c r="F248" s="57">
        <v>2</v>
      </c>
      <c r="G248" s="58">
        <v>271.78000000000003</v>
      </c>
      <c r="H248" s="58">
        <v>96.52</v>
      </c>
      <c r="I248" s="57" t="s">
        <v>48</v>
      </c>
      <c r="J248" s="18">
        <v>0</v>
      </c>
    </row>
    <row r="249" spans="1:10" x14ac:dyDescent="0.3">
      <c r="A249" s="55">
        <f t="shared" si="9"/>
        <v>43339</v>
      </c>
      <c r="B249" s="56">
        <v>2018</v>
      </c>
      <c r="C249" s="56">
        <v>239</v>
      </c>
      <c r="D249" s="57">
        <v>2</v>
      </c>
      <c r="E249" s="57">
        <v>2</v>
      </c>
      <c r="F249" s="57">
        <v>3</v>
      </c>
      <c r="G249" s="58">
        <v>274.32</v>
      </c>
      <c r="H249" s="58">
        <v>78.739999999999995</v>
      </c>
      <c r="I249" s="57" t="s">
        <v>58</v>
      </c>
      <c r="J249" s="18">
        <v>0</v>
      </c>
    </row>
    <row r="250" spans="1:10" x14ac:dyDescent="0.3">
      <c r="A250" s="55">
        <f t="shared" si="9"/>
        <v>43339</v>
      </c>
      <c r="B250" s="56">
        <v>2018</v>
      </c>
      <c r="C250" s="56">
        <v>239</v>
      </c>
      <c r="D250" s="57">
        <v>2</v>
      </c>
      <c r="E250" s="57">
        <v>2</v>
      </c>
      <c r="F250" s="57">
        <v>4</v>
      </c>
      <c r="G250" s="58">
        <v>274.32</v>
      </c>
      <c r="H250" s="58">
        <v>83.820000000000007</v>
      </c>
      <c r="I250" s="57" t="s">
        <v>48</v>
      </c>
      <c r="J250" s="18">
        <v>0</v>
      </c>
    </row>
    <row r="251" spans="1:10" x14ac:dyDescent="0.3">
      <c r="A251" s="55">
        <f t="shared" si="9"/>
        <v>43339</v>
      </c>
      <c r="B251" s="56">
        <v>2018</v>
      </c>
      <c r="C251" s="56">
        <v>239</v>
      </c>
      <c r="D251" s="57">
        <v>2</v>
      </c>
      <c r="E251" s="57">
        <v>2</v>
      </c>
      <c r="F251" s="57">
        <v>5</v>
      </c>
      <c r="G251" s="58">
        <v>274.32</v>
      </c>
      <c r="H251" s="58">
        <v>68.58</v>
      </c>
      <c r="I251" s="57" t="s">
        <v>48</v>
      </c>
      <c r="J251" s="18">
        <v>0</v>
      </c>
    </row>
    <row r="252" spans="1:10" x14ac:dyDescent="0.3">
      <c r="A252" s="55">
        <f t="shared" si="9"/>
        <v>43339</v>
      </c>
      <c r="B252" s="56">
        <v>2018</v>
      </c>
      <c r="C252" s="56">
        <v>239</v>
      </c>
      <c r="D252" s="57">
        <v>3</v>
      </c>
      <c r="E252" s="57">
        <v>1</v>
      </c>
      <c r="F252" s="57">
        <v>1</v>
      </c>
      <c r="G252" s="58">
        <v>208.28</v>
      </c>
      <c r="H252" s="58">
        <v>66.040000000000006</v>
      </c>
      <c r="I252" s="57" t="s">
        <v>49</v>
      </c>
      <c r="J252" s="18">
        <v>0</v>
      </c>
    </row>
    <row r="253" spans="1:10" x14ac:dyDescent="0.3">
      <c r="A253" s="55">
        <f t="shared" si="9"/>
        <v>43339</v>
      </c>
      <c r="B253" s="56">
        <v>2018</v>
      </c>
      <c r="C253" s="56">
        <v>239</v>
      </c>
      <c r="D253" s="57">
        <v>3</v>
      </c>
      <c r="E253" s="57">
        <v>1</v>
      </c>
      <c r="F253" s="57">
        <v>2</v>
      </c>
      <c r="G253" s="58">
        <v>218.44</v>
      </c>
      <c r="H253" s="58">
        <v>68.58</v>
      </c>
      <c r="I253" s="57" t="s">
        <v>48</v>
      </c>
      <c r="J253" s="18">
        <v>1</v>
      </c>
    </row>
    <row r="254" spans="1:10" x14ac:dyDescent="0.3">
      <c r="A254" s="55">
        <f t="shared" si="9"/>
        <v>43339</v>
      </c>
      <c r="B254" s="56">
        <v>2018</v>
      </c>
      <c r="C254" s="56">
        <v>239</v>
      </c>
      <c r="D254" s="57">
        <v>3</v>
      </c>
      <c r="E254" s="57">
        <v>1</v>
      </c>
      <c r="F254" s="57">
        <v>3</v>
      </c>
      <c r="G254" s="58">
        <v>210.82</v>
      </c>
      <c r="H254" s="58">
        <v>91.44</v>
      </c>
      <c r="I254" s="57" t="s">
        <v>48</v>
      </c>
      <c r="J254" s="18">
        <v>0</v>
      </c>
    </row>
    <row r="255" spans="1:10" x14ac:dyDescent="0.3">
      <c r="A255" s="55">
        <f t="shared" si="9"/>
        <v>43339</v>
      </c>
      <c r="B255" s="56">
        <v>2018</v>
      </c>
      <c r="C255" s="56">
        <v>239</v>
      </c>
      <c r="D255" s="57">
        <v>3</v>
      </c>
      <c r="E255" s="57">
        <v>1</v>
      </c>
      <c r="F255" s="57">
        <v>4</v>
      </c>
      <c r="G255" s="58">
        <v>215.9</v>
      </c>
      <c r="H255" s="58">
        <v>73.66</v>
      </c>
      <c r="I255" s="57" t="s">
        <v>48</v>
      </c>
      <c r="J255" s="18">
        <v>0</v>
      </c>
    </row>
    <row r="256" spans="1:10" x14ac:dyDescent="0.3">
      <c r="A256" s="55">
        <f t="shared" si="9"/>
        <v>43339</v>
      </c>
      <c r="B256" s="56">
        <v>2018</v>
      </c>
      <c r="C256" s="56">
        <v>239</v>
      </c>
      <c r="D256" s="57">
        <v>3</v>
      </c>
      <c r="E256" s="57">
        <v>1</v>
      </c>
      <c r="F256" s="57">
        <v>5</v>
      </c>
      <c r="G256" s="58">
        <v>215.9</v>
      </c>
      <c r="H256" s="58">
        <v>66.040000000000006</v>
      </c>
      <c r="I256" s="57" t="s">
        <v>48</v>
      </c>
      <c r="J256" s="18">
        <v>0</v>
      </c>
    </row>
    <row r="257" spans="1:10" x14ac:dyDescent="0.3">
      <c r="A257" s="55">
        <f t="shared" si="9"/>
        <v>43339</v>
      </c>
      <c r="B257" s="56">
        <v>2018</v>
      </c>
      <c r="C257" s="56">
        <v>239</v>
      </c>
      <c r="D257" s="57">
        <v>3</v>
      </c>
      <c r="E257" s="57">
        <v>2</v>
      </c>
      <c r="F257" s="57">
        <v>1</v>
      </c>
      <c r="G257" s="58">
        <v>246.38</v>
      </c>
      <c r="H257" s="58">
        <v>101.6</v>
      </c>
      <c r="I257" s="57" t="s">
        <v>48</v>
      </c>
      <c r="J257" s="18">
        <v>0</v>
      </c>
    </row>
    <row r="258" spans="1:10" x14ac:dyDescent="0.3">
      <c r="A258" s="55">
        <f t="shared" si="9"/>
        <v>43339</v>
      </c>
      <c r="B258" s="56">
        <v>2018</v>
      </c>
      <c r="C258" s="56">
        <v>239</v>
      </c>
      <c r="D258" s="57">
        <v>3</v>
      </c>
      <c r="E258" s="57">
        <v>2</v>
      </c>
      <c r="F258" s="57">
        <v>2</v>
      </c>
      <c r="G258" s="58">
        <v>259.08</v>
      </c>
      <c r="H258" s="58">
        <v>91.44</v>
      </c>
      <c r="I258" s="57" t="s">
        <v>48</v>
      </c>
      <c r="J258" s="18">
        <v>0</v>
      </c>
    </row>
    <row r="259" spans="1:10" x14ac:dyDescent="0.3">
      <c r="A259" s="55">
        <f t="shared" si="9"/>
        <v>43339</v>
      </c>
      <c r="B259" s="56">
        <v>2018</v>
      </c>
      <c r="C259" s="56">
        <v>239</v>
      </c>
      <c r="D259" s="57">
        <v>3</v>
      </c>
      <c r="E259" s="57">
        <v>2</v>
      </c>
      <c r="F259" s="57">
        <v>3</v>
      </c>
      <c r="G259" s="58">
        <v>261.62</v>
      </c>
      <c r="H259" s="58">
        <v>68.58</v>
      </c>
      <c r="I259" s="57" t="s">
        <v>49</v>
      </c>
      <c r="J259" s="18">
        <v>0</v>
      </c>
    </row>
    <row r="260" spans="1:10" x14ac:dyDescent="0.3">
      <c r="A260" s="55">
        <f t="shared" si="9"/>
        <v>43339</v>
      </c>
      <c r="B260" s="56">
        <v>2018</v>
      </c>
      <c r="C260" s="56">
        <v>239</v>
      </c>
      <c r="D260" s="57">
        <v>3</v>
      </c>
      <c r="E260" s="57">
        <v>2</v>
      </c>
      <c r="F260" s="57">
        <v>4</v>
      </c>
      <c r="G260" s="58">
        <v>259.08</v>
      </c>
      <c r="H260" s="58">
        <v>71.12</v>
      </c>
      <c r="I260" s="57" t="s">
        <v>49</v>
      </c>
      <c r="J260" s="18">
        <v>0</v>
      </c>
    </row>
    <row r="261" spans="1:10" x14ac:dyDescent="0.3">
      <c r="A261" s="55">
        <f t="shared" si="9"/>
        <v>43339</v>
      </c>
      <c r="B261" s="56">
        <v>2018</v>
      </c>
      <c r="C261" s="56">
        <v>239</v>
      </c>
      <c r="D261" s="57">
        <v>3</v>
      </c>
      <c r="E261" s="57">
        <v>2</v>
      </c>
      <c r="F261" s="57">
        <v>5</v>
      </c>
      <c r="G261" s="58">
        <v>259.08</v>
      </c>
      <c r="H261" s="58">
        <v>68.58</v>
      </c>
      <c r="I261" s="57" t="s">
        <v>48</v>
      </c>
      <c r="J261" s="18">
        <v>0</v>
      </c>
    </row>
    <row r="262" spans="1:10" x14ac:dyDescent="0.3">
      <c r="A262" s="55">
        <f t="shared" si="9"/>
        <v>43339</v>
      </c>
      <c r="B262" s="56">
        <v>2018</v>
      </c>
      <c r="C262" s="56">
        <v>239</v>
      </c>
      <c r="D262" s="57">
        <v>4</v>
      </c>
      <c r="E262" s="57">
        <v>1</v>
      </c>
      <c r="F262" s="57">
        <v>1</v>
      </c>
      <c r="G262" s="58">
        <v>254</v>
      </c>
      <c r="H262" s="58">
        <v>58.42</v>
      </c>
      <c r="I262" s="57" t="s">
        <v>48</v>
      </c>
      <c r="J262" s="18">
        <v>0</v>
      </c>
    </row>
    <row r="263" spans="1:10" x14ac:dyDescent="0.3">
      <c r="A263" s="55">
        <f t="shared" si="9"/>
        <v>43339</v>
      </c>
      <c r="B263" s="56">
        <v>2018</v>
      </c>
      <c r="C263" s="56">
        <v>239</v>
      </c>
      <c r="D263" s="57">
        <v>4</v>
      </c>
      <c r="E263" s="57">
        <v>1</v>
      </c>
      <c r="F263" s="57">
        <v>2</v>
      </c>
      <c r="G263" s="58">
        <v>269.24</v>
      </c>
      <c r="H263" s="58">
        <v>68.58</v>
      </c>
      <c r="I263" s="57" t="s">
        <v>48</v>
      </c>
      <c r="J263" s="18">
        <v>0</v>
      </c>
    </row>
    <row r="264" spans="1:10" x14ac:dyDescent="0.3">
      <c r="A264" s="55">
        <f t="shared" si="9"/>
        <v>43339</v>
      </c>
      <c r="B264" s="56">
        <v>2018</v>
      </c>
      <c r="C264" s="56">
        <v>239</v>
      </c>
      <c r="D264" s="57">
        <v>4</v>
      </c>
      <c r="E264" s="57">
        <v>1</v>
      </c>
      <c r="F264" s="57">
        <v>3</v>
      </c>
      <c r="G264" s="58">
        <v>266.7</v>
      </c>
      <c r="H264" s="58">
        <v>63.5</v>
      </c>
      <c r="I264" s="57" t="s">
        <v>49</v>
      </c>
      <c r="J264" s="18">
        <v>1</v>
      </c>
    </row>
    <row r="265" spans="1:10" x14ac:dyDescent="0.3">
      <c r="A265" s="55">
        <f t="shared" si="9"/>
        <v>43339</v>
      </c>
      <c r="B265" s="56">
        <v>2018</v>
      </c>
      <c r="C265" s="56">
        <v>239</v>
      </c>
      <c r="D265" s="57">
        <v>4</v>
      </c>
      <c r="E265" s="57">
        <v>1</v>
      </c>
      <c r="F265" s="57">
        <v>4</v>
      </c>
      <c r="G265" s="58">
        <v>266.7</v>
      </c>
      <c r="H265" s="58">
        <v>58.42</v>
      </c>
      <c r="I265" s="57" t="s">
        <v>48</v>
      </c>
      <c r="J265" s="18">
        <v>0</v>
      </c>
    </row>
    <row r="266" spans="1:10" x14ac:dyDescent="0.3">
      <c r="A266" s="55">
        <f t="shared" si="9"/>
        <v>43339</v>
      </c>
      <c r="B266" s="56">
        <v>2018</v>
      </c>
      <c r="C266" s="56">
        <v>239</v>
      </c>
      <c r="D266" s="57">
        <v>4</v>
      </c>
      <c r="E266" s="57">
        <v>1</v>
      </c>
      <c r="F266" s="57">
        <v>5</v>
      </c>
      <c r="G266" s="58">
        <v>254</v>
      </c>
      <c r="H266" s="58">
        <v>104.14</v>
      </c>
      <c r="I266" s="57" t="s">
        <v>49</v>
      </c>
      <c r="J266" s="18">
        <v>0</v>
      </c>
    </row>
    <row r="267" spans="1:10" x14ac:dyDescent="0.3">
      <c r="A267" s="55">
        <f t="shared" si="9"/>
        <v>43339</v>
      </c>
      <c r="B267" s="56">
        <v>2018</v>
      </c>
      <c r="C267" s="56">
        <v>239</v>
      </c>
      <c r="D267" s="57">
        <v>4</v>
      </c>
      <c r="E267" s="57">
        <v>2</v>
      </c>
      <c r="F267" s="57">
        <v>1</v>
      </c>
      <c r="G267" s="58">
        <v>259.08</v>
      </c>
      <c r="H267" s="58">
        <v>73.66</v>
      </c>
      <c r="I267" s="57" t="s">
        <v>49</v>
      </c>
      <c r="J267" s="18">
        <v>0</v>
      </c>
    </row>
    <row r="268" spans="1:10" x14ac:dyDescent="0.3">
      <c r="A268" s="55">
        <f t="shared" si="9"/>
        <v>43339</v>
      </c>
      <c r="B268" s="56">
        <v>2018</v>
      </c>
      <c r="C268" s="56">
        <v>239</v>
      </c>
      <c r="D268" s="57">
        <v>4</v>
      </c>
      <c r="E268" s="57">
        <v>2</v>
      </c>
      <c r="F268" s="57">
        <v>2</v>
      </c>
      <c r="G268" s="58">
        <v>246.38</v>
      </c>
      <c r="H268" s="58">
        <v>124.46000000000001</v>
      </c>
      <c r="I268" s="57" t="s">
        <v>49</v>
      </c>
      <c r="J268" s="18">
        <v>0</v>
      </c>
    </row>
    <row r="269" spans="1:10" x14ac:dyDescent="0.3">
      <c r="A269" s="55">
        <f t="shared" si="9"/>
        <v>43339</v>
      </c>
      <c r="B269" s="56">
        <v>2018</v>
      </c>
      <c r="C269" s="56">
        <v>239</v>
      </c>
      <c r="D269" s="57">
        <v>4</v>
      </c>
      <c r="E269" s="57">
        <v>2</v>
      </c>
      <c r="F269" s="57">
        <v>3</v>
      </c>
      <c r="G269" s="58">
        <v>259.08</v>
      </c>
      <c r="H269" s="58">
        <v>93.98</v>
      </c>
      <c r="I269" s="57" t="s">
        <v>48</v>
      </c>
      <c r="J269" s="18">
        <v>0</v>
      </c>
    </row>
    <row r="270" spans="1:10" x14ac:dyDescent="0.3">
      <c r="A270" s="55">
        <f t="shared" si="9"/>
        <v>43339</v>
      </c>
      <c r="B270" s="56">
        <v>2018</v>
      </c>
      <c r="C270" s="56">
        <v>239</v>
      </c>
      <c r="D270" s="57">
        <v>4</v>
      </c>
      <c r="E270" s="57">
        <v>2</v>
      </c>
      <c r="F270" s="57">
        <v>4</v>
      </c>
      <c r="G270" s="58">
        <v>261.62</v>
      </c>
      <c r="H270" s="58">
        <v>63.5</v>
      </c>
      <c r="I270" s="57" t="s">
        <v>48</v>
      </c>
      <c r="J270" s="18">
        <v>0</v>
      </c>
    </row>
    <row r="271" spans="1:10" x14ac:dyDescent="0.3">
      <c r="A271" s="55">
        <f t="shared" si="9"/>
        <v>43339</v>
      </c>
      <c r="B271" s="56">
        <v>2018</v>
      </c>
      <c r="C271" s="56">
        <v>239</v>
      </c>
      <c r="D271" s="57">
        <v>4</v>
      </c>
      <c r="E271" s="57">
        <v>2</v>
      </c>
      <c r="F271" s="57">
        <v>5</v>
      </c>
      <c r="G271" s="58">
        <v>248.92000000000002</v>
      </c>
      <c r="H271" s="58">
        <v>111.76</v>
      </c>
      <c r="I271" s="57" t="s">
        <v>48</v>
      </c>
      <c r="J271" s="18">
        <v>0</v>
      </c>
    </row>
    <row r="272" spans="1:10" x14ac:dyDescent="0.3">
      <c r="A272" s="55">
        <f t="shared" si="9"/>
        <v>43339</v>
      </c>
      <c r="B272" s="56">
        <v>2018</v>
      </c>
      <c r="C272" s="56">
        <v>239</v>
      </c>
      <c r="D272" s="57">
        <v>7</v>
      </c>
      <c r="E272" s="57">
        <v>1</v>
      </c>
      <c r="F272" s="57">
        <v>1</v>
      </c>
      <c r="G272" s="58">
        <v>284.48</v>
      </c>
      <c r="H272" s="58">
        <v>86.36</v>
      </c>
      <c r="I272" s="57" t="s">
        <v>49</v>
      </c>
      <c r="J272" s="18">
        <v>1</v>
      </c>
    </row>
    <row r="273" spans="1:10" x14ac:dyDescent="0.3">
      <c r="A273" s="55">
        <f t="shared" si="9"/>
        <v>43339</v>
      </c>
      <c r="B273" s="56">
        <v>2018</v>
      </c>
      <c r="C273" s="56">
        <v>239</v>
      </c>
      <c r="D273" s="57">
        <v>7</v>
      </c>
      <c r="E273" s="57">
        <v>1</v>
      </c>
      <c r="F273" s="57">
        <v>2</v>
      </c>
      <c r="G273" s="58">
        <v>276.86</v>
      </c>
      <c r="H273" s="58">
        <v>96.52</v>
      </c>
      <c r="I273" s="57" t="s">
        <v>49</v>
      </c>
      <c r="J273" s="18">
        <v>0</v>
      </c>
    </row>
    <row r="274" spans="1:10" x14ac:dyDescent="0.3">
      <c r="A274" s="55">
        <f t="shared" si="9"/>
        <v>43339</v>
      </c>
      <c r="B274" s="56">
        <v>2018</v>
      </c>
      <c r="C274" s="56">
        <v>239</v>
      </c>
      <c r="D274" s="57">
        <v>7</v>
      </c>
      <c r="E274" s="57">
        <v>1</v>
      </c>
      <c r="F274" s="57">
        <v>3</v>
      </c>
      <c r="G274" s="58">
        <v>287.02</v>
      </c>
      <c r="H274" s="58">
        <v>63.5</v>
      </c>
      <c r="I274" s="57" t="s">
        <v>49</v>
      </c>
      <c r="J274" s="18">
        <v>0</v>
      </c>
    </row>
    <row r="275" spans="1:10" x14ac:dyDescent="0.3">
      <c r="A275" s="55">
        <f t="shared" si="9"/>
        <v>43339</v>
      </c>
      <c r="B275" s="56">
        <v>2018</v>
      </c>
      <c r="C275" s="56">
        <v>239</v>
      </c>
      <c r="D275" s="57">
        <v>7</v>
      </c>
      <c r="E275" s="57">
        <v>1</v>
      </c>
      <c r="F275" s="57">
        <v>4</v>
      </c>
      <c r="G275" s="58">
        <v>287.02</v>
      </c>
      <c r="H275" s="58">
        <v>104.14</v>
      </c>
      <c r="I275" s="57" t="s">
        <v>49</v>
      </c>
      <c r="J275" s="18">
        <v>0</v>
      </c>
    </row>
    <row r="276" spans="1:10" x14ac:dyDescent="0.3">
      <c r="A276" s="55">
        <f t="shared" si="9"/>
        <v>43339</v>
      </c>
      <c r="B276" s="56">
        <v>2018</v>
      </c>
      <c r="C276" s="56">
        <v>239</v>
      </c>
      <c r="D276" s="57">
        <v>7</v>
      </c>
      <c r="E276" s="57">
        <v>1</v>
      </c>
      <c r="F276" s="57">
        <v>5</v>
      </c>
      <c r="G276" s="58">
        <v>276.86</v>
      </c>
      <c r="H276" s="58">
        <v>45.72</v>
      </c>
      <c r="I276" s="57" t="s">
        <v>49</v>
      </c>
      <c r="J276" s="18">
        <v>0</v>
      </c>
    </row>
    <row r="277" spans="1:10" x14ac:dyDescent="0.3">
      <c r="A277" s="55">
        <f t="shared" si="9"/>
        <v>43339</v>
      </c>
      <c r="B277" s="56">
        <v>2018</v>
      </c>
      <c r="C277" s="56">
        <v>239</v>
      </c>
      <c r="D277" s="57">
        <v>7</v>
      </c>
      <c r="E277" s="57">
        <v>2</v>
      </c>
      <c r="F277" s="57">
        <v>1</v>
      </c>
      <c r="G277" s="58">
        <v>274.32</v>
      </c>
      <c r="H277" s="58">
        <v>68.58</v>
      </c>
      <c r="I277" s="57" t="s">
        <v>49</v>
      </c>
      <c r="J277" s="18">
        <v>0</v>
      </c>
    </row>
    <row r="278" spans="1:10" x14ac:dyDescent="0.3">
      <c r="A278" s="55">
        <f t="shared" si="9"/>
        <v>43339</v>
      </c>
      <c r="B278" s="56">
        <v>2018</v>
      </c>
      <c r="C278" s="56">
        <v>239</v>
      </c>
      <c r="D278" s="57">
        <v>7</v>
      </c>
      <c r="E278" s="57">
        <v>2</v>
      </c>
      <c r="F278" s="57">
        <v>2</v>
      </c>
      <c r="G278" s="58">
        <v>274.32</v>
      </c>
      <c r="H278" s="58">
        <v>109.22</v>
      </c>
      <c r="I278" s="57" t="s">
        <v>49</v>
      </c>
      <c r="J278" s="18">
        <v>1</v>
      </c>
    </row>
    <row r="279" spans="1:10" x14ac:dyDescent="0.3">
      <c r="A279" s="55">
        <f t="shared" si="9"/>
        <v>43339</v>
      </c>
      <c r="B279" s="56">
        <v>2018</v>
      </c>
      <c r="C279" s="56">
        <v>239</v>
      </c>
      <c r="D279" s="57">
        <v>7</v>
      </c>
      <c r="E279" s="57">
        <v>2</v>
      </c>
      <c r="F279" s="57">
        <v>3</v>
      </c>
      <c r="G279" s="58">
        <v>248.92000000000002</v>
      </c>
      <c r="H279" s="58">
        <v>101.6</v>
      </c>
      <c r="I279" s="57" t="s">
        <v>49</v>
      </c>
      <c r="J279" s="18">
        <v>0</v>
      </c>
    </row>
    <row r="280" spans="1:10" x14ac:dyDescent="0.3">
      <c r="A280" s="55">
        <f t="shared" si="9"/>
        <v>43339</v>
      </c>
      <c r="B280" s="56">
        <v>2018</v>
      </c>
      <c r="C280" s="56">
        <v>239</v>
      </c>
      <c r="D280" s="57">
        <v>7</v>
      </c>
      <c r="E280" s="57">
        <v>2</v>
      </c>
      <c r="F280" s="57">
        <v>4</v>
      </c>
      <c r="G280" s="58">
        <v>271.78000000000003</v>
      </c>
      <c r="H280" s="58">
        <v>86.36</v>
      </c>
      <c r="I280" s="57" t="s">
        <v>49</v>
      </c>
      <c r="J280" s="18">
        <v>0</v>
      </c>
    </row>
    <row r="281" spans="1:10" x14ac:dyDescent="0.3">
      <c r="A281" s="55">
        <f t="shared" si="9"/>
        <v>43339</v>
      </c>
      <c r="B281" s="56">
        <v>2018</v>
      </c>
      <c r="C281" s="56">
        <v>239</v>
      </c>
      <c r="D281" s="57">
        <v>7</v>
      </c>
      <c r="E281" s="57">
        <v>2</v>
      </c>
      <c r="F281" s="57">
        <v>5</v>
      </c>
      <c r="G281" s="58">
        <v>261.62</v>
      </c>
      <c r="H281" s="58">
        <v>93.98</v>
      </c>
      <c r="I281" s="57" t="s">
        <v>49</v>
      </c>
      <c r="J281" s="18">
        <v>0</v>
      </c>
    </row>
    <row r="282" spans="1:10" x14ac:dyDescent="0.3">
      <c r="A282" s="55">
        <f t="shared" si="9"/>
        <v>43339</v>
      </c>
      <c r="B282" s="56">
        <v>2018</v>
      </c>
      <c r="C282" s="56">
        <v>239</v>
      </c>
      <c r="D282" s="57">
        <v>8</v>
      </c>
      <c r="E282" s="57">
        <v>1</v>
      </c>
      <c r="F282" s="57">
        <v>1</v>
      </c>
      <c r="G282" s="58">
        <v>287.02</v>
      </c>
      <c r="H282" s="58">
        <v>99.06</v>
      </c>
      <c r="I282" s="57" t="s">
        <v>49</v>
      </c>
      <c r="J282" s="18">
        <v>0</v>
      </c>
    </row>
    <row r="283" spans="1:10" x14ac:dyDescent="0.3">
      <c r="A283" s="55">
        <f t="shared" si="9"/>
        <v>43339</v>
      </c>
      <c r="B283" s="56">
        <v>2018</v>
      </c>
      <c r="C283" s="56">
        <v>239</v>
      </c>
      <c r="D283" s="57">
        <v>8</v>
      </c>
      <c r="E283" s="57">
        <v>1</v>
      </c>
      <c r="F283" s="57">
        <v>2</v>
      </c>
      <c r="G283" s="58">
        <v>274.32</v>
      </c>
      <c r="H283" s="58">
        <v>96.52</v>
      </c>
      <c r="I283" s="57" t="s">
        <v>49</v>
      </c>
      <c r="J283" s="18">
        <v>0</v>
      </c>
    </row>
    <row r="284" spans="1:10" x14ac:dyDescent="0.3">
      <c r="A284" s="55">
        <f t="shared" si="9"/>
        <v>43339</v>
      </c>
      <c r="B284" s="56">
        <v>2018</v>
      </c>
      <c r="C284" s="56">
        <v>239</v>
      </c>
      <c r="D284" s="57">
        <v>8</v>
      </c>
      <c r="E284" s="57">
        <v>1</v>
      </c>
      <c r="F284" s="57">
        <v>3</v>
      </c>
      <c r="G284" s="58">
        <v>292.10000000000002</v>
      </c>
      <c r="H284" s="58">
        <v>88.9</v>
      </c>
      <c r="I284" s="57" t="s">
        <v>49</v>
      </c>
      <c r="J284" s="18">
        <v>0</v>
      </c>
    </row>
    <row r="285" spans="1:10" x14ac:dyDescent="0.3">
      <c r="A285" s="55">
        <f t="shared" si="9"/>
        <v>43339</v>
      </c>
      <c r="B285" s="56">
        <v>2018</v>
      </c>
      <c r="C285" s="56">
        <v>239</v>
      </c>
      <c r="D285" s="57">
        <v>8</v>
      </c>
      <c r="E285" s="57">
        <v>1</v>
      </c>
      <c r="F285" s="57">
        <v>4</v>
      </c>
      <c r="G285" s="58">
        <v>279.39999999999998</v>
      </c>
      <c r="H285" s="58">
        <v>96.52</v>
      </c>
      <c r="I285" s="57" t="s">
        <v>49</v>
      </c>
      <c r="J285" s="18">
        <v>0</v>
      </c>
    </row>
    <row r="286" spans="1:10" x14ac:dyDescent="0.3">
      <c r="A286" s="55">
        <f t="shared" si="9"/>
        <v>43339</v>
      </c>
      <c r="B286" s="56">
        <v>2018</v>
      </c>
      <c r="C286" s="56">
        <v>239</v>
      </c>
      <c r="D286" s="57">
        <v>8</v>
      </c>
      <c r="E286" s="57">
        <v>1</v>
      </c>
      <c r="F286" s="57">
        <v>5</v>
      </c>
      <c r="G286" s="58">
        <v>271.78000000000003</v>
      </c>
      <c r="H286" s="58">
        <v>109.22</v>
      </c>
      <c r="I286" s="57" t="s">
        <v>49</v>
      </c>
      <c r="J286" s="18">
        <v>0</v>
      </c>
    </row>
    <row r="287" spans="1:10" x14ac:dyDescent="0.3">
      <c r="A287" s="55">
        <f t="shared" si="9"/>
        <v>43339</v>
      </c>
      <c r="B287" s="56">
        <v>2018</v>
      </c>
      <c r="C287" s="56">
        <v>239</v>
      </c>
      <c r="D287" s="57">
        <v>8</v>
      </c>
      <c r="E287" s="57">
        <v>2</v>
      </c>
      <c r="F287" s="57">
        <v>1</v>
      </c>
      <c r="G287" s="58">
        <v>281.94</v>
      </c>
      <c r="H287" s="58">
        <v>58.42</v>
      </c>
      <c r="I287" s="57" t="s">
        <v>58</v>
      </c>
      <c r="J287" s="18">
        <v>1</v>
      </c>
    </row>
    <row r="288" spans="1:10" x14ac:dyDescent="0.3">
      <c r="A288" s="55">
        <f t="shared" si="9"/>
        <v>43339</v>
      </c>
      <c r="B288" s="56">
        <v>2018</v>
      </c>
      <c r="C288" s="56">
        <v>239</v>
      </c>
      <c r="D288" s="57">
        <v>8</v>
      </c>
      <c r="E288" s="57">
        <v>2</v>
      </c>
      <c r="F288" s="57">
        <v>2</v>
      </c>
      <c r="G288" s="58">
        <v>274.32</v>
      </c>
      <c r="H288" s="58">
        <v>106.68</v>
      </c>
      <c r="I288" s="57" t="s">
        <v>49</v>
      </c>
      <c r="J288" s="18">
        <v>0</v>
      </c>
    </row>
    <row r="289" spans="1:10" x14ac:dyDescent="0.3">
      <c r="A289" s="55">
        <f t="shared" si="9"/>
        <v>43339</v>
      </c>
      <c r="B289" s="56">
        <v>2018</v>
      </c>
      <c r="C289" s="56">
        <v>239</v>
      </c>
      <c r="D289" s="57">
        <v>8</v>
      </c>
      <c r="E289" s="57">
        <v>2</v>
      </c>
      <c r="F289" s="57">
        <v>3</v>
      </c>
      <c r="G289" s="58">
        <v>266.7</v>
      </c>
      <c r="H289" s="58">
        <v>104.14</v>
      </c>
      <c r="I289" s="57" t="s">
        <v>49</v>
      </c>
      <c r="J289" s="18">
        <v>0</v>
      </c>
    </row>
    <row r="290" spans="1:10" x14ac:dyDescent="0.3">
      <c r="A290" s="55">
        <f t="shared" si="9"/>
        <v>43339</v>
      </c>
      <c r="B290" s="56">
        <v>2018</v>
      </c>
      <c r="C290" s="56">
        <v>239</v>
      </c>
      <c r="D290" s="57">
        <v>8</v>
      </c>
      <c r="E290" s="57">
        <v>2</v>
      </c>
      <c r="F290" s="57">
        <v>4</v>
      </c>
      <c r="G290" s="58">
        <v>271.78000000000003</v>
      </c>
      <c r="H290" s="58">
        <v>91.44</v>
      </c>
      <c r="I290" s="57" t="s">
        <v>58</v>
      </c>
      <c r="J290" s="18">
        <v>0</v>
      </c>
    </row>
    <row r="291" spans="1:10" x14ac:dyDescent="0.3">
      <c r="A291" s="55">
        <f t="shared" si="9"/>
        <v>43339</v>
      </c>
      <c r="B291" s="56">
        <v>2018</v>
      </c>
      <c r="C291" s="56">
        <v>239</v>
      </c>
      <c r="D291" s="57">
        <v>8</v>
      </c>
      <c r="E291" s="57">
        <v>2</v>
      </c>
      <c r="F291" s="57">
        <v>5</v>
      </c>
      <c r="G291" s="58">
        <v>269.24</v>
      </c>
      <c r="H291" s="58">
        <v>91.44</v>
      </c>
      <c r="I291" s="57" t="s">
        <v>58</v>
      </c>
      <c r="J291" s="18">
        <v>0</v>
      </c>
    </row>
    <row r="292" spans="1:10" x14ac:dyDescent="0.3">
      <c r="A292" s="55">
        <f t="shared" si="9"/>
        <v>43339</v>
      </c>
      <c r="B292" s="56">
        <v>2018</v>
      </c>
      <c r="C292" s="56">
        <v>239</v>
      </c>
      <c r="D292" s="57">
        <v>9</v>
      </c>
      <c r="E292" s="57">
        <v>1</v>
      </c>
      <c r="F292" s="57">
        <v>1</v>
      </c>
      <c r="G292" s="58">
        <v>276.86</v>
      </c>
      <c r="H292" s="58">
        <v>86.36</v>
      </c>
      <c r="I292" s="57" t="s">
        <v>49</v>
      </c>
      <c r="J292" s="18">
        <v>0</v>
      </c>
    </row>
    <row r="293" spans="1:10" x14ac:dyDescent="0.3">
      <c r="A293" s="55">
        <f t="shared" si="9"/>
        <v>43339</v>
      </c>
      <c r="B293" s="56">
        <v>2018</v>
      </c>
      <c r="C293" s="56">
        <v>239</v>
      </c>
      <c r="D293" s="57">
        <v>9</v>
      </c>
      <c r="E293" s="57">
        <v>1</v>
      </c>
      <c r="F293" s="57">
        <v>2</v>
      </c>
      <c r="G293" s="58">
        <v>264.16000000000003</v>
      </c>
      <c r="H293" s="58">
        <v>83.820000000000007</v>
      </c>
      <c r="I293" s="57" t="s">
        <v>49</v>
      </c>
      <c r="J293" s="18">
        <v>0</v>
      </c>
    </row>
    <row r="294" spans="1:10" x14ac:dyDescent="0.3">
      <c r="A294" s="55">
        <f t="shared" si="9"/>
        <v>43339</v>
      </c>
      <c r="B294" s="56">
        <v>2018</v>
      </c>
      <c r="C294" s="56">
        <v>239</v>
      </c>
      <c r="D294" s="57">
        <v>9</v>
      </c>
      <c r="E294" s="57">
        <v>1</v>
      </c>
      <c r="F294" s="57">
        <v>3</v>
      </c>
      <c r="G294" s="58">
        <v>266.7</v>
      </c>
      <c r="H294" s="58">
        <v>99.06</v>
      </c>
      <c r="I294" s="57" t="s">
        <v>48</v>
      </c>
      <c r="J294" s="18">
        <v>1</v>
      </c>
    </row>
    <row r="295" spans="1:10" x14ac:dyDescent="0.3">
      <c r="A295" s="55">
        <f t="shared" si="9"/>
        <v>43339</v>
      </c>
      <c r="B295" s="56">
        <v>2018</v>
      </c>
      <c r="C295" s="56">
        <v>239</v>
      </c>
      <c r="D295" s="57">
        <v>9</v>
      </c>
      <c r="E295" s="57">
        <v>1</v>
      </c>
      <c r="F295" s="57">
        <v>4</v>
      </c>
      <c r="G295" s="58">
        <v>269.24</v>
      </c>
      <c r="H295" s="58">
        <v>63.5</v>
      </c>
      <c r="I295" s="57" t="s">
        <v>49</v>
      </c>
      <c r="J295" s="18">
        <v>0</v>
      </c>
    </row>
    <row r="296" spans="1:10" x14ac:dyDescent="0.3">
      <c r="A296" s="55">
        <f t="shared" si="9"/>
        <v>43339</v>
      </c>
      <c r="B296" s="56">
        <v>2018</v>
      </c>
      <c r="C296" s="56">
        <v>239</v>
      </c>
      <c r="D296" s="57">
        <v>9</v>
      </c>
      <c r="E296" s="57">
        <v>1</v>
      </c>
      <c r="F296" s="57">
        <v>5</v>
      </c>
      <c r="G296" s="58">
        <v>274.32</v>
      </c>
      <c r="H296" s="58">
        <v>93.98</v>
      </c>
      <c r="I296" s="57" t="s">
        <v>49</v>
      </c>
      <c r="J296" s="18">
        <v>0</v>
      </c>
    </row>
    <row r="297" spans="1:10" x14ac:dyDescent="0.3">
      <c r="A297" s="55">
        <f t="shared" si="9"/>
        <v>43339</v>
      </c>
      <c r="B297" s="56">
        <v>2018</v>
      </c>
      <c r="C297" s="56">
        <v>239</v>
      </c>
      <c r="D297" s="57">
        <v>9</v>
      </c>
      <c r="E297" s="57">
        <v>2</v>
      </c>
      <c r="F297" s="57">
        <v>1</v>
      </c>
      <c r="G297" s="58">
        <v>271.78000000000003</v>
      </c>
      <c r="H297" s="58">
        <v>101.6</v>
      </c>
      <c r="I297" s="57" t="s">
        <v>48</v>
      </c>
      <c r="J297" s="18">
        <v>0</v>
      </c>
    </row>
    <row r="298" spans="1:10" x14ac:dyDescent="0.3">
      <c r="A298" s="55">
        <f t="shared" si="9"/>
        <v>43339</v>
      </c>
      <c r="B298" s="56">
        <v>2018</v>
      </c>
      <c r="C298" s="56">
        <v>239</v>
      </c>
      <c r="D298" s="57">
        <v>9</v>
      </c>
      <c r="E298" s="57">
        <v>2</v>
      </c>
      <c r="F298" s="57">
        <v>2</v>
      </c>
      <c r="G298" s="58">
        <v>233.68</v>
      </c>
      <c r="H298" s="58">
        <v>116.84</v>
      </c>
      <c r="I298" s="57" t="s">
        <v>58</v>
      </c>
      <c r="J298" s="18">
        <v>0</v>
      </c>
    </row>
    <row r="299" spans="1:10" x14ac:dyDescent="0.3">
      <c r="A299" s="55">
        <f t="shared" si="9"/>
        <v>43339</v>
      </c>
      <c r="B299" s="56">
        <v>2018</v>
      </c>
      <c r="C299" s="56">
        <v>239</v>
      </c>
      <c r="D299" s="57">
        <v>9</v>
      </c>
      <c r="E299" s="57">
        <v>2</v>
      </c>
      <c r="F299" s="57">
        <v>3</v>
      </c>
      <c r="G299" s="58">
        <v>203.2</v>
      </c>
      <c r="H299" s="58">
        <v>101.6</v>
      </c>
      <c r="I299" s="57" t="s">
        <v>58</v>
      </c>
      <c r="J299" s="18">
        <v>0</v>
      </c>
    </row>
    <row r="300" spans="1:10" x14ac:dyDescent="0.3">
      <c r="A300" s="55">
        <f t="shared" si="9"/>
        <v>43339</v>
      </c>
      <c r="B300" s="56">
        <v>2018</v>
      </c>
      <c r="C300" s="56">
        <v>239</v>
      </c>
      <c r="D300" s="57">
        <v>9</v>
      </c>
      <c r="E300" s="57">
        <v>2</v>
      </c>
      <c r="F300" s="57">
        <v>4</v>
      </c>
      <c r="G300" s="58">
        <v>274.32</v>
      </c>
      <c r="H300" s="58">
        <v>88.9</v>
      </c>
      <c r="I300" s="57" t="s">
        <v>58</v>
      </c>
      <c r="J300" s="18">
        <v>0</v>
      </c>
    </row>
    <row r="301" spans="1:10" x14ac:dyDescent="0.3">
      <c r="A301" s="55">
        <f t="shared" si="9"/>
        <v>43339</v>
      </c>
      <c r="B301" s="56">
        <v>2018</v>
      </c>
      <c r="C301" s="56">
        <v>239</v>
      </c>
      <c r="D301" s="57">
        <v>9</v>
      </c>
      <c r="E301" s="57">
        <v>2</v>
      </c>
      <c r="F301" s="57">
        <v>5</v>
      </c>
      <c r="G301" s="58">
        <v>261.62</v>
      </c>
      <c r="H301" s="58">
        <v>71.12</v>
      </c>
      <c r="I301" s="57" t="s">
        <v>48</v>
      </c>
      <c r="J301" s="18">
        <v>0</v>
      </c>
    </row>
    <row r="302" spans="1:10" x14ac:dyDescent="0.3">
      <c r="A302" s="55">
        <f t="shared" ref="A302" si="10">DATE(B302,1,C302)</f>
        <v>43353</v>
      </c>
      <c r="B302" s="56">
        <v>2018</v>
      </c>
      <c r="C302" s="56">
        <v>253</v>
      </c>
      <c r="D302" s="57">
        <v>2</v>
      </c>
      <c r="E302" s="57">
        <v>1</v>
      </c>
      <c r="F302" s="57">
        <v>1</v>
      </c>
      <c r="G302" s="58">
        <v>215.9</v>
      </c>
      <c r="H302" s="58">
        <v>76.2</v>
      </c>
      <c r="I302" s="57" t="s">
        <v>48</v>
      </c>
      <c r="J302" s="18">
        <v>0</v>
      </c>
    </row>
    <row r="303" spans="1:10" x14ac:dyDescent="0.3">
      <c r="A303" s="55">
        <f t="shared" ref="A303:A361" si="11">DATE(B303,1,C303)</f>
        <v>43353</v>
      </c>
      <c r="B303" s="56">
        <v>2018</v>
      </c>
      <c r="C303" s="56">
        <v>253</v>
      </c>
      <c r="D303" s="57">
        <v>2</v>
      </c>
      <c r="E303" s="57">
        <v>1</v>
      </c>
      <c r="F303" s="57">
        <v>2</v>
      </c>
      <c r="G303" s="58">
        <v>226.06</v>
      </c>
      <c r="H303" s="58">
        <v>81.28</v>
      </c>
      <c r="I303" s="57" t="s">
        <v>48</v>
      </c>
      <c r="J303" s="18">
        <v>0</v>
      </c>
    </row>
    <row r="304" spans="1:10" x14ac:dyDescent="0.3">
      <c r="A304" s="55">
        <f t="shared" si="11"/>
        <v>43353</v>
      </c>
      <c r="B304" s="56">
        <v>2018</v>
      </c>
      <c r="C304" s="56">
        <v>253</v>
      </c>
      <c r="D304" s="57">
        <v>2</v>
      </c>
      <c r="E304" s="57">
        <v>1</v>
      </c>
      <c r="F304" s="57">
        <v>3</v>
      </c>
      <c r="G304" s="58">
        <v>231.14000000000001</v>
      </c>
      <c r="H304" s="58">
        <v>83.820000000000007</v>
      </c>
      <c r="I304" s="57" t="s">
        <v>56</v>
      </c>
      <c r="J304" s="18">
        <v>0</v>
      </c>
    </row>
    <row r="305" spans="1:10" x14ac:dyDescent="0.3">
      <c r="A305" s="55">
        <f t="shared" si="11"/>
        <v>43353</v>
      </c>
      <c r="B305" s="56">
        <v>2018</v>
      </c>
      <c r="C305" s="56">
        <v>253</v>
      </c>
      <c r="D305" s="57">
        <v>2</v>
      </c>
      <c r="E305" s="57">
        <v>1</v>
      </c>
      <c r="F305" s="57">
        <v>4</v>
      </c>
      <c r="G305" s="58">
        <v>226.06</v>
      </c>
      <c r="H305" s="58">
        <v>96.52</v>
      </c>
      <c r="I305" s="57" t="s">
        <v>56</v>
      </c>
      <c r="J305" s="18">
        <v>0</v>
      </c>
    </row>
    <row r="306" spans="1:10" x14ac:dyDescent="0.3">
      <c r="A306" s="55">
        <f t="shared" si="11"/>
        <v>43353</v>
      </c>
      <c r="B306" s="56">
        <v>2018</v>
      </c>
      <c r="C306" s="56">
        <v>253</v>
      </c>
      <c r="D306" s="57">
        <v>2</v>
      </c>
      <c r="E306" s="57">
        <v>1</v>
      </c>
      <c r="F306" s="57">
        <v>5</v>
      </c>
      <c r="G306" s="58">
        <v>241.3</v>
      </c>
      <c r="H306" s="58">
        <v>78.739999999999995</v>
      </c>
      <c r="I306" s="57" t="s">
        <v>56</v>
      </c>
      <c r="J306" s="18">
        <v>0</v>
      </c>
    </row>
    <row r="307" spans="1:10" x14ac:dyDescent="0.3">
      <c r="A307" s="55">
        <f t="shared" si="11"/>
        <v>43353</v>
      </c>
      <c r="B307" s="56">
        <v>2018</v>
      </c>
      <c r="C307" s="56">
        <v>253</v>
      </c>
      <c r="D307" s="57">
        <v>2</v>
      </c>
      <c r="E307" s="57">
        <v>2</v>
      </c>
      <c r="F307" s="57">
        <v>1</v>
      </c>
      <c r="G307" s="58">
        <v>243.84</v>
      </c>
      <c r="H307" s="58">
        <v>60.96</v>
      </c>
      <c r="I307" s="57" t="s">
        <v>48</v>
      </c>
      <c r="J307" s="18">
        <v>1</v>
      </c>
    </row>
    <row r="308" spans="1:10" x14ac:dyDescent="0.3">
      <c r="A308" s="55">
        <f t="shared" si="11"/>
        <v>43353</v>
      </c>
      <c r="B308" s="56">
        <v>2018</v>
      </c>
      <c r="C308" s="56">
        <v>253</v>
      </c>
      <c r="D308" s="57">
        <v>2</v>
      </c>
      <c r="E308" s="57">
        <v>2</v>
      </c>
      <c r="F308" s="57">
        <v>2</v>
      </c>
      <c r="G308" s="58">
        <v>241.3</v>
      </c>
      <c r="H308" s="58">
        <v>73.66</v>
      </c>
      <c r="I308" s="57" t="s">
        <v>56</v>
      </c>
      <c r="J308" s="18">
        <v>0</v>
      </c>
    </row>
    <row r="309" spans="1:10" x14ac:dyDescent="0.3">
      <c r="A309" s="55">
        <f t="shared" si="11"/>
        <v>43353</v>
      </c>
      <c r="B309" s="56">
        <v>2018</v>
      </c>
      <c r="C309" s="56">
        <v>253</v>
      </c>
      <c r="D309" s="57">
        <v>2</v>
      </c>
      <c r="E309" s="57">
        <v>2</v>
      </c>
      <c r="F309" s="57">
        <v>3</v>
      </c>
      <c r="G309" s="58">
        <v>248.92000000000002</v>
      </c>
      <c r="H309" s="58">
        <v>91.44</v>
      </c>
      <c r="I309" s="57" t="s">
        <v>56</v>
      </c>
      <c r="J309" s="18">
        <v>0</v>
      </c>
    </row>
    <row r="310" spans="1:10" x14ac:dyDescent="0.3">
      <c r="A310" s="55">
        <f t="shared" si="11"/>
        <v>43353</v>
      </c>
      <c r="B310" s="56">
        <v>2018</v>
      </c>
      <c r="C310" s="56">
        <v>253</v>
      </c>
      <c r="D310" s="57">
        <v>2</v>
      </c>
      <c r="E310" s="57">
        <v>2</v>
      </c>
      <c r="F310" s="57">
        <v>4</v>
      </c>
      <c r="G310" s="58">
        <v>251.46</v>
      </c>
      <c r="H310" s="58">
        <v>78.739999999999995</v>
      </c>
      <c r="I310" s="57" t="s">
        <v>48</v>
      </c>
      <c r="J310" s="18">
        <v>1</v>
      </c>
    </row>
    <row r="311" spans="1:10" x14ac:dyDescent="0.3">
      <c r="A311" s="55">
        <f t="shared" si="11"/>
        <v>43353</v>
      </c>
      <c r="B311" s="56">
        <v>2018</v>
      </c>
      <c r="C311" s="56">
        <v>253</v>
      </c>
      <c r="D311" s="57">
        <v>2</v>
      </c>
      <c r="E311" s="57">
        <v>2</v>
      </c>
      <c r="F311" s="57">
        <v>5</v>
      </c>
      <c r="G311" s="58">
        <v>236.22</v>
      </c>
      <c r="H311" s="58">
        <v>78.739999999999995</v>
      </c>
      <c r="I311" s="57" t="s">
        <v>56</v>
      </c>
      <c r="J311" s="18">
        <v>0</v>
      </c>
    </row>
    <row r="312" spans="1:10" x14ac:dyDescent="0.3">
      <c r="A312" s="55">
        <f t="shared" si="11"/>
        <v>43353</v>
      </c>
      <c r="B312" s="56">
        <v>2018</v>
      </c>
      <c r="C312" s="56">
        <v>253</v>
      </c>
      <c r="D312" s="57">
        <v>3</v>
      </c>
      <c r="E312" s="57">
        <v>1</v>
      </c>
      <c r="F312" s="57">
        <v>1</v>
      </c>
      <c r="G312" s="58">
        <v>241.3</v>
      </c>
      <c r="H312" s="58">
        <v>76.2</v>
      </c>
      <c r="I312" s="57" t="s">
        <v>56</v>
      </c>
      <c r="J312" s="18">
        <v>0</v>
      </c>
    </row>
    <row r="313" spans="1:10" x14ac:dyDescent="0.3">
      <c r="A313" s="55">
        <f t="shared" si="11"/>
        <v>43353</v>
      </c>
      <c r="B313" s="56">
        <v>2018</v>
      </c>
      <c r="C313" s="56">
        <v>253</v>
      </c>
      <c r="D313" s="57">
        <v>3</v>
      </c>
      <c r="E313" s="57">
        <v>1</v>
      </c>
      <c r="F313" s="57">
        <v>2</v>
      </c>
      <c r="G313" s="58">
        <v>248.92000000000002</v>
      </c>
      <c r="H313" s="58">
        <v>96.52</v>
      </c>
      <c r="I313" s="57" t="s">
        <v>56</v>
      </c>
      <c r="J313" s="18">
        <v>0</v>
      </c>
    </row>
    <row r="314" spans="1:10" x14ac:dyDescent="0.3">
      <c r="A314" s="55">
        <f t="shared" si="11"/>
        <v>43353</v>
      </c>
      <c r="B314" s="56">
        <v>2018</v>
      </c>
      <c r="C314" s="56">
        <v>253</v>
      </c>
      <c r="D314" s="57">
        <v>3</v>
      </c>
      <c r="E314" s="57">
        <v>1</v>
      </c>
      <c r="F314" s="57">
        <v>3</v>
      </c>
      <c r="G314" s="58">
        <v>256.54000000000002</v>
      </c>
      <c r="H314" s="58">
        <v>73.66</v>
      </c>
      <c r="I314" s="57" t="s">
        <v>56</v>
      </c>
      <c r="J314" s="18">
        <v>0</v>
      </c>
    </row>
    <row r="315" spans="1:10" x14ac:dyDescent="0.3">
      <c r="A315" s="55">
        <f t="shared" si="11"/>
        <v>43353</v>
      </c>
      <c r="B315" s="56">
        <v>2018</v>
      </c>
      <c r="C315" s="56">
        <v>253</v>
      </c>
      <c r="D315" s="57">
        <v>3</v>
      </c>
      <c r="E315" s="57">
        <v>1</v>
      </c>
      <c r="F315" s="57">
        <v>4</v>
      </c>
      <c r="G315" s="58">
        <v>254</v>
      </c>
      <c r="H315" s="58">
        <v>68.58</v>
      </c>
      <c r="I315" s="57" t="s">
        <v>56</v>
      </c>
      <c r="J315" s="18">
        <v>0</v>
      </c>
    </row>
    <row r="316" spans="1:10" x14ac:dyDescent="0.3">
      <c r="A316" s="55">
        <f t="shared" si="11"/>
        <v>43353</v>
      </c>
      <c r="B316" s="56">
        <v>2018</v>
      </c>
      <c r="C316" s="56">
        <v>253</v>
      </c>
      <c r="D316" s="57">
        <v>3</v>
      </c>
      <c r="E316" s="57">
        <v>1</v>
      </c>
      <c r="F316" s="57">
        <v>5</v>
      </c>
      <c r="G316" s="58">
        <v>246.38</v>
      </c>
      <c r="H316" s="58">
        <v>91.44</v>
      </c>
      <c r="I316" s="57" t="s">
        <v>56</v>
      </c>
      <c r="J316" s="18">
        <v>0</v>
      </c>
    </row>
    <row r="317" spans="1:10" x14ac:dyDescent="0.3">
      <c r="A317" s="55">
        <f t="shared" si="11"/>
        <v>43353</v>
      </c>
      <c r="B317" s="56">
        <v>2018</v>
      </c>
      <c r="C317" s="56">
        <v>253</v>
      </c>
      <c r="D317" s="57">
        <v>3</v>
      </c>
      <c r="E317" s="57">
        <v>2</v>
      </c>
      <c r="F317" s="57">
        <v>1</v>
      </c>
      <c r="G317" s="58">
        <v>228.6</v>
      </c>
      <c r="H317" s="58">
        <v>76.2</v>
      </c>
      <c r="I317" s="57" t="s">
        <v>56</v>
      </c>
      <c r="J317" s="18">
        <v>0</v>
      </c>
    </row>
    <row r="318" spans="1:10" x14ac:dyDescent="0.3">
      <c r="A318" s="55">
        <f t="shared" si="11"/>
        <v>43353</v>
      </c>
      <c r="B318" s="56">
        <v>2018</v>
      </c>
      <c r="C318" s="56">
        <v>253</v>
      </c>
      <c r="D318" s="57">
        <v>3</v>
      </c>
      <c r="E318" s="57">
        <v>2</v>
      </c>
      <c r="F318" s="57">
        <v>2</v>
      </c>
      <c r="G318" s="58">
        <v>248.92000000000002</v>
      </c>
      <c r="H318" s="58">
        <v>68.58</v>
      </c>
      <c r="I318" s="57" t="s">
        <v>56</v>
      </c>
      <c r="J318" s="18">
        <v>0</v>
      </c>
    </row>
    <row r="319" spans="1:10" x14ac:dyDescent="0.3">
      <c r="A319" s="55">
        <f t="shared" si="11"/>
        <v>43353</v>
      </c>
      <c r="B319" s="56">
        <v>2018</v>
      </c>
      <c r="C319" s="56">
        <v>253</v>
      </c>
      <c r="D319" s="57">
        <v>3</v>
      </c>
      <c r="E319" s="57">
        <v>2</v>
      </c>
      <c r="F319" s="57">
        <v>3</v>
      </c>
      <c r="G319" s="58">
        <v>236.22</v>
      </c>
      <c r="H319" s="58">
        <v>91.44</v>
      </c>
      <c r="I319" s="57" t="s">
        <v>56</v>
      </c>
      <c r="J319" s="18">
        <v>0</v>
      </c>
    </row>
    <row r="320" spans="1:10" x14ac:dyDescent="0.3">
      <c r="A320" s="55">
        <f t="shared" si="11"/>
        <v>43353</v>
      </c>
      <c r="B320" s="56">
        <v>2018</v>
      </c>
      <c r="C320" s="56">
        <v>253</v>
      </c>
      <c r="D320" s="57">
        <v>3</v>
      </c>
      <c r="E320" s="57">
        <v>2</v>
      </c>
      <c r="F320" s="57">
        <v>4</v>
      </c>
      <c r="G320" s="58">
        <v>231.14000000000001</v>
      </c>
      <c r="H320" s="58">
        <v>91.44</v>
      </c>
      <c r="I320" s="57" t="s">
        <v>56</v>
      </c>
      <c r="J320" s="18">
        <v>0</v>
      </c>
    </row>
    <row r="321" spans="1:10" x14ac:dyDescent="0.3">
      <c r="A321" s="55">
        <f t="shared" si="11"/>
        <v>43353</v>
      </c>
      <c r="B321" s="56">
        <v>2018</v>
      </c>
      <c r="C321" s="56">
        <v>253</v>
      </c>
      <c r="D321" s="57">
        <v>3</v>
      </c>
      <c r="E321" s="57">
        <v>2</v>
      </c>
      <c r="F321" s="57">
        <v>5</v>
      </c>
      <c r="G321" s="58">
        <v>236.22</v>
      </c>
      <c r="H321" s="58">
        <v>76.2</v>
      </c>
      <c r="I321" s="57" t="s">
        <v>56</v>
      </c>
      <c r="J321" s="18">
        <v>0</v>
      </c>
    </row>
    <row r="322" spans="1:10" x14ac:dyDescent="0.3">
      <c r="A322" s="55">
        <f t="shared" si="11"/>
        <v>43353</v>
      </c>
      <c r="B322" s="56">
        <v>2018</v>
      </c>
      <c r="C322" s="56">
        <v>253</v>
      </c>
      <c r="D322" s="57">
        <v>4</v>
      </c>
      <c r="E322" s="57">
        <v>1</v>
      </c>
      <c r="F322" s="57">
        <v>1</v>
      </c>
      <c r="G322" s="58">
        <v>241.3</v>
      </c>
      <c r="H322" s="58">
        <v>88.9</v>
      </c>
      <c r="I322" s="57" t="s">
        <v>56</v>
      </c>
      <c r="J322" s="18">
        <v>1</v>
      </c>
    </row>
    <row r="323" spans="1:10" x14ac:dyDescent="0.3">
      <c r="A323" s="55">
        <f t="shared" si="11"/>
        <v>43353</v>
      </c>
      <c r="B323" s="56">
        <v>2018</v>
      </c>
      <c r="C323" s="56">
        <v>253</v>
      </c>
      <c r="D323" s="57">
        <v>4</v>
      </c>
      <c r="E323" s="57">
        <v>1</v>
      </c>
      <c r="F323" s="57">
        <v>2</v>
      </c>
      <c r="G323" s="58">
        <v>248.92000000000002</v>
      </c>
      <c r="H323" s="58">
        <v>76.2</v>
      </c>
      <c r="I323" s="57" t="s">
        <v>56</v>
      </c>
      <c r="J323" s="18">
        <v>0</v>
      </c>
    </row>
    <row r="324" spans="1:10" x14ac:dyDescent="0.3">
      <c r="A324" s="55">
        <f t="shared" si="11"/>
        <v>43353</v>
      </c>
      <c r="B324" s="56">
        <v>2018</v>
      </c>
      <c r="C324" s="56">
        <v>253</v>
      </c>
      <c r="D324" s="57">
        <v>4</v>
      </c>
      <c r="E324" s="57">
        <v>1</v>
      </c>
      <c r="F324" s="57">
        <v>3</v>
      </c>
      <c r="G324" s="58">
        <v>243.84</v>
      </c>
      <c r="H324" s="58">
        <v>76.2</v>
      </c>
      <c r="I324" s="57" t="s">
        <v>56</v>
      </c>
      <c r="J324" s="18">
        <v>1</v>
      </c>
    </row>
    <row r="325" spans="1:10" x14ac:dyDescent="0.3">
      <c r="A325" s="55">
        <f t="shared" si="11"/>
        <v>43353</v>
      </c>
      <c r="B325" s="56">
        <v>2018</v>
      </c>
      <c r="C325" s="56">
        <v>253</v>
      </c>
      <c r="D325" s="57">
        <v>4</v>
      </c>
      <c r="E325" s="57">
        <v>1</v>
      </c>
      <c r="F325" s="57">
        <v>4</v>
      </c>
      <c r="G325" s="58">
        <v>231.14000000000001</v>
      </c>
      <c r="H325" s="58">
        <v>60.96</v>
      </c>
      <c r="I325" s="57" t="s">
        <v>56</v>
      </c>
      <c r="J325" s="18">
        <v>0</v>
      </c>
    </row>
    <row r="326" spans="1:10" x14ac:dyDescent="0.3">
      <c r="A326" s="55">
        <f t="shared" si="11"/>
        <v>43353</v>
      </c>
      <c r="B326" s="56">
        <v>2018</v>
      </c>
      <c r="C326" s="56">
        <v>253</v>
      </c>
      <c r="D326" s="57">
        <v>4</v>
      </c>
      <c r="E326" s="57">
        <v>1</v>
      </c>
      <c r="F326" s="57">
        <v>5</v>
      </c>
      <c r="G326" s="58">
        <v>228.6</v>
      </c>
      <c r="H326" s="58">
        <v>71.12</v>
      </c>
      <c r="I326" s="57" t="s">
        <v>56</v>
      </c>
      <c r="J326" s="18">
        <v>0</v>
      </c>
    </row>
    <row r="327" spans="1:10" x14ac:dyDescent="0.3">
      <c r="A327" s="55">
        <f t="shared" si="11"/>
        <v>43353</v>
      </c>
      <c r="B327" s="56">
        <v>2018</v>
      </c>
      <c r="C327" s="56">
        <v>253</v>
      </c>
      <c r="D327" s="57">
        <v>4</v>
      </c>
      <c r="E327" s="57">
        <v>2</v>
      </c>
      <c r="F327" s="57">
        <v>1</v>
      </c>
      <c r="G327" s="58">
        <v>241.3</v>
      </c>
      <c r="H327" s="58">
        <v>91.44</v>
      </c>
      <c r="I327" s="57" t="s">
        <v>56</v>
      </c>
      <c r="J327" s="18">
        <v>0</v>
      </c>
    </row>
    <row r="328" spans="1:10" x14ac:dyDescent="0.3">
      <c r="A328" s="55">
        <f t="shared" si="11"/>
        <v>43353</v>
      </c>
      <c r="B328" s="56">
        <v>2018</v>
      </c>
      <c r="C328" s="56">
        <v>253</v>
      </c>
      <c r="D328" s="57">
        <v>4</v>
      </c>
      <c r="E328" s="57">
        <v>2</v>
      </c>
      <c r="F328" s="57">
        <v>2</v>
      </c>
      <c r="G328" s="58">
        <v>254</v>
      </c>
      <c r="H328" s="58">
        <v>63.5</v>
      </c>
      <c r="I328" s="57" t="s">
        <v>56</v>
      </c>
      <c r="J328" s="18">
        <v>0</v>
      </c>
    </row>
    <row r="329" spans="1:10" x14ac:dyDescent="0.3">
      <c r="A329" s="55">
        <f t="shared" si="11"/>
        <v>43353</v>
      </c>
      <c r="B329" s="56">
        <v>2018</v>
      </c>
      <c r="C329" s="56">
        <v>253</v>
      </c>
      <c r="D329" s="57">
        <v>4</v>
      </c>
      <c r="E329" s="57">
        <v>2</v>
      </c>
      <c r="F329" s="57">
        <v>3</v>
      </c>
      <c r="G329" s="58">
        <v>256.54000000000002</v>
      </c>
      <c r="H329" s="58">
        <v>71.12</v>
      </c>
      <c r="I329" s="57" t="s">
        <v>56</v>
      </c>
      <c r="J329" s="18">
        <v>0</v>
      </c>
    </row>
    <row r="330" spans="1:10" x14ac:dyDescent="0.3">
      <c r="A330" s="55">
        <f t="shared" si="11"/>
        <v>43353</v>
      </c>
      <c r="B330" s="56">
        <v>2018</v>
      </c>
      <c r="C330" s="56">
        <v>253</v>
      </c>
      <c r="D330" s="57">
        <v>4</v>
      </c>
      <c r="E330" s="57">
        <v>2</v>
      </c>
      <c r="F330" s="57">
        <v>4</v>
      </c>
      <c r="G330" s="58">
        <v>259.08</v>
      </c>
      <c r="H330" s="58">
        <v>71.12</v>
      </c>
      <c r="I330" s="57" t="s">
        <v>56</v>
      </c>
      <c r="J330" s="18">
        <v>0</v>
      </c>
    </row>
    <row r="331" spans="1:10" x14ac:dyDescent="0.3">
      <c r="A331" s="55">
        <f t="shared" si="11"/>
        <v>43353</v>
      </c>
      <c r="B331" s="56">
        <v>2018</v>
      </c>
      <c r="C331" s="56">
        <v>253</v>
      </c>
      <c r="D331" s="57">
        <v>4</v>
      </c>
      <c r="E331" s="57">
        <v>2</v>
      </c>
      <c r="F331" s="57">
        <v>5</v>
      </c>
      <c r="G331" s="58">
        <v>246.38</v>
      </c>
      <c r="H331" s="58">
        <v>81.28</v>
      </c>
      <c r="I331" s="57" t="s">
        <v>56</v>
      </c>
      <c r="J331" s="18">
        <v>0</v>
      </c>
    </row>
    <row r="332" spans="1:10" x14ac:dyDescent="0.3">
      <c r="A332" s="55">
        <f t="shared" si="11"/>
        <v>43353</v>
      </c>
      <c r="B332" s="56">
        <v>2018</v>
      </c>
      <c r="C332" s="56">
        <v>253</v>
      </c>
      <c r="D332" s="57">
        <v>7</v>
      </c>
      <c r="E332" s="57">
        <v>1</v>
      </c>
      <c r="F332" s="57">
        <v>1</v>
      </c>
      <c r="G332" s="58">
        <v>241.3</v>
      </c>
      <c r="H332" s="58">
        <v>99.06</v>
      </c>
      <c r="I332" s="57" t="s">
        <v>56</v>
      </c>
      <c r="J332" s="18">
        <v>0</v>
      </c>
    </row>
    <row r="333" spans="1:10" x14ac:dyDescent="0.3">
      <c r="A333" s="55">
        <f t="shared" si="11"/>
        <v>43353</v>
      </c>
      <c r="B333" s="56">
        <v>2018</v>
      </c>
      <c r="C333" s="56">
        <v>253</v>
      </c>
      <c r="D333" s="57">
        <v>7</v>
      </c>
      <c r="E333" s="57">
        <v>1</v>
      </c>
      <c r="F333" s="57">
        <v>2</v>
      </c>
      <c r="G333" s="58">
        <v>246.38</v>
      </c>
      <c r="H333" s="58">
        <v>104.14</v>
      </c>
      <c r="I333" s="57" t="s">
        <v>48</v>
      </c>
      <c r="J333" s="18">
        <v>0</v>
      </c>
    </row>
    <row r="334" spans="1:10" x14ac:dyDescent="0.3">
      <c r="A334" s="55">
        <f t="shared" si="11"/>
        <v>43353</v>
      </c>
      <c r="B334" s="56">
        <v>2018</v>
      </c>
      <c r="C334" s="56">
        <v>253</v>
      </c>
      <c r="D334" s="57">
        <v>7</v>
      </c>
      <c r="E334" s="57">
        <v>1</v>
      </c>
      <c r="F334" s="57">
        <v>3</v>
      </c>
      <c r="G334" s="58">
        <v>251.46</v>
      </c>
      <c r="H334" s="58">
        <v>91.44</v>
      </c>
      <c r="I334" s="57" t="s">
        <v>56</v>
      </c>
      <c r="J334" s="18">
        <v>1</v>
      </c>
    </row>
    <row r="335" spans="1:10" x14ac:dyDescent="0.3">
      <c r="A335" s="55">
        <f t="shared" si="11"/>
        <v>43353</v>
      </c>
      <c r="B335" s="56">
        <v>2018</v>
      </c>
      <c r="C335" s="56">
        <v>253</v>
      </c>
      <c r="D335" s="57">
        <v>7</v>
      </c>
      <c r="E335" s="57">
        <v>1</v>
      </c>
      <c r="F335" s="57">
        <v>4</v>
      </c>
      <c r="G335" s="58">
        <v>256.54000000000002</v>
      </c>
      <c r="H335" s="58">
        <v>81.28</v>
      </c>
      <c r="I335" s="57" t="s">
        <v>56</v>
      </c>
      <c r="J335" s="18">
        <v>0</v>
      </c>
    </row>
    <row r="336" spans="1:10" x14ac:dyDescent="0.3">
      <c r="A336" s="55">
        <f t="shared" si="11"/>
        <v>43353</v>
      </c>
      <c r="B336" s="56">
        <v>2018</v>
      </c>
      <c r="C336" s="56">
        <v>253</v>
      </c>
      <c r="D336" s="57">
        <v>7</v>
      </c>
      <c r="E336" s="57">
        <v>1</v>
      </c>
      <c r="F336" s="57">
        <v>5</v>
      </c>
      <c r="G336" s="58">
        <v>248.92000000000002</v>
      </c>
      <c r="H336" s="58">
        <v>101.6</v>
      </c>
      <c r="I336" s="57" t="s">
        <v>56</v>
      </c>
      <c r="J336" s="18">
        <v>0</v>
      </c>
    </row>
    <row r="337" spans="1:10" x14ac:dyDescent="0.3">
      <c r="A337" s="55">
        <f t="shared" si="11"/>
        <v>43353</v>
      </c>
      <c r="B337" s="56">
        <v>2018</v>
      </c>
      <c r="C337" s="56">
        <v>253</v>
      </c>
      <c r="D337" s="57">
        <v>7</v>
      </c>
      <c r="E337" s="57">
        <v>2</v>
      </c>
      <c r="F337" s="57">
        <v>1</v>
      </c>
      <c r="G337" s="58">
        <v>241.3</v>
      </c>
      <c r="H337" s="58">
        <v>81.28</v>
      </c>
      <c r="I337" s="57" t="s">
        <v>56</v>
      </c>
      <c r="J337" s="18">
        <v>0</v>
      </c>
    </row>
    <row r="338" spans="1:10" x14ac:dyDescent="0.3">
      <c r="A338" s="55">
        <f t="shared" si="11"/>
        <v>43353</v>
      </c>
      <c r="B338" s="56">
        <v>2018</v>
      </c>
      <c r="C338" s="56">
        <v>253</v>
      </c>
      <c r="D338" s="57">
        <v>7</v>
      </c>
      <c r="E338" s="57">
        <v>2</v>
      </c>
      <c r="F338" s="57">
        <v>2</v>
      </c>
      <c r="G338" s="58">
        <v>251.46</v>
      </c>
      <c r="H338" s="58">
        <v>81.28</v>
      </c>
      <c r="I338" s="57" t="s">
        <v>56</v>
      </c>
      <c r="J338" s="18">
        <v>0</v>
      </c>
    </row>
    <row r="339" spans="1:10" x14ac:dyDescent="0.3">
      <c r="A339" s="55">
        <f t="shared" si="11"/>
        <v>43353</v>
      </c>
      <c r="B339" s="56">
        <v>2018</v>
      </c>
      <c r="C339" s="56">
        <v>253</v>
      </c>
      <c r="D339" s="57">
        <v>7</v>
      </c>
      <c r="E339" s="57">
        <v>2</v>
      </c>
      <c r="F339" s="57">
        <v>3</v>
      </c>
      <c r="G339" s="58">
        <v>241.3</v>
      </c>
      <c r="H339" s="58">
        <v>91.44</v>
      </c>
      <c r="I339" s="57" t="s">
        <v>56</v>
      </c>
      <c r="J339" s="18">
        <v>0</v>
      </c>
    </row>
    <row r="340" spans="1:10" x14ac:dyDescent="0.3">
      <c r="A340" s="55">
        <f t="shared" si="11"/>
        <v>43353</v>
      </c>
      <c r="B340" s="56">
        <v>2018</v>
      </c>
      <c r="C340" s="56">
        <v>253</v>
      </c>
      <c r="D340" s="57">
        <v>7</v>
      </c>
      <c r="E340" s="57">
        <v>2</v>
      </c>
      <c r="F340" s="57">
        <v>4</v>
      </c>
      <c r="G340" s="58">
        <v>243.84</v>
      </c>
      <c r="H340" s="58">
        <v>71.12</v>
      </c>
      <c r="I340" s="57" t="s">
        <v>56</v>
      </c>
      <c r="J340" s="18">
        <v>0</v>
      </c>
    </row>
    <row r="341" spans="1:10" x14ac:dyDescent="0.3">
      <c r="A341" s="55">
        <f t="shared" si="11"/>
        <v>43353</v>
      </c>
      <c r="B341" s="56">
        <v>2018</v>
      </c>
      <c r="C341" s="56">
        <v>253</v>
      </c>
      <c r="D341" s="57">
        <v>7</v>
      </c>
      <c r="E341" s="57">
        <v>2</v>
      </c>
      <c r="F341" s="57">
        <v>5</v>
      </c>
      <c r="G341" s="58">
        <v>246.38</v>
      </c>
      <c r="H341" s="58">
        <v>66.040000000000006</v>
      </c>
      <c r="I341" s="57" t="s">
        <v>56</v>
      </c>
      <c r="J341" s="18">
        <v>0</v>
      </c>
    </row>
    <row r="342" spans="1:10" x14ac:dyDescent="0.3">
      <c r="A342" s="55">
        <f t="shared" si="11"/>
        <v>43353</v>
      </c>
      <c r="B342" s="56">
        <v>2018</v>
      </c>
      <c r="C342" s="56">
        <v>253</v>
      </c>
      <c r="D342" s="57">
        <v>8</v>
      </c>
      <c r="E342" s="57">
        <v>1</v>
      </c>
      <c r="F342" s="57">
        <v>1</v>
      </c>
      <c r="G342" s="58">
        <v>266.7</v>
      </c>
      <c r="H342" s="58">
        <v>106.68</v>
      </c>
      <c r="I342" s="57" t="s">
        <v>56</v>
      </c>
      <c r="J342" s="18">
        <v>0</v>
      </c>
    </row>
    <row r="343" spans="1:10" x14ac:dyDescent="0.3">
      <c r="A343" s="55">
        <f t="shared" si="11"/>
        <v>43353</v>
      </c>
      <c r="B343" s="56">
        <v>2018</v>
      </c>
      <c r="C343" s="56">
        <v>253</v>
      </c>
      <c r="D343" s="57">
        <v>8</v>
      </c>
      <c r="E343" s="57">
        <v>1</v>
      </c>
      <c r="F343" s="57">
        <v>2</v>
      </c>
      <c r="G343" s="58">
        <v>261.62</v>
      </c>
      <c r="H343" s="58">
        <v>121.92</v>
      </c>
      <c r="I343" s="57" t="s">
        <v>56</v>
      </c>
      <c r="J343" s="18">
        <v>0</v>
      </c>
    </row>
    <row r="344" spans="1:10" x14ac:dyDescent="0.3">
      <c r="A344" s="55">
        <f t="shared" si="11"/>
        <v>43353</v>
      </c>
      <c r="B344" s="56">
        <v>2018</v>
      </c>
      <c r="C344" s="56">
        <v>253</v>
      </c>
      <c r="D344" s="57">
        <v>8</v>
      </c>
      <c r="E344" s="57">
        <v>1</v>
      </c>
      <c r="F344" s="57">
        <v>3</v>
      </c>
      <c r="G344" s="58">
        <v>271.78000000000003</v>
      </c>
      <c r="H344" s="58">
        <v>109.22</v>
      </c>
      <c r="I344" s="57" t="s">
        <v>56</v>
      </c>
      <c r="J344" s="18">
        <v>0</v>
      </c>
    </row>
    <row r="345" spans="1:10" x14ac:dyDescent="0.3">
      <c r="A345" s="55">
        <f t="shared" si="11"/>
        <v>43353</v>
      </c>
      <c r="B345" s="56">
        <v>2018</v>
      </c>
      <c r="C345" s="56">
        <v>253</v>
      </c>
      <c r="D345" s="57">
        <v>8</v>
      </c>
      <c r="E345" s="57">
        <v>1</v>
      </c>
      <c r="F345" s="57">
        <v>4</v>
      </c>
      <c r="G345" s="58">
        <v>266.7</v>
      </c>
      <c r="H345" s="58">
        <v>104.14</v>
      </c>
      <c r="I345" s="57" t="s">
        <v>56</v>
      </c>
      <c r="J345" s="18">
        <v>0</v>
      </c>
    </row>
    <row r="346" spans="1:10" x14ac:dyDescent="0.3">
      <c r="A346" s="55">
        <f t="shared" si="11"/>
        <v>43353</v>
      </c>
      <c r="B346" s="56">
        <v>2018</v>
      </c>
      <c r="C346" s="56">
        <v>253</v>
      </c>
      <c r="D346" s="57">
        <v>8</v>
      </c>
      <c r="E346" s="57">
        <v>1</v>
      </c>
      <c r="F346" s="57">
        <v>5</v>
      </c>
      <c r="G346" s="58">
        <v>266.7</v>
      </c>
      <c r="H346" s="58">
        <v>91.44</v>
      </c>
      <c r="I346" s="57" t="s">
        <v>56</v>
      </c>
      <c r="J346" s="18">
        <v>0</v>
      </c>
    </row>
    <row r="347" spans="1:10" x14ac:dyDescent="0.3">
      <c r="A347" s="55">
        <f t="shared" si="11"/>
        <v>43353</v>
      </c>
      <c r="B347" s="56">
        <v>2018</v>
      </c>
      <c r="C347" s="56">
        <v>253</v>
      </c>
      <c r="D347" s="57">
        <v>8</v>
      </c>
      <c r="E347" s="57">
        <v>2</v>
      </c>
      <c r="F347" s="57">
        <v>1</v>
      </c>
      <c r="G347" s="58">
        <v>261.62</v>
      </c>
      <c r="H347" s="58">
        <v>96.52</v>
      </c>
      <c r="I347" s="57" t="s">
        <v>56</v>
      </c>
      <c r="J347" s="18">
        <v>0</v>
      </c>
    </row>
    <row r="348" spans="1:10" x14ac:dyDescent="0.3">
      <c r="A348" s="55">
        <f t="shared" si="11"/>
        <v>43353</v>
      </c>
      <c r="B348" s="56">
        <v>2018</v>
      </c>
      <c r="C348" s="56">
        <v>253</v>
      </c>
      <c r="D348" s="57">
        <v>8</v>
      </c>
      <c r="E348" s="57">
        <v>2</v>
      </c>
      <c r="F348" s="57">
        <v>2</v>
      </c>
      <c r="G348" s="58">
        <v>256.54000000000002</v>
      </c>
      <c r="H348" s="58">
        <v>106.68</v>
      </c>
      <c r="I348" s="57" t="s">
        <v>56</v>
      </c>
      <c r="J348" s="18">
        <v>1</v>
      </c>
    </row>
    <row r="349" spans="1:10" x14ac:dyDescent="0.3">
      <c r="A349" s="55">
        <f t="shared" si="11"/>
        <v>43353</v>
      </c>
      <c r="B349" s="56">
        <v>2018</v>
      </c>
      <c r="C349" s="56">
        <v>253</v>
      </c>
      <c r="D349" s="57">
        <v>8</v>
      </c>
      <c r="E349" s="57">
        <v>2</v>
      </c>
      <c r="F349" s="57">
        <v>3</v>
      </c>
      <c r="G349" s="58">
        <v>251.46</v>
      </c>
      <c r="H349" s="58">
        <v>78.739999999999995</v>
      </c>
      <c r="I349" s="57" t="s">
        <v>56</v>
      </c>
      <c r="J349" s="18">
        <v>0</v>
      </c>
    </row>
    <row r="350" spans="1:10" x14ac:dyDescent="0.3">
      <c r="A350" s="55">
        <f t="shared" si="11"/>
        <v>43353</v>
      </c>
      <c r="B350" s="56">
        <v>2018</v>
      </c>
      <c r="C350" s="56">
        <v>253</v>
      </c>
      <c r="D350" s="57">
        <v>8</v>
      </c>
      <c r="E350" s="57">
        <v>2</v>
      </c>
      <c r="F350" s="57">
        <v>4</v>
      </c>
      <c r="G350" s="58">
        <v>254</v>
      </c>
      <c r="H350" s="58">
        <v>91.44</v>
      </c>
      <c r="I350" s="57" t="s">
        <v>56</v>
      </c>
      <c r="J350" s="18">
        <v>0</v>
      </c>
    </row>
    <row r="351" spans="1:10" x14ac:dyDescent="0.3">
      <c r="A351" s="55">
        <f t="shared" si="11"/>
        <v>43353</v>
      </c>
      <c r="B351" s="56">
        <v>2018</v>
      </c>
      <c r="C351" s="56">
        <v>253</v>
      </c>
      <c r="D351" s="57">
        <v>8</v>
      </c>
      <c r="E351" s="57">
        <v>2</v>
      </c>
      <c r="F351" s="57">
        <v>5</v>
      </c>
      <c r="G351" s="58">
        <v>256.54000000000002</v>
      </c>
      <c r="H351" s="58">
        <v>99.06</v>
      </c>
      <c r="I351" s="57" t="s">
        <v>56</v>
      </c>
      <c r="J351" s="18">
        <v>1</v>
      </c>
    </row>
    <row r="352" spans="1:10" x14ac:dyDescent="0.3">
      <c r="A352" s="55">
        <f t="shared" si="11"/>
        <v>43353</v>
      </c>
      <c r="B352" s="56">
        <v>2018</v>
      </c>
      <c r="C352" s="56">
        <v>253</v>
      </c>
      <c r="D352" s="57">
        <v>9</v>
      </c>
      <c r="E352" s="57">
        <v>1</v>
      </c>
      <c r="F352" s="57">
        <v>1</v>
      </c>
      <c r="G352" s="58">
        <v>254</v>
      </c>
      <c r="H352" s="58">
        <v>101.6</v>
      </c>
      <c r="I352" s="57" t="s">
        <v>56</v>
      </c>
      <c r="J352" s="18">
        <v>0</v>
      </c>
    </row>
    <row r="353" spans="1:10" x14ac:dyDescent="0.3">
      <c r="A353" s="55">
        <f t="shared" si="11"/>
        <v>43353</v>
      </c>
      <c r="B353" s="56">
        <v>2018</v>
      </c>
      <c r="C353" s="56">
        <v>253</v>
      </c>
      <c r="D353" s="57">
        <v>9</v>
      </c>
      <c r="E353" s="57">
        <v>1</v>
      </c>
      <c r="F353" s="57">
        <v>2</v>
      </c>
      <c r="G353" s="58">
        <v>261.62</v>
      </c>
      <c r="H353" s="58">
        <v>96.52</v>
      </c>
      <c r="I353" s="57" t="s">
        <v>56</v>
      </c>
      <c r="J353" s="18">
        <v>0</v>
      </c>
    </row>
    <row r="354" spans="1:10" x14ac:dyDescent="0.3">
      <c r="A354" s="55">
        <f t="shared" si="11"/>
        <v>43353</v>
      </c>
      <c r="B354" s="56">
        <v>2018</v>
      </c>
      <c r="C354" s="56">
        <v>253</v>
      </c>
      <c r="D354" s="57">
        <v>9</v>
      </c>
      <c r="E354" s="57">
        <v>1</v>
      </c>
      <c r="F354" s="57">
        <v>3</v>
      </c>
      <c r="G354" s="58">
        <v>259.08</v>
      </c>
      <c r="H354" s="58">
        <v>99.06</v>
      </c>
      <c r="I354" s="57" t="s">
        <v>56</v>
      </c>
      <c r="J354" s="18">
        <v>0</v>
      </c>
    </row>
    <row r="355" spans="1:10" x14ac:dyDescent="0.3">
      <c r="A355" s="55">
        <f t="shared" si="11"/>
        <v>43353</v>
      </c>
      <c r="B355" s="56">
        <v>2018</v>
      </c>
      <c r="C355" s="56">
        <v>253</v>
      </c>
      <c r="D355" s="57">
        <v>9</v>
      </c>
      <c r="E355" s="57">
        <v>1</v>
      </c>
      <c r="F355" s="57">
        <v>4</v>
      </c>
      <c r="G355" s="58">
        <v>271.78000000000003</v>
      </c>
      <c r="H355" s="58">
        <v>104.14</v>
      </c>
      <c r="I355" s="57" t="s">
        <v>56</v>
      </c>
      <c r="J355" s="18">
        <v>0</v>
      </c>
    </row>
    <row r="356" spans="1:10" x14ac:dyDescent="0.3">
      <c r="A356" s="55">
        <f t="shared" si="11"/>
        <v>43353</v>
      </c>
      <c r="B356" s="56">
        <v>2018</v>
      </c>
      <c r="C356" s="56">
        <v>253</v>
      </c>
      <c r="D356" s="57">
        <v>9</v>
      </c>
      <c r="E356" s="57">
        <v>1</v>
      </c>
      <c r="F356" s="57">
        <v>5</v>
      </c>
      <c r="G356" s="58">
        <v>266.7</v>
      </c>
      <c r="H356" s="58">
        <v>76.2</v>
      </c>
      <c r="I356" s="57" t="s">
        <v>56</v>
      </c>
      <c r="J356" s="18">
        <v>1</v>
      </c>
    </row>
    <row r="357" spans="1:10" x14ac:dyDescent="0.3">
      <c r="A357" s="55">
        <f t="shared" si="11"/>
        <v>43353</v>
      </c>
      <c r="B357" s="56">
        <v>2018</v>
      </c>
      <c r="C357" s="56">
        <v>253</v>
      </c>
      <c r="D357" s="57">
        <v>9</v>
      </c>
      <c r="E357" s="57">
        <v>2</v>
      </c>
      <c r="F357" s="57">
        <v>1</v>
      </c>
      <c r="G357" s="58">
        <v>246.38</v>
      </c>
      <c r="H357" s="58">
        <v>96.52</v>
      </c>
      <c r="I357" s="57" t="s">
        <v>56</v>
      </c>
      <c r="J357" s="18">
        <v>0</v>
      </c>
    </row>
    <row r="358" spans="1:10" x14ac:dyDescent="0.3">
      <c r="A358" s="55">
        <f t="shared" si="11"/>
        <v>43353</v>
      </c>
      <c r="B358" s="56">
        <v>2018</v>
      </c>
      <c r="C358" s="56">
        <v>253</v>
      </c>
      <c r="D358" s="57">
        <v>9</v>
      </c>
      <c r="E358" s="57">
        <v>2</v>
      </c>
      <c r="F358" s="57">
        <v>2</v>
      </c>
      <c r="G358" s="58">
        <v>261.62</v>
      </c>
      <c r="H358" s="58">
        <v>81.28</v>
      </c>
      <c r="I358" s="57" t="s">
        <v>56</v>
      </c>
      <c r="J358" s="18">
        <v>0</v>
      </c>
    </row>
    <row r="359" spans="1:10" x14ac:dyDescent="0.3">
      <c r="A359" s="55">
        <f t="shared" si="11"/>
        <v>43353</v>
      </c>
      <c r="B359" s="56">
        <v>2018</v>
      </c>
      <c r="C359" s="56">
        <v>253</v>
      </c>
      <c r="D359" s="57">
        <v>9</v>
      </c>
      <c r="E359" s="57">
        <v>2</v>
      </c>
      <c r="F359" s="57">
        <v>3</v>
      </c>
      <c r="G359" s="58">
        <v>264.16000000000003</v>
      </c>
      <c r="H359" s="58">
        <v>88.9</v>
      </c>
      <c r="I359" s="57" t="s">
        <v>56</v>
      </c>
      <c r="J359" s="18">
        <v>0</v>
      </c>
    </row>
    <row r="360" spans="1:10" x14ac:dyDescent="0.3">
      <c r="A360" s="55">
        <f t="shared" si="11"/>
        <v>43353</v>
      </c>
      <c r="B360" s="56">
        <v>2018</v>
      </c>
      <c r="C360" s="56">
        <v>253</v>
      </c>
      <c r="D360" s="57">
        <v>9</v>
      </c>
      <c r="E360" s="57">
        <v>2</v>
      </c>
      <c r="F360" s="57">
        <v>4</v>
      </c>
      <c r="G360" s="58">
        <v>261.62</v>
      </c>
      <c r="H360" s="58">
        <v>76.2</v>
      </c>
      <c r="I360" s="57" t="s">
        <v>56</v>
      </c>
      <c r="J360" s="18">
        <v>0</v>
      </c>
    </row>
    <row r="361" spans="1:10" x14ac:dyDescent="0.3">
      <c r="A361" s="55">
        <f t="shared" si="11"/>
        <v>43353</v>
      </c>
      <c r="B361" s="56">
        <v>2018</v>
      </c>
      <c r="C361" s="56">
        <v>253</v>
      </c>
      <c r="D361" s="57">
        <v>9</v>
      </c>
      <c r="E361" s="57">
        <v>2</v>
      </c>
      <c r="F361" s="57">
        <v>5</v>
      </c>
      <c r="G361" s="58">
        <v>266.7</v>
      </c>
      <c r="H361" s="58">
        <v>88.9</v>
      </c>
      <c r="I361" s="57" t="s">
        <v>56</v>
      </c>
      <c r="J361" s="18">
        <v>0</v>
      </c>
    </row>
    <row r="362" spans="1:10" x14ac:dyDescent="0.3">
      <c r="A362" s="55"/>
      <c r="D362" s="57"/>
      <c r="E362" s="57"/>
      <c r="F362" s="57"/>
    </row>
    <row r="363" spans="1:10" x14ac:dyDescent="0.3">
      <c r="A363" s="55"/>
      <c r="D363" s="57"/>
      <c r="E363" s="57"/>
      <c r="F363" s="57"/>
    </row>
    <row r="364" spans="1:10" x14ac:dyDescent="0.3">
      <c r="A364" s="55"/>
      <c r="D364" s="57"/>
      <c r="E364" s="57"/>
      <c r="F364" s="57"/>
    </row>
    <row r="365" spans="1:10" x14ac:dyDescent="0.3">
      <c r="A365" s="55"/>
      <c r="D365" s="57"/>
      <c r="E365" s="57"/>
      <c r="F365" s="57"/>
    </row>
    <row r="366" spans="1:10" x14ac:dyDescent="0.3">
      <c r="A366" s="55"/>
      <c r="D366" s="57"/>
      <c r="E366" s="57"/>
      <c r="F366" s="57"/>
    </row>
    <row r="367" spans="1:10" x14ac:dyDescent="0.3">
      <c r="A367" s="55"/>
      <c r="D367" s="57"/>
      <c r="E367" s="57"/>
      <c r="F367" s="57"/>
    </row>
    <row r="368" spans="1:10" x14ac:dyDescent="0.3">
      <c r="A368" s="55"/>
      <c r="D368" s="57"/>
      <c r="E368" s="57"/>
      <c r="F368" s="57"/>
    </row>
    <row r="369" spans="1:6" x14ac:dyDescent="0.3">
      <c r="A369" s="55"/>
      <c r="D369" s="57"/>
      <c r="E369" s="57"/>
      <c r="F369" s="57"/>
    </row>
    <row r="370" spans="1:6" x14ac:dyDescent="0.3">
      <c r="A370" s="55"/>
      <c r="D370" s="57"/>
      <c r="E370" s="57"/>
      <c r="F370" s="57"/>
    </row>
    <row r="371" spans="1:6" x14ac:dyDescent="0.3">
      <c r="A371" s="55"/>
      <c r="D371" s="57"/>
      <c r="E371" s="57"/>
      <c r="F371" s="57"/>
    </row>
    <row r="372" spans="1:6" x14ac:dyDescent="0.3">
      <c r="A372" s="55"/>
      <c r="D372" s="57"/>
      <c r="E372" s="57"/>
      <c r="F372" s="57"/>
    </row>
    <row r="373" spans="1:6" x14ac:dyDescent="0.3">
      <c r="A373" s="55"/>
      <c r="D373" s="57"/>
      <c r="E373" s="57"/>
      <c r="F373" s="57"/>
    </row>
    <row r="374" spans="1:6" x14ac:dyDescent="0.3">
      <c r="A374" s="55"/>
      <c r="D374" s="57"/>
      <c r="E374" s="57"/>
      <c r="F374" s="57"/>
    </row>
    <row r="375" spans="1:6" x14ac:dyDescent="0.3">
      <c r="A375" s="55"/>
      <c r="D375" s="57"/>
      <c r="E375" s="57"/>
      <c r="F375" s="57"/>
    </row>
    <row r="376" spans="1:6" x14ac:dyDescent="0.3">
      <c r="A376" s="55"/>
      <c r="D376" s="57"/>
      <c r="E376" s="57"/>
      <c r="F376" s="57"/>
    </row>
    <row r="377" spans="1:6" x14ac:dyDescent="0.3">
      <c r="A377" s="55"/>
      <c r="D377" s="57"/>
      <c r="E377" s="57"/>
      <c r="F377" s="57"/>
    </row>
    <row r="378" spans="1:6" x14ac:dyDescent="0.3">
      <c r="A378" s="55"/>
      <c r="D378" s="57"/>
      <c r="E378" s="57"/>
      <c r="F378" s="57"/>
    </row>
    <row r="379" spans="1:6" x14ac:dyDescent="0.3">
      <c r="A379" s="55"/>
      <c r="D379" s="57"/>
      <c r="E379" s="57"/>
      <c r="F379" s="57"/>
    </row>
    <row r="380" spans="1:6" x14ac:dyDescent="0.3">
      <c r="A380" s="55"/>
      <c r="D380" s="57"/>
      <c r="E380" s="57"/>
      <c r="F380" s="57"/>
    </row>
    <row r="381" spans="1:6" x14ac:dyDescent="0.3">
      <c r="A381" s="55"/>
      <c r="D381" s="57"/>
      <c r="E381" s="57"/>
      <c r="F381" s="57"/>
    </row>
    <row r="382" spans="1:6" x14ac:dyDescent="0.3">
      <c r="A382" s="55"/>
      <c r="D382" s="57"/>
      <c r="E382" s="57"/>
      <c r="F382" s="57"/>
    </row>
    <row r="383" spans="1:6" x14ac:dyDescent="0.3">
      <c r="A383" s="55"/>
      <c r="D383" s="57"/>
      <c r="E383" s="57"/>
      <c r="F383" s="57"/>
    </row>
    <row r="384" spans="1:6" x14ac:dyDescent="0.3">
      <c r="A384" s="55"/>
      <c r="D384" s="57"/>
      <c r="E384" s="57"/>
      <c r="F384" s="57"/>
    </row>
    <row r="385" spans="1:6" x14ac:dyDescent="0.3">
      <c r="A385" s="55"/>
      <c r="D385" s="57"/>
      <c r="E385" s="57"/>
      <c r="F385" s="57"/>
    </row>
    <row r="386" spans="1:6" x14ac:dyDescent="0.3">
      <c r="A386" s="55"/>
      <c r="D386" s="57"/>
      <c r="E386" s="57"/>
      <c r="F386" s="57"/>
    </row>
    <row r="387" spans="1:6" x14ac:dyDescent="0.3">
      <c r="A387" s="55"/>
      <c r="D387" s="57"/>
      <c r="E387" s="57"/>
      <c r="F387" s="57"/>
    </row>
    <row r="388" spans="1:6" x14ac:dyDescent="0.3">
      <c r="A388" s="55"/>
      <c r="D388" s="57"/>
      <c r="E388" s="57"/>
      <c r="F388" s="57"/>
    </row>
    <row r="389" spans="1:6" x14ac:dyDescent="0.3">
      <c r="A389" s="55"/>
      <c r="D389" s="57"/>
      <c r="E389" s="57"/>
      <c r="F389" s="57"/>
    </row>
    <row r="390" spans="1:6" x14ac:dyDescent="0.3">
      <c r="A390" s="55"/>
      <c r="D390" s="57"/>
      <c r="E390" s="57"/>
      <c r="F390" s="57"/>
    </row>
    <row r="391" spans="1:6" x14ac:dyDescent="0.3">
      <c r="A391" s="55"/>
      <c r="D391" s="57"/>
      <c r="E391" s="57"/>
      <c r="F391" s="57"/>
    </row>
    <row r="392" spans="1:6" x14ac:dyDescent="0.3">
      <c r="A392" s="55"/>
      <c r="D392" s="57"/>
      <c r="E392" s="57"/>
      <c r="F392" s="57"/>
    </row>
    <row r="393" spans="1:6" x14ac:dyDescent="0.3">
      <c r="A393" s="55"/>
      <c r="D393" s="57"/>
      <c r="E393" s="57"/>
      <c r="F393" s="57"/>
    </row>
    <row r="394" spans="1:6" x14ac:dyDescent="0.3">
      <c r="A394" s="55"/>
      <c r="D394" s="57"/>
      <c r="E394" s="57"/>
      <c r="F394" s="57"/>
    </row>
    <row r="395" spans="1:6" x14ac:dyDescent="0.3">
      <c r="A395" s="55"/>
      <c r="D395" s="57"/>
      <c r="E395" s="57"/>
      <c r="F395" s="57"/>
    </row>
    <row r="396" spans="1:6" x14ac:dyDescent="0.3">
      <c r="A396" s="55"/>
      <c r="D396" s="57"/>
      <c r="E396" s="57"/>
      <c r="F396" s="57"/>
    </row>
    <row r="397" spans="1:6" x14ac:dyDescent="0.3">
      <c r="A397" s="55"/>
      <c r="D397" s="57"/>
      <c r="E397" s="57"/>
      <c r="F397" s="57"/>
    </row>
    <row r="398" spans="1:6" x14ac:dyDescent="0.3">
      <c r="A398" s="55"/>
      <c r="D398" s="57"/>
      <c r="E398" s="57"/>
      <c r="F398" s="57"/>
    </row>
    <row r="399" spans="1:6" x14ac:dyDescent="0.3">
      <c r="A399" s="55"/>
      <c r="D399" s="57"/>
      <c r="E399" s="57"/>
      <c r="F399" s="57"/>
    </row>
    <row r="400" spans="1:6" x14ac:dyDescent="0.3">
      <c r="A400" s="55"/>
      <c r="D400" s="57"/>
      <c r="E400" s="57"/>
      <c r="F400" s="57"/>
    </row>
    <row r="401" spans="1:6" x14ac:dyDescent="0.3">
      <c r="A401" s="55"/>
      <c r="D401" s="57"/>
      <c r="E401" s="57"/>
      <c r="F401" s="57"/>
    </row>
    <row r="402" spans="1:6" x14ac:dyDescent="0.3">
      <c r="A402" s="55"/>
      <c r="D402" s="57"/>
      <c r="E402" s="57"/>
      <c r="F402" s="57"/>
    </row>
    <row r="403" spans="1:6" x14ac:dyDescent="0.3">
      <c r="A403" s="55"/>
      <c r="D403" s="57"/>
      <c r="E403" s="57"/>
      <c r="F403" s="57"/>
    </row>
    <row r="404" spans="1:6" x14ac:dyDescent="0.3">
      <c r="A404" s="55"/>
      <c r="D404" s="57"/>
      <c r="E404" s="57"/>
      <c r="F404" s="57"/>
    </row>
    <row r="405" spans="1:6" x14ac:dyDescent="0.3">
      <c r="A405" s="55"/>
      <c r="D405" s="57"/>
      <c r="E405" s="57"/>
      <c r="F405" s="57"/>
    </row>
    <row r="406" spans="1:6" x14ac:dyDescent="0.3">
      <c r="A406" s="55"/>
      <c r="D406" s="57"/>
      <c r="E406" s="57"/>
      <c r="F406" s="57"/>
    </row>
    <row r="407" spans="1:6" x14ac:dyDescent="0.3">
      <c r="A407" s="55"/>
      <c r="D407" s="57"/>
      <c r="E407" s="57"/>
      <c r="F407" s="57"/>
    </row>
    <row r="408" spans="1:6" x14ac:dyDescent="0.3">
      <c r="A408" s="55"/>
      <c r="D408" s="57"/>
      <c r="E408" s="57"/>
      <c r="F408" s="57"/>
    </row>
    <row r="409" spans="1:6" x14ac:dyDescent="0.3">
      <c r="A409" s="55"/>
      <c r="D409" s="57"/>
      <c r="E409" s="57"/>
      <c r="F409" s="57"/>
    </row>
    <row r="410" spans="1:6" x14ac:dyDescent="0.3">
      <c r="A410" s="55"/>
      <c r="D410" s="57"/>
      <c r="E410" s="57"/>
      <c r="F410" s="57"/>
    </row>
    <row r="411" spans="1:6" x14ac:dyDescent="0.3">
      <c r="A411" s="55"/>
      <c r="D411" s="57"/>
      <c r="E411" s="57"/>
      <c r="F411" s="57"/>
    </row>
    <row r="412" spans="1:6" x14ac:dyDescent="0.3">
      <c r="A412" s="55"/>
      <c r="D412" s="57"/>
      <c r="E412" s="57"/>
      <c r="F412" s="57"/>
    </row>
    <row r="413" spans="1:6" x14ac:dyDescent="0.3">
      <c r="A413" s="55"/>
      <c r="D413" s="57"/>
      <c r="E413" s="57"/>
      <c r="F413" s="57"/>
    </row>
    <row r="414" spans="1:6" x14ac:dyDescent="0.3">
      <c r="A414" s="55"/>
      <c r="D414" s="57"/>
      <c r="E414" s="57"/>
      <c r="F414" s="57"/>
    </row>
    <row r="415" spans="1:6" x14ac:dyDescent="0.3">
      <c r="A415" s="55"/>
      <c r="D415" s="57"/>
      <c r="E415" s="57"/>
      <c r="F415" s="57"/>
    </row>
    <row r="416" spans="1:6" x14ac:dyDescent="0.3">
      <c r="A416" s="55"/>
      <c r="D416" s="57"/>
      <c r="E416" s="57"/>
      <c r="F416" s="57"/>
    </row>
    <row r="417" spans="1:6" x14ac:dyDescent="0.3">
      <c r="A417" s="55"/>
      <c r="D417" s="57"/>
      <c r="E417" s="57"/>
      <c r="F417" s="57"/>
    </row>
    <row r="418" spans="1:6" x14ac:dyDescent="0.3">
      <c r="A418" s="55"/>
      <c r="D418" s="57"/>
      <c r="E418" s="57"/>
      <c r="F418" s="57"/>
    </row>
    <row r="419" spans="1:6" x14ac:dyDescent="0.3">
      <c r="A419" s="55"/>
      <c r="D419" s="57"/>
      <c r="E419" s="57"/>
      <c r="F419" s="57"/>
    </row>
    <row r="420" spans="1:6" x14ac:dyDescent="0.3">
      <c r="A420" s="55"/>
      <c r="D420" s="57"/>
      <c r="E420" s="57"/>
      <c r="F420" s="57"/>
    </row>
    <row r="421" spans="1:6" x14ac:dyDescent="0.3">
      <c r="A421" s="55"/>
      <c r="D421" s="57"/>
      <c r="E421" s="57"/>
      <c r="F421" s="57"/>
    </row>
    <row r="422" spans="1:6" x14ac:dyDescent="0.3">
      <c r="F422" s="57"/>
    </row>
    <row r="423" spans="1:6" x14ac:dyDescent="0.3">
      <c r="F423" s="57"/>
    </row>
    <row r="424" spans="1:6" x14ac:dyDescent="0.3">
      <c r="F424" s="57"/>
    </row>
    <row r="425" spans="1:6" x14ac:dyDescent="0.3">
      <c r="F425" s="57"/>
    </row>
    <row r="426" spans="1:6" x14ac:dyDescent="0.3">
      <c r="F426" s="57"/>
    </row>
    <row r="427" spans="1:6" x14ac:dyDescent="0.3">
      <c r="F427" s="57"/>
    </row>
    <row r="428" spans="1:6" x14ac:dyDescent="0.3">
      <c r="F428" s="57"/>
    </row>
    <row r="429" spans="1:6" x14ac:dyDescent="0.3">
      <c r="F429" s="57"/>
    </row>
    <row r="430" spans="1:6" x14ac:dyDescent="0.3">
      <c r="F430" s="57"/>
    </row>
    <row r="431" spans="1:6" x14ac:dyDescent="0.3">
      <c r="F431" s="57"/>
    </row>
    <row r="432" spans="1:6" x14ac:dyDescent="0.3">
      <c r="F432" s="57"/>
    </row>
    <row r="433" spans="6:6" x14ac:dyDescent="0.3">
      <c r="F433" s="57"/>
    </row>
    <row r="434" spans="6:6" x14ac:dyDescent="0.3">
      <c r="F434" s="57"/>
    </row>
    <row r="435" spans="6:6" x14ac:dyDescent="0.3">
      <c r="F435" s="57"/>
    </row>
    <row r="436" spans="6:6" x14ac:dyDescent="0.3">
      <c r="F436" s="57"/>
    </row>
    <row r="437" spans="6:6" x14ac:dyDescent="0.3">
      <c r="F437" s="57"/>
    </row>
    <row r="438" spans="6:6" x14ac:dyDescent="0.3">
      <c r="F438" s="57"/>
    </row>
    <row r="439" spans="6:6" x14ac:dyDescent="0.3">
      <c r="F439" s="57"/>
    </row>
    <row r="440" spans="6:6" x14ac:dyDescent="0.3">
      <c r="F440" s="57"/>
    </row>
    <row r="441" spans="6:6" x14ac:dyDescent="0.3">
      <c r="F441" s="57"/>
    </row>
    <row r="442" spans="6:6" x14ac:dyDescent="0.3">
      <c r="F442" s="57"/>
    </row>
    <row r="443" spans="6:6" x14ac:dyDescent="0.3">
      <c r="F443" s="57"/>
    </row>
    <row r="444" spans="6:6" x14ac:dyDescent="0.3">
      <c r="F444" s="57"/>
    </row>
    <row r="445" spans="6:6" x14ac:dyDescent="0.3">
      <c r="F445" s="57"/>
    </row>
    <row r="446" spans="6:6" x14ac:dyDescent="0.3">
      <c r="F446" s="57"/>
    </row>
    <row r="447" spans="6:6" x14ac:dyDescent="0.3">
      <c r="F447" s="57"/>
    </row>
    <row r="448" spans="6:6" x14ac:dyDescent="0.3">
      <c r="F448" s="57"/>
    </row>
    <row r="449" spans="6:6" x14ac:dyDescent="0.3">
      <c r="F449" s="57"/>
    </row>
    <row r="450" spans="6:6" x14ac:dyDescent="0.3">
      <c r="F450" s="57"/>
    </row>
    <row r="451" spans="6:6" x14ac:dyDescent="0.3">
      <c r="F451" s="57"/>
    </row>
    <row r="452" spans="6:6" x14ac:dyDescent="0.3">
      <c r="F452" s="57"/>
    </row>
    <row r="453" spans="6:6" x14ac:dyDescent="0.3">
      <c r="F453" s="57"/>
    </row>
    <row r="454" spans="6:6" x14ac:dyDescent="0.3">
      <c r="F454" s="57"/>
    </row>
    <row r="455" spans="6:6" x14ac:dyDescent="0.3">
      <c r="F455" s="57"/>
    </row>
    <row r="456" spans="6:6" x14ac:dyDescent="0.3">
      <c r="F456" s="57"/>
    </row>
    <row r="457" spans="6:6" x14ac:dyDescent="0.3">
      <c r="F457" s="57"/>
    </row>
    <row r="458" spans="6:6" x14ac:dyDescent="0.3">
      <c r="F458" s="57"/>
    </row>
    <row r="459" spans="6:6" x14ac:dyDescent="0.3">
      <c r="F459" s="57"/>
    </row>
    <row r="460" spans="6:6" x14ac:dyDescent="0.3">
      <c r="F460" s="57"/>
    </row>
    <row r="461" spans="6:6" x14ac:dyDescent="0.3">
      <c r="F461" s="57"/>
    </row>
    <row r="462" spans="6:6" x14ac:dyDescent="0.3">
      <c r="F462" s="57"/>
    </row>
    <row r="463" spans="6:6" x14ac:dyDescent="0.3">
      <c r="F463" s="57"/>
    </row>
    <row r="464" spans="6:6" x14ac:dyDescent="0.3">
      <c r="F464" s="57"/>
    </row>
    <row r="465" spans="6:6" x14ac:dyDescent="0.3">
      <c r="F465" s="57"/>
    </row>
    <row r="466" spans="6:6" x14ac:dyDescent="0.3">
      <c r="F466" s="57"/>
    </row>
    <row r="467" spans="6:6" x14ac:dyDescent="0.3">
      <c r="F467" s="57"/>
    </row>
    <row r="468" spans="6:6" x14ac:dyDescent="0.3">
      <c r="F468" s="57"/>
    </row>
    <row r="469" spans="6:6" x14ac:dyDescent="0.3">
      <c r="F469" s="57"/>
    </row>
    <row r="470" spans="6:6" x14ac:dyDescent="0.3">
      <c r="F470" s="57"/>
    </row>
    <row r="471" spans="6:6" x14ac:dyDescent="0.3">
      <c r="F471" s="57"/>
    </row>
    <row r="472" spans="6:6" x14ac:dyDescent="0.3">
      <c r="F472" s="57"/>
    </row>
    <row r="473" spans="6:6" x14ac:dyDescent="0.3">
      <c r="F473" s="57"/>
    </row>
    <row r="474" spans="6:6" x14ac:dyDescent="0.3">
      <c r="F474" s="57"/>
    </row>
    <row r="475" spans="6:6" x14ac:dyDescent="0.3">
      <c r="F475" s="57"/>
    </row>
    <row r="476" spans="6:6" x14ac:dyDescent="0.3">
      <c r="F476" s="57"/>
    </row>
    <row r="477" spans="6:6" x14ac:dyDescent="0.3">
      <c r="F477" s="57"/>
    </row>
    <row r="478" spans="6:6" x14ac:dyDescent="0.3">
      <c r="F478" s="57"/>
    </row>
    <row r="479" spans="6:6" x14ac:dyDescent="0.3">
      <c r="F479" s="57"/>
    </row>
    <row r="480" spans="6:6" x14ac:dyDescent="0.3">
      <c r="F480" s="57"/>
    </row>
    <row r="481" spans="6:6" x14ac:dyDescent="0.3">
      <c r="F481" s="57"/>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96F54-201F-4FB1-A78C-656C0285F3EF}">
  <sheetPr codeName="Sheet7"/>
  <dimension ref="A1:H15"/>
  <sheetViews>
    <sheetView workbookViewId="0"/>
  </sheetViews>
  <sheetFormatPr defaultRowHeight="14.4" x14ac:dyDescent="0.3"/>
  <cols>
    <col min="1" max="1" width="24.6640625" style="18" customWidth="1"/>
    <col min="2" max="2" width="25.6640625" style="18" customWidth="1"/>
    <col min="3" max="3" width="91.6640625" style="18" customWidth="1"/>
    <col min="4" max="4" width="17" style="18" customWidth="1"/>
    <col min="5" max="5" width="10.5546875" style="18" customWidth="1"/>
    <col min="6" max="6" width="12.109375" style="18" customWidth="1"/>
    <col min="7" max="7" width="11.33203125" style="18" customWidth="1"/>
    <col min="8" max="8" width="12" style="18" customWidth="1"/>
    <col min="9" max="16384" width="8.88671875" style="18"/>
  </cols>
  <sheetData>
    <row r="1" spans="1:8" ht="27.6" x14ac:dyDescent="0.3">
      <c r="A1" s="40" t="s">
        <v>26</v>
      </c>
      <c r="B1" s="40" t="s">
        <v>27</v>
      </c>
      <c r="C1" s="40" t="s">
        <v>28</v>
      </c>
      <c r="D1" s="40" t="s">
        <v>29</v>
      </c>
      <c r="E1" s="40" t="s">
        <v>30</v>
      </c>
      <c r="F1" s="40" t="s">
        <v>31</v>
      </c>
      <c r="G1" s="40" t="s">
        <v>32</v>
      </c>
      <c r="H1" s="40" t="s">
        <v>33</v>
      </c>
    </row>
    <row r="2" spans="1:8" x14ac:dyDescent="0.3">
      <c r="A2" s="62" t="s">
        <v>188</v>
      </c>
      <c r="B2" s="63" t="s">
        <v>4</v>
      </c>
      <c r="C2" s="64" t="s">
        <v>34</v>
      </c>
      <c r="D2" s="65" t="s">
        <v>35</v>
      </c>
      <c r="E2" s="66">
        <v>10</v>
      </c>
      <c r="F2" s="66"/>
      <c r="G2" s="66" t="s">
        <v>36</v>
      </c>
      <c r="H2" s="66" t="s">
        <v>37</v>
      </c>
    </row>
    <row r="3" spans="1:8" x14ac:dyDescent="0.3">
      <c r="A3" s="62" t="s">
        <v>188</v>
      </c>
      <c r="B3" s="64" t="s">
        <v>0</v>
      </c>
      <c r="C3" s="64" t="s">
        <v>0</v>
      </c>
      <c r="D3" s="64" t="s">
        <v>38</v>
      </c>
      <c r="E3" s="66">
        <v>4</v>
      </c>
      <c r="F3" s="66"/>
      <c r="G3" s="66" t="s">
        <v>36</v>
      </c>
      <c r="H3" s="66" t="s">
        <v>37</v>
      </c>
    </row>
    <row r="4" spans="1:8" x14ac:dyDescent="0.3">
      <c r="A4" s="62" t="s">
        <v>188</v>
      </c>
      <c r="B4" s="67" t="s">
        <v>1</v>
      </c>
      <c r="C4" s="64" t="s">
        <v>39</v>
      </c>
      <c r="D4" s="64" t="s">
        <v>40</v>
      </c>
      <c r="E4" s="66">
        <v>3</v>
      </c>
      <c r="F4" s="66" t="s">
        <v>41</v>
      </c>
      <c r="G4" s="66" t="s">
        <v>36</v>
      </c>
      <c r="H4" s="66" t="s">
        <v>37</v>
      </c>
    </row>
    <row r="5" spans="1:8" s="26" customFormat="1" ht="303.60000000000002" x14ac:dyDescent="0.3">
      <c r="A5" s="62" t="s">
        <v>188</v>
      </c>
      <c r="B5" s="68" t="s">
        <v>95</v>
      </c>
      <c r="C5" s="48" t="s">
        <v>82</v>
      </c>
      <c r="D5" s="67" t="s">
        <v>40</v>
      </c>
      <c r="E5" s="62"/>
      <c r="F5" s="62"/>
      <c r="G5" s="62" t="s">
        <v>36</v>
      </c>
      <c r="H5" s="62" t="s">
        <v>37</v>
      </c>
    </row>
    <row r="6" spans="1:8" s="26" customFormat="1" ht="41.4" x14ac:dyDescent="0.3">
      <c r="A6" s="62" t="s">
        <v>188</v>
      </c>
      <c r="B6" s="68" t="s">
        <v>46</v>
      </c>
      <c r="C6" s="46" t="s">
        <v>101</v>
      </c>
      <c r="D6" s="67" t="s">
        <v>40</v>
      </c>
      <c r="E6" s="62"/>
      <c r="F6" s="62"/>
      <c r="G6" s="62" t="s">
        <v>36</v>
      </c>
      <c r="H6" s="62" t="s">
        <v>37</v>
      </c>
    </row>
    <row r="7" spans="1:8" ht="15.6" x14ac:dyDescent="0.3">
      <c r="A7" s="62" t="s">
        <v>188</v>
      </c>
      <c r="B7" s="38" t="s">
        <v>103</v>
      </c>
      <c r="C7" s="64" t="s">
        <v>102</v>
      </c>
      <c r="D7" s="64" t="s">
        <v>40</v>
      </c>
      <c r="E7" s="66"/>
      <c r="F7" s="66"/>
      <c r="G7" s="66" t="s">
        <v>36</v>
      </c>
      <c r="H7" s="66" t="s">
        <v>45</v>
      </c>
    </row>
    <row r="8" spans="1:8" ht="15.6" x14ac:dyDescent="0.3">
      <c r="A8" s="62" t="s">
        <v>188</v>
      </c>
      <c r="B8" s="38" t="s">
        <v>110</v>
      </c>
      <c r="C8" s="67" t="s">
        <v>111</v>
      </c>
      <c r="D8" s="64" t="s">
        <v>40</v>
      </c>
      <c r="E8" s="66"/>
      <c r="F8" s="66"/>
      <c r="G8" s="66" t="s">
        <v>36</v>
      </c>
      <c r="H8" s="66" t="s">
        <v>45</v>
      </c>
    </row>
    <row r="9" spans="1:8" s="69" customFormat="1" ht="15.6" x14ac:dyDescent="0.3">
      <c r="A9" s="62" t="s">
        <v>188</v>
      </c>
      <c r="B9" s="38" t="s">
        <v>71</v>
      </c>
      <c r="C9" s="64" t="s">
        <v>112</v>
      </c>
      <c r="D9" s="64" t="s">
        <v>44</v>
      </c>
      <c r="E9" s="66"/>
      <c r="F9" s="66"/>
      <c r="G9" s="66" t="s">
        <v>36</v>
      </c>
      <c r="H9" s="66" t="s">
        <v>45</v>
      </c>
    </row>
    <row r="10" spans="1:8" ht="15.6" x14ac:dyDescent="0.3">
      <c r="A10" s="62" t="s">
        <v>188</v>
      </c>
      <c r="B10" s="38" t="s">
        <v>104</v>
      </c>
      <c r="C10" s="64" t="s">
        <v>105</v>
      </c>
      <c r="D10" s="64" t="s">
        <v>44</v>
      </c>
      <c r="E10" s="66"/>
      <c r="F10" s="66"/>
      <c r="G10" s="66" t="s">
        <v>36</v>
      </c>
      <c r="H10" s="66" t="s">
        <v>45</v>
      </c>
    </row>
    <row r="11" spans="1:8" ht="15.6" x14ac:dyDescent="0.3">
      <c r="A11" s="62" t="s">
        <v>188</v>
      </c>
      <c r="B11" s="38" t="s">
        <v>2</v>
      </c>
      <c r="C11" s="70" t="s">
        <v>66</v>
      </c>
      <c r="D11" s="64" t="s">
        <v>44</v>
      </c>
      <c r="E11" s="66"/>
      <c r="F11" s="66"/>
      <c r="G11" s="66" t="s">
        <v>36</v>
      </c>
      <c r="H11" s="66" t="s">
        <v>45</v>
      </c>
    </row>
    <row r="12" spans="1:8" ht="15.6" x14ac:dyDescent="0.3">
      <c r="A12" s="62" t="s">
        <v>188</v>
      </c>
      <c r="B12" s="38" t="s">
        <v>72</v>
      </c>
      <c r="C12" s="67" t="s">
        <v>106</v>
      </c>
      <c r="D12" s="64" t="s">
        <v>44</v>
      </c>
      <c r="E12" s="66"/>
      <c r="F12" s="66"/>
      <c r="G12" s="66" t="s">
        <v>36</v>
      </c>
      <c r="H12" s="66" t="s">
        <v>45</v>
      </c>
    </row>
    <row r="13" spans="1:8" ht="15.6" x14ac:dyDescent="0.3">
      <c r="A13" s="62" t="s">
        <v>188</v>
      </c>
      <c r="B13" s="38" t="s">
        <v>73</v>
      </c>
      <c r="C13" s="67" t="s">
        <v>108</v>
      </c>
      <c r="D13" s="64" t="s">
        <v>44</v>
      </c>
      <c r="E13" s="66"/>
      <c r="F13" s="66"/>
      <c r="G13" s="66" t="s">
        <v>36</v>
      </c>
      <c r="H13" s="66" t="s">
        <v>45</v>
      </c>
    </row>
    <row r="14" spans="1:8" ht="15.6" x14ac:dyDescent="0.3">
      <c r="A14" s="62" t="s">
        <v>188</v>
      </c>
      <c r="B14" s="38" t="s">
        <v>74</v>
      </c>
      <c r="C14" s="67" t="s">
        <v>107</v>
      </c>
      <c r="D14" s="64" t="s">
        <v>44</v>
      </c>
      <c r="E14" s="66"/>
      <c r="F14" s="66"/>
      <c r="G14" s="66" t="s">
        <v>36</v>
      </c>
      <c r="H14" s="66" t="s">
        <v>45</v>
      </c>
    </row>
    <row r="15" spans="1:8" ht="31.2" x14ac:dyDescent="0.3">
      <c r="A15" s="62" t="s">
        <v>188</v>
      </c>
      <c r="B15" s="38" t="s">
        <v>113</v>
      </c>
      <c r="C15" s="67" t="s">
        <v>109</v>
      </c>
      <c r="D15" s="64" t="s">
        <v>44</v>
      </c>
      <c r="E15" s="66"/>
      <c r="F15" s="66"/>
      <c r="G15" s="66" t="s">
        <v>36</v>
      </c>
      <c r="H15" s="66" t="s">
        <v>45</v>
      </c>
    </row>
  </sheetData>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C2FB3-27CB-444C-A36C-841B115223AA}">
  <sheetPr codeName="Sheet8"/>
  <dimension ref="A1:V85"/>
  <sheetViews>
    <sheetView workbookViewId="0">
      <pane ySplit="1" topLeftCell="A2" activePane="bottomLeft" state="frozen"/>
      <selection activeCell="A11" sqref="A11:XFD11"/>
      <selection pane="bottomLeft"/>
    </sheetView>
  </sheetViews>
  <sheetFormatPr defaultRowHeight="14.4" x14ac:dyDescent="0.3"/>
  <cols>
    <col min="1" max="1" width="10.6640625" style="18" bestFit="1" customWidth="1"/>
    <col min="2" max="3" width="8.88671875" style="18" bestFit="1" customWidth="1"/>
    <col min="4" max="5" width="8.88671875" style="50" bestFit="1" customWidth="1"/>
    <col min="6" max="6" width="11.44140625" style="78" bestFit="1" customWidth="1"/>
    <col min="7" max="7" width="11.44140625" style="78" customWidth="1"/>
    <col min="8" max="8" width="11.44140625" style="98" customWidth="1"/>
    <col min="9" max="9" width="10.109375" style="98" bestFit="1" customWidth="1"/>
    <col min="10" max="10" width="9.44140625" style="100" bestFit="1" customWidth="1"/>
    <col min="11" max="11" width="12" style="99" customWidth="1"/>
    <col min="12" max="12" width="9.44140625" style="99" bestFit="1" customWidth="1"/>
    <col min="13" max="13" width="9.44140625" style="99" customWidth="1"/>
    <col min="14" max="14" width="13.21875" style="98" customWidth="1"/>
    <col min="15" max="15" width="8.88671875" style="96"/>
    <col min="16" max="16" width="9.5546875" style="96" bestFit="1" customWidth="1"/>
    <col min="17" max="17" width="8.88671875" style="18"/>
    <col min="18" max="18" width="9.5546875" style="97" bestFit="1" customWidth="1"/>
    <col min="19" max="19" width="8.88671875" style="97"/>
    <col min="20" max="16384" width="8.88671875" style="18"/>
  </cols>
  <sheetData>
    <row r="1" spans="1:22" ht="66.599999999999994" x14ac:dyDescent="0.3">
      <c r="A1" s="50" t="s">
        <v>4</v>
      </c>
      <c r="B1" s="50" t="s">
        <v>0</v>
      </c>
      <c r="C1" s="50" t="s">
        <v>1</v>
      </c>
      <c r="D1" s="51" t="s">
        <v>95</v>
      </c>
      <c r="E1" s="51" t="s">
        <v>46</v>
      </c>
      <c r="F1" s="53" t="s">
        <v>103</v>
      </c>
      <c r="G1" s="72" t="s">
        <v>110</v>
      </c>
      <c r="H1" s="73" t="s">
        <v>71</v>
      </c>
      <c r="I1" s="73" t="s">
        <v>104</v>
      </c>
      <c r="J1" s="74" t="s">
        <v>2</v>
      </c>
      <c r="K1" s="75" t="s">
        <v>114</v>
      </c>
      <c r="L1" s="75" t="s">
        <v>115</v>
      </c>
      <c r="M1" s="76" t="s">
        <v>116</v>
      </c>
      <c r="N1" s="77" t="s">
        <v>113</v>
      </c>
      <c r="O1" s="79"/>
      <c r="P1" s="79"/>
      <c r="Q1" s="79"/>
      <c r="R1" s="56"/>
      <c r="S1" s="54"/>
      <c r="T1" s="54"/>
      <c r="U1" s="54"/>
      <c r="V1" s="54"/>
    </row>
    <row r="2" spans="1:22" x14ac:dyDescent="0.3">
      <c r="A2" s="55">
        <f>DATE(B2,1,C2)</f>
        <v>43276</v>
      </c>
      <c r="B2" s="56">
        <v>2018</v>
      </c>
      <c r="C2" s="56">
        <v>176</v>
      </c>
      <c r="D2" s="57">
        <v>2</v>
      </c>
      <c r="E2" s="57">
        <v>1</v>
      </c>
      <c r="F2" s="58">
        <v>13</v>
      </c>
      <c r="G2" s="80" t="e">
        <v>#N/A</v>
      </c>
      <c r="H2" s="81">
        <f>0.762*6*2.54*12/100</f>
        <v>1.3935455999999999</v>
      </c>
      <c r="I2" s="82">
        <v>26104.74</v>
      </c>
      <c r="J2" s="83">
        <f t="shared" ref="J2:J33" si="0">I2/(H2*10000)</f>
        <v>1.8732605520766599</v>
      </c>
      <c r="K2" s="84">
        <v>117.8</v>
      </c>
      <c r="L2" s="84">
        <v>52.4</v>
      </c>
      <c r="M2" s="85" t="e">
        <v>#N/A</v>
      </c>
      <c r="N2" s="78">
        <f t="shared" ref="N2:N33" si="1">SUMIF(K2:M2,"&lt;&gt;#N/A")/H2</f>
        <v>122.13450352826631</v>
      </c>
      <c r="O2" s="82"/>
      <c r="P2" s="58"/>
      <c r="Q2" s="87"/>
      <c r="R2" s="87"/>
      <c r="S2" s="18"/>
    </row>
    <row r="3" spans="1:22" x14ac:dyDescent="0.3">
      <c r="A3" s="55">
        <f t="shared" ref="A3:A22" si="2">DATE(B3,1,C3)</f>
        <v>43276</v>
      </c>
      <c r="B3" s="56">
        <v>2018</v>
      </c>
      <c r="C3" s="56">
        <v>176</v>
      </c>
      <c r="D3" s="57">
        <v>2</v>
      </c>
      <c r="E3" s="57">
        <v>2</v>
      </c>
      <c r="F3" s="58">
        <v>13</v>
      </c>
      <c r="G3" s="80" t="e">
        <v>#N/A</v>
      </c>
      <c r="H3" s="81">
        <f t="shared" ref="H3:H66" si="3">0.762*6*2.54*12/100</f>
        <v>1.3935455999999999</v>
      </c>
      <c r="I3" s="82">
        <v>30302.23</v>
      </c>
      <c r="J3" s="83">
        <f t="shared" si="0"/>
        <v>2.1744699276435591</v>
      </c>
      <c r="K3" s="88">
        <v>132</v>
      </c>
      <c r="L3" s="88">
        <v>64</v>
      </c>
      <c r="M3" s="85" t="e">
        <v>#N/A</v>
      </c>
      <c r="N3" s="78">
        <f t="shared" si="1"/>
        <v>140.64842944500705</v>
      </c>
      <c r="O3" s="82"/>
      <c r="P3" s="58"/>
      <c r="Q3" s="87"/>
      <c r="R3" s="87"/>
      <c r="S3" s="18"/>
    </row>
    <row r="4" spans="1:22" x14ac:dyDescent="0.3">
      <c r="A4" s="55">
        <f t="shared" si="2"/>
        <v>43276</v>
      </c>
      <c r="B4" s="56">
        <v>2018</v>
      </c>
      <c r="C4" s="56">
        <v>176</v>
      </c>
      <c r="D4" s="57">
        <v>3</v>
      </c>
      <c r="E4" s="57">
        <v>1</v>
      </c>
      <c r="F4" s="58">
        <v>13</v>
      </c>
      <c r="G4" s="80" t="e">
        <v>#N/A</v>
      </c>
      <c r="H4" s="81">
        <f t="shared" si="3"/>
        <v>1.3935455999999999</v>
      </c>
      <c r="I4" s="82">
        <v>22635.37</v>
      </c>
      <c r="J4" s="83">
        <f t="shared" si="0"/>
        <v>1.624300632860525</v>
      </c>
      <c r="K4" s="88">
        <v>106.4</v>
      </c>
      <c r="L4" s="88">
        <v>42.3</v>
      </c>
      <c r="M4" s="85" t="e">
        <v>#N/A</v>
      </c>
      <c r="N4" s="78">
        <f t="shared" si="1"/>
        <v>106.70623193098238</v>
      </c>
      <c r="O4" s="82"/>
      <c r="P4" s="58"/>
      <c r="Q4" s="87"/>
      <c r="R4" s="87"/>
      <c r="S4" s="18"/>
    </row>
    <row r="5" spans="1:22" x14ac:dyDescent="0.3">
      <c r="A5" s="55">
        <f t="shared" si="2"/>
        <v>43276</v>
      </c>
      <c r="B5" s="56">
        <v>2018</v>
      </c>
      <c r="C5" s="56">
        <v>176</v>
      </c>
      <c r="D5" s="57">
        <v>3</v>
      </c>
      <c r="E5" s="57">
        <v>2</v>
      </c>
      <c r="F5" s="58">
        <v>12</v>
      </c>
      <c r="G5" s="80" t="e">
        <v>#N/A</v>
      </c>
      <c r="H5" s="81">
        <f t="shared" si="3"/>
        <v>1.3935455999999999</v>
      </c>
      <c r="I5" s="82">
        <v>18741.28</v>
      </c>
      <c r="J5" s="83">
        <f t="shared" si="0"/>
        <v>1.3448630600964904</v>
      </c>
      <c r="K5" s="88">
        <v>79.5</v>
      </c>
      <c r="L5" s="88">
        <v>33.700000000000003</v>
      </c>
      <c r="M5" s="85" t="e">
        <v>#N/A</v>
      </c>
      <c r="N5" s="78">
        <f t="shared" si="1"/>
        <v>81.231643944769374</v>
      </c>
      <c r="O5" s="82"/>
      <c r="P5" s="58"/>
      <c r="Q5" s="87"/>
      <c r="R5" s="87"/>
      <c r="S5" s="18"/>
    </row>
    <row r="6" spans="1:22" x14ac:dyDescent="0.3">
      <c r="A6" s="55">
        <f t="shared" si="2"/>
        <v>43276</v>
      </c>
      <c r="B6" s="56">
        <v>2018</v>
      </c>
      <c r="C6" s="56">
        <v>176</v>
      </c>
      <c r="D6" s="57">
        <v>4</v>
      </c>
      <c r="E6" s="57">
        <v>1</v>
      </c>
      <c r="F6" s="58">
        <v>13</v>
      </c>
      <c r="G6" s="80" t="e">
        <v>#N/A</v>
      </c>
      <c r="H6" s="81">
        <f t="shared" si="3"/>
        <v>1.3935455999999999</v>
      </c>
      <c r="I6" s="82">
        <v>29228.35</v>
      </c>
      <c r="J6" s="83">
        <f t="shared" si="0"/>
        <v>2.0974089401882505</v>
      </c>
      <c r="K6" s="88">
        <v>138</v>
      </c>
      <c r="L6" s="88">
        <v>53.2</v>
      </c>
      <c r="M6" s="85" t="e">
        <v>#N/A</v>
      </c>
      <c r="N6" s="78">
        <f t="shared" si="1"/>
        <v>137.20397811165992</v>
      </c>
      <c r="O6" s="82"/>
      <c r="P6" s="58"/>
      <c r="Q6" s="87"/>
      <c r="R6" s="87"/>
      <c r="S6" s="18"/>
    </row>
    <row r="7" spans="1:22" x14ac:dyDescent="0.3">
      <c r="A7" s="55">
        <f t="shared" si="2"/>
        <v>43276</v>
      </c>
      <c r="B7" s="56">
        <v>2018</v>
      </c>
      <c r="C7" s="56">
        <v>176</v>
      </c>
      <c r="D7" s="57">
        <v>4</v>
      </c>
      <c r="E7" s="57">
        <v>2</v>
      </c>
      <c r="F7" s="58">
        <v>14</v>
      </c>
      <c r="G7" s="80" t="e">
        <v>#N/A</v>
      </c>
      <c r="H7" s="81">
        <f t="shared" si="3"/>
        <v>1.3935455999999999</v>
      </c>
      <c r="I7" s="82">
        <v>28899.15</v>
      </c>
      <c r="J7" s="83">
        <f t="shared" si="0"/>
        <v>2.073785744793712</v>
      </c>
      <c r="K7" s="88">
        <v>136.9</v>
      </c>
      <c r="L7" s="88">
        <v>64.900000000000006</v>
      </c>
      <c r="M7" s="85" t="e">
        <v>#N/A</v>
      </c>
      <c r="N7" s="78">
        <f t="shared" si="1"/>
        <v>144.81047480613481</v>
      </c>
      <c r="O7" s="89"/>
      <c r="P7" s="90"/>
      <c r="Q7" s="91"/>
      <c r="R7" s="87"/>
      <c r="S7" s="18"/>
    </row>
    <row r="8" spans="1:22" x14ac:dyDescent="0.3">
      <c r="A8" s="55">
        <f t="shared" si="2"/>
        <v>43276</v>
      </c>
      <c r="B8" s="56">
        <v>2018</v>
      </c>
      <c r="C8" s="56">
        <v>176</v>
      </c>
      <c r="D8" s="57">
        <v>7</v>
      </c>
      <c r="E8" s="57">
        <v>1</v>
      </c>
      <c r="F8" s="58">
        <v>13</v>
      </c>
      <c r="G8" s="80" t="e">
        <v>#N/A</v>
      </c>
      <c r="H8" s="81">
        <f t="shared" si="3"/>
        <v>1.3935455999999999</v>
      </c>
      <c r="I8" s="82">
        <v>30688.080000000002</v>
      </c>
      <c r="J8" s="83">
        <f t="shared" si="0"/>
        <v>2.2021582932054753</v>
      </c>
      <c r="K8" s="88">
        <v>144.19999999999999</v>
      </c>
      <c r="L8" s="88">
        <v>69.7</v>
      </c>
      <c r="M8" s="85" t="e">
        <v>#N/A</v>
      </c>
      <c r="N8" s="78">
        <f t="shared" si="1"/>
        <v>153.49336254228064</v>
      </c>
      <c r="O8" s="86"/>
      <c r="P8" s="93"/>
      <c r="Q8" s="94"/>
      <c r="R8" s="87"/>
      <c r="S8" s="18"/>
    </row>
    <row r="9" spans="1:22" x14ac:dyDescent="0.3">
      <c r="A9" s="55">
        <f t="shared" si="2"/>
        <v>43276</v>
      </c>
      <c r="B9" s="56">
        <v>2018</v>
      </c>
      <c r="C9" s="56">
        <v>176</v>
      </c>
      <c r="D9" s="57">
        <v>7</v>
      </c>
      <c r="E9" s="57">
        <v>2</v>
      </c>
      <c r="F9" s="58">
        <v>14</v>
      </c>
      <c r="G9" s="80" t="e">
        <v>#N/A</v>
      </c>
      <c r="H9" s="81">
        <f t="shared" si="3"/>
        <v>1.3935455999999999</v>
      </c>
      <c r="I9" s="82">
        <v>22845.41</v>
      </c>
      <c r="J9" s="83">
        <f t="shared" si="0"/>
        <v>1.6393729778200297</v>
      </c>
      <c r="K9" s="88">
        <v>97.5</v>
      </c>
      <c r="L9" s="88">
        <v>46.6</v>
      </c>
      <c r="M9" s="85" t="e">
        <v>#N/A</v>
      </c>
      <c r="N9" s="78">
        <f t="shared" si="1"/>
        <v>103.40529940319139</v>
      </c>
      <c r="O9" s="92"/>
      <c r="P9" s="56"/>
      <c r="Q9" s="95"/>
      <c r="R9" s="95"/>
      <c r="S9" s="18"/>
    </row>
    <row r="10" spans="1:22" x14ac:dyDescent="0.3">
      <c r="A10" s="55">
        <f t="shared" si="2"/>
        <v>43276</v>
      </c>
      <c r="B10" s="56">
        <v>2018</v>
      </c>
      <c r="C10" s="56">
        <v>176</v>
      </c>
      <c r="D10" s="57">
        <v>8</v>
      </c>
      <c r="E10" s="57">
        <v>1</v>
      </c>
      <c r="F10" s="58">
        <v>13</v>
      </c>
      <c r="G10" s="80" t="e">
        <v>#N/A</v>
      </c>
      <c r="H10" s="81">
        <f t="shared" si="3"/>
        <v>1.3935455999999999</v>
      </c>
      <c r="I10" s="82">
        <v>24835.360000000001</v>
      </c>
      <c r="J10" s="83">
        <f t="shared" si="0"/>
        <v>1.7821706013782399</v>
      </c>
      <c r="K10" s="88">
        <v>106.5</v>
      </c>
      <c r="L10" s="88">
        <v>49.4</v>
      </c>
      <c r="M10" s="85" t="e">
        <v>#N/A</v>
      </c>
      <c r="N10" s="78">
        <f t="shared" si="1"/>
        <v>111.87290893100305</v>
      </c>
      <c r="O10" s="92"/>
      <c r="P10" s="56"/>
      <c r="Q10" s="95"/>
      <c r="R10" s="95"/>
      <c r="S10" s="18"/>
    </row>
    <row r="11" spans="1:22" x14ac:dyDescent="0.3">
      <c r="A11" s="55">
        <f t="shared" si="2"/>
        <v>43276</v>
      </c>
      <c r="B11" s="56">
        <v>2018</v>
      </c>
      <c r="C11" s="56">
        <v>176</v>
      </c>
      <c r="D11" s="57">
        <v>8</v>
      </c>
      <c r="E11" s="57">
        <v>2</v>
      </c>
      <c r="F11" s="58">
        <v>13</v>
      </c>
      <c r="G11" s="80" t="e">
        <v>#N/A</v>
      </c>
      <c r="H11" s="81">
        <f t="shared" si="3"/>
        <v>1.3935455999999999</v>
      </c>
      <c r="I11" s="82">
        <v>24533.119999999999</v>
      </c>
      <c r="J11" s="83">
        <f t="shared" si="0"/>
        <v>1.7604820394825973</v>
      </c>
      <c r="K11" s="88">
        <v>124.8</v>
      </c>
      <c r="L11" s="88">
        <v>55.1</v>
      </c>
      <c r="M11" s="85" t="e">
        <v>#N/A</v>
      </c>
      <c r="N11" s="78">
        <f t="shared" si="1"/>
        <v>129.0951655977386</v>
      </c>
      <c r="O11" s="92"/>
      <c r="P11" s="56"/>
      <c r="Q11" s="95"/>
      <c r="R11" s="95"/>
      <c r="S11" s="18"/>
    </row>
    <row r="12" spans="1:22" x14ac:dyDescent="0.3">
      <c r="A12" s="55">
        <f t="shared" si="2"/>
        <v>43276</v>
      </c>
      <c r="B12" s="56">
        <v>2018</v>
      </c>
      <c r="C12" s="56">
        <v>176</v>
      </c>
      <c r="D12" s="57">
        <v>9</v>
      </c>
      <c r="E12" s="57">
        <v>1</v>
      </c>
      <c r="F12" s="58">
        <v>16</v>
      </c>
      <c r="G12" s="80" t="e">
        <v>#N/A</v>
      </c>
      <c r="H12" s="81">
        <f t="shared" si="3"/>
        <v>1.3935455999999999</v>
      </c>
      <c r="I12" s="82">
        <v>21942.49</v>
      </c>
      <c r="J12" s="83">
        <f t="shared" si="0"/>
        <v>1.5745799778636596</v>
      </c>
      <c r="K12" s="88">
        <v>104.9</v>
      </c>
      <c r="L12" s="88">
        <v>46.7</v>
      </c>
      <c r="M12" s="85" t="e">
        <v>#N/A</v>
      </c>
      <c r="N12" s="78">
        <f t="shared" si="1"/>
        <v>108.78725461154629</v>
      </c>
      <c r="O12" s="92"/>
      <c r="P12" s="56"/>
      <c r="Q12" s="95"/>
      <c r="R12" s="95"/>
      <c r="S12" s="18"/>
    </row>
    <row r="13" spans="1:22" x14ac:dyDescent="0.3">
      <c r="A13" s="55">
        <f t="shared" si="2"/>
        <v>43276</v>
      </c>
      <c r="B13" s="56">
        <v>2018</v>
      </c>
      <c r="C13" s="56">
        <v>176</v>
      </c>
      <c r="D13" s="57">
        <v>9</v>
      </c>
      <c r="E13" s="57">
        <v>2</v>
      </c>
      <c r="F13" s="58">
        <v>13</v>
      </c>
      <c r="G13" s="80" t="e">
        <v>#N/A</v>
      </c>
      <c r="H13" s="81">
        <f t="shared" si="3"/>
        <v>1.3935455999999999</v>
      </c>
      <c r="I13" s="82">
        <v>17738.97</v>
      </c>
      <c r="J13" s="83">
        <f t="shared" si="0"/>
        <v>1.2729378930980084</v>
      </c>
      <c r="K13" s="88">
        <v>85.1</v>
      </c>
      <c r="L13" s="88">
        <v>39.4</v>
      </c>
      <c r="M13" s="85" t="e">
        <v>#N/A</v>
      </c>
      <c r="N13" s="78">
        <f t="shared" si="1"/>
        <v>89.340456458690696</v>
      </c>
      <c r="O13" s="92"/>
      <c r="P13" s="56"/>
      <c r="Q13" s="95"/>
      <c r="R13" s="95"/>
      <c r="S13" s="18"/>
    </row>
    <row r="14" spans="1:22" x14ac:dyDescent="0.3">
      <c r="A14" s="55">
        <f t="shared" si="2"/>
        <v>43290</v>
      </c>
      <c r="B14" s="56">
        <v>2018</v>
      </c>
      <c r="C14" s="56">
        <v>190</v>
      </c>
      <c r="D14" s="57">
        <v>2</v>
      </c>
      <c r="E14" s="57">
        <v>1</v>
      </c>
      <c r="F14" s="58">
        <v>14</v>
      </c>
      <c r="G14" s="80" t="e">
        <v>#N/A</v>
      </c>
      <c r="H14" s="81">
        <f t="shared" si="3"/>
        <v>1.3935455999999999</v>
      </c>
      <c r="I14" s="82">
        <v>75747.16</v>
      </c>
      <c r="J14" s="83">
        <f t="shared" si="0"/>
        <v>5.43557096373452</v>
      </c>
      <c r="K14" s="88">
        <v>351.7</v>
      </c>
      <c r="L14" s="88">
        <v>240.96</v>
      </c>
      <c r="M14" s="85" t="e">
        <v>#N/A</v>
      </c>
      <c r="N14" s="78">
        <f t="shared" si="1"/>
        <v>425.28927650447895</v>
      </c>
      <c r="O14" s="92"/>
      <c r="P14" s="56"/>
      <c r="Q14" s="95"/>
      <c r="R14" s="95"/>
      <c r="S14" s="18"/>
    </row>
    <row r="15" spans="1:22" x14ac:dyDescent="0.3">
      <c r="A15" s="55">
        <f t="shared" si="2"/>
        <v>43290</v>
      </c>
      <c r="B15" s="56">
        <v>2018</v>
      </c>
      <c r="C15" s="56">
        <v>190</v>
      </c>
      <c r="D15" s="57">
        <v>2</v>
      </c>
      <c r="E15" s="57">
        <v>2</v>
      </c>
      <c r="F15" s="58">
        <v>11</v>
      </c>
      <c r="G15" s="80" t="e">
        <v>#N/A</v>
      </c>
      <c r="H15" s="81">
        <f t="shared" si="3"/>
        <v>1.3935455999999999</v>
      </c>
      <c r="I15" s="82">
        <v>59259.95</v>
      </c>
      <c r="J15" s="83">
        <f t="shared" si="0"/>
        <v>4.2524586206579817</v>
      </c>
      <c r="K15" s="88">
        <v>289.02999999999997</v>
      </c>
      <c r="L15" s="88">
        <v>234.59</v>
      </c>
      <c r="M15" s="85" t="e">
        <v>#N/A</v>
      </c>
      <c r="N15" s="78">
        <f t="shared" si="1"/>
        <v>375.74658482650301</v>
      </c>
      <c r="O15" s="92"/>
      <c r="P15" s="56"/>
      <c r="Q15" s="95"/>
      <c r="R15" s="95"/>
      <c r="S15" s="18"/>
    </row>
    <row r="16" spans="1:22" x14ac:dyDescent="0.3">
      <c r="A16" s="55">
        <f t="shared" si="2"/>
        <v>43290</v>
      </c>
      <c r="B16" s="56">
        <v>2018</v>
      </c>
      <c r="C16" s="56">
        <v>190</v>
      </c>
      <c r="D16" s="57">
        <v>3</v>
      </c>
      <c r="E16" s="57">
        <v>1</v>
      </c>
      <c r="F16" s="58">
        <v>12</v>
      </c>
      <c r="G16" s="80" t="e">
        <v>#N/A</v>
      </c>
      <c r="H16" s="81">
        <f t="shared" si="3"/>
        <v>1.3935455999999999</v>
      </c>
      <c r="I16" s="82">
        <v>65775.06</v>
      </c>
      <c r="J16" s="83">
        <f t="shared" si="0"/>
        <v>4.7199790232913799</v>
      </c>
      <c r="K16" s="88">
        <v>302.93</v>
      </c>
      <c r="L16" s="88">
        <v>192.77</v>
      </c>
      <c r="M16" s="85" t="e">
        <v>#N/A</v>
      </c>
      <c r="N16" s="78">
        <f t="shared" si="1"/>
        <v>355.71135957086733</v>
      </c>
      <c r="O16" s="92"/>
      <c r="P16" s="56"/>
      <c r="Q16" s="95"/>
      <c r="R16" s="95"/>
      <c r="S16" s="18"/>
    </row>
    <row r="17" spans="1:20" x14ac:dyDescent="0.3">
      <c r="A17" s="55">
        <f t="shared" si="2"/>
        <v>43290</v>
      </c>
      <c r="B17" s="56">
        <v>2018</v>
      </c>
      <c r="C17" s="56">
        <v>190</v>
      </c>
      <c r="D17" s="57">
        <v>3</v>
      </c>
      <c r="E17" s="57">
        <v>2</v>
      </c>
      <c r="F17" s="58">
        <v>15</v>
      </c>
      <c r="G17" s="80" t="e">
        <v>#N/A</v>
      </c>
      <c r="H17" s="81">
        <f t="shared" si="3"/>
        <v>1.3935455999999999</v>
      </c>
      <c r="I17" s="82">
        <v>86476.6</v>
      </c>
      <c r="J17" s="83">
        <f t="shared" si="0"/>
        <v>6.2055091702776002</v>
      </c>
      <c r="K17" s="88">
        <v>414.49</v>
      </c>
      <c r="L17" s="88">
        <v>326.69</v>
      </c>
      <c r="M17" s="85" t="e">
        <v>#N/A</v>
      </c>
      <c r="N17" s="78">
        <f t="shared" si="1"/>
        <v>531.86634151046087</v>
      </c>
      <c r="O17" s="92"/>
      <c r="P17" s="92"/>
      <c r="Q17" s="92"/>
      <c r="R17" s="56"/>
      <c r="S17" s="95"/>
      <c r="T17" s="95"/>
    </row>
    <row r="18" spans="1:20" x14ac:dyDescent="0.3">
      <c r="A18" s="55">
        <f t="shared" si="2"/>
        <v>43290</v>
      </c>
      <c r="B18" s="56">
        <v>2018</v>
      </c>
      <c r="C18" s="56">
        <v>190</v>
      </c>
      <c r="D18" s="57">
        <v>4</v>
      </c>
      <c r="E18" s="57">
        <v>1</v>
      </c>
      <c r="F18" s="58">
        <v>12</v>
      </c>
      <c r="G18" s="80" t="e">
        <v>#N/A</v>
      </c>
      <c r="H18" s="81">
        <f t="shared" si="3"/>
        <v>1.3935455999999999</v>
      </c>
      <c r="I18" s="82">
        <v>70194.97</v>
      </c>
      <c r="J18" s="83">
        <f t="shared" si="0"/>
        <v>5.0371491252241762</v>
      </c>
      <c r="K18" s="88">
        <v>378.81</v>
      </c>
      <c r="L18" s="88">
        <v>326.52</v>
      </c>
      <c r="M18" s="85" t="e">
        <v>#N/A</v>
      </c>
      <c r="N18" s="78">
        <f t="shared" si="1"/>
        <v>506.14059561452456</v>
      </c>
      <c r="O18" s="92"/>
      <c r="P18" s="92"/>
      <c r="Q18" s="92"/>
      <c r="R18" s="56"/>
      <c r="S18" s="95"/>
      <c r="T18" s="95"/>
    </row>
    <row r="19" spans="1:20" x14ac:dyDescent="0.3">
      <c r="A19" s="55">
        <f t="shared" si="2"/>
        <v>43290</v>
      </c>
      <c r="B19" s="56">
        <v>2018</v>
      </c>
      <c r="C19" s="56">
        <v>190</v>
      </c>
      <c r="D19" s="57">
        <v>4</v>
      </c>
      <c r="E19" s="57">
        <v>2</v>
      </c>
      <c r="F19" s="58">
        <v>14</v>
      </c>
      <c r="G19" s="80" t="e">
        <v>#N/A</v>
      </c>
      <c r="H19" s="81">
        <f t="shared" si="3"/>
        <v>1.3935455999999999</v>
      </c>
      <c r="I19" s="82">
        <v>70083.81</v>
      </c>
      <c r="J19" s="83">
        <f t="shared" si="0"/>
        <v>5.0291723500113665</v>
      </c>
      <c r="K19" s="88">
        <v>340.89</v>
      </c>
      <c r="L19" s="88">
        <v>228.64</v>
      </c>
      <c r="M19" s="85" t="e">
        <v>#N/A</v>
      </c>
      <c r="N19" s="78">
        <f t="shared" si="1"/>
        <v>408.69132664191255</v>
      </c>
      <c r="O19" s="92"/>
      <c r="P19" s="92"/>
      <c r="Q19" s="92"/>
      <c r="R19" s="56"/>
      <c r="S19" s="95"/>
      <c r="T19" s="95"/>
    </row>
    <row r="20" spans="1:20" x14ac:dyDescent="0.3">
      <c r="A20" s="55">
        <f t="shared" si="2"/>
        <v>43290</v>
      </c>
      <c r="B20" s="56">
        <v>2018</v>
      </c>
      <c r="C20" s="56">
        <v>190</v>
      </c>
      <c r="D20" s="57">
        <v>7</v>
      </c>
      <c r="E20" s="57">
        <v>1</v>
      </c>
      <c r="F20" s="58">
        <v>13</v>
      </c>
      <c r="G20" s="80" t="e">
        <v>#N/A</v>
      </c>
      <c r="H20" s="81">
        <f t="shared" si="3"/>
        <v>1.3935455999999999</v>
      </c>
      <c r="I20" s="82">
        <v>68287.5</v>
      </c>
      <c r="J20" s="83">
        <f t="shared" si="0"/>
        <v>4.9002702172071011</v>
      </c>
      <c r="K20" s="88">
        <v>328.85</v>
      </c>
      <c r="L20" s="88">
        <v>220.46</v>
      </c>
      <c r="M20" s="85" t="e">
        <v>#N/A</v>
      </c>
      <c r="N20" s="78">
        <f t="shared" si="1"/>
        <v>394.18157540018791</v>
      </c>
      <c r="O20" s="92"/>
      <c r="P20" s="92"/>
      <c r="Q20" s="92"/>
      <c r="R20" s="56"/>
      <c r="S20" s="95"/>
      <c r="T20" s="95"/>
    </row>
    <row r="21" spans="1:20" x14ac:dyDescent="0.3">
      <c r="A21" s="55">
        <f t="shared" si="2"/>
        <v>43290</v>
      </c>
      <c r="B21" s="56">
        <v>2018</v>
      </c>
      <c r="C21" s="56">
        <v>190</v>
      </c>
      <c r="D21" s="57">
        <v>7</v>
      </c>
      <c r="E21" s="57">
        <v>2</v>
      </c>
      <c r="F21" s="58">
        <v>12</v>
      </c>
      <c r="G21" s="80" t="e">
        <v>#N/A</v>
      </c>
      <c r="H21" s="81">
        <f t="shared" si="3"/>
        <v>1.3935455999999999</v>
      </c>
      <c r="I21" s="82">
        <v>72429.279999999999</v>
      </c>
      <c r="J21" s="83">
        <f t="shared" si="0"/>
        <v>5.1974818764452344</v>
      </c>
      <c r="K21" s="88">
        <v>348.55</v>
      </c>
      <c r="L21" s="88">
        <v>243.38</v>
      </c>
      <c r="M21" s="85" t="e">
        <v>#N/A</v>
      </c>
      <c r="N21" s="78">
        <f t="shared" si="1"/>
        <v>424.76543286419911</v>
      </c>
      <c r="O21" s="92"/>
      <c r="P21" s="92"/>
      <c r="Q21" s="92"/>
      <c r="R21" s="56"/>
      <c r="S21" s="95"/>
      <c r="T21" s="95"/>
    </row>
    <row r="22" spans="1:20" x14ac:dyDescent="0.3">
      <c r="A22" s="55">
        <f t="shared" si="2"/>
        <v>43290</v>
      </c>
      <c r="B22" s="56">
        <v>2018</v>
      </c>
      <c r="C22" s="56">
        <v>190</v>
      </c>
      <c r="D22" s="57">
        <v>8</v>
      </c>
      <c r="E22" s="57">
        <v>1</v>
      </c>
      <c r="F22" s="58">
        <v>12</v>
      </c>
      <c r="G22" s="80" t="e">
        <v>#N/A</v>
      </c>
      <c r="H22" s="81">
        <f t="shared" si="3"/>
        <v>1.3935455999999999</v>
      </c>
      <c r="I22" s="82">
        <v>70019.22</v>
      </c>
      <c r="J22" s="83">
        <f t="shared" si="0"/>
        <v>5.0245374101859319</v>
      </c>
      <c r="K22" s="88">
        <v>355.78</v>
      </c>
      <c r="L22" s="88">
        <v>292.3</v>
      </c>
      <c r="M22" s="85" t="e">
        <v>#N/A</v>
      </c>
      <c r="N22" s="78">
        <f t="shared" si="1"/>
        <v>465.05833752408245</v>
      </c>
      <c r="O22" s="92"/>
      <c r="P22" s="92"/>
      <c r="Q22" s="92"/>
      <c r="R22" s="56"/>
      <c r="S22" s="95"/>
      <c r="T22" s="95"/>
    </row>
    <row r="23" spans="1:20" x14ac:dyDescent="0.3">
      <c r="A23" s="55">
        <f t="shared" ref="A23:A31" si="4">DATE(B23,1,C20)</f>
        <v>43290</v>
      </c>
      <c r="B23" s="56">
        <v>2018</v>
      </c>
      <c r="C23" s="56">
        <v>190</v>
      </c>
      <c r="D23" s="57">
        <v>8</v>
      </c>
      <c r="E23" s="57">
        <v>2</v>
      </c>
      <c r="F23" s="58">
        <v>12</v>
      </c>
      <c r="G23" s="80" t="e">
        <v>#N/A</v>
      </c>
      <c r="H23" s="81">
        <f t="shared" si="3"/>
        <v>1.3935455999999999</v>
      </c>
      <c r="I23" s="82">
        <v>63710.84</v>
      </c>
      <c r="J23" s="83">
        <f t="shared" si="0"/>
        <v>4.5718518288888426</v>
      </c>
      <c r="K23" s="88">
        <v>314.31</v>
      </c>
      <c r="L23" s="88">
        <v>221.64</v>
      </c>
      <c r="M23" s="85" t="e">
        <v>#N/A</v>
      </c>
      <c r="N23" s="78">
        <f t="shared" si="1"/>
        <v>384.59451918903841</v>
      </c>
      <c r="O23" s="92"/>
      <c r="P23" s="92"/>
      <c r="Q23" s="92"/>
      <c r="R23" s="56"/>
      <c r="S23" s="95"/>
      <c r="T23" s="95"/>
    </row>
    <row r="24" spans="1:20" x14ac:dyDescent="0.3">
      <c r="A24" s="55">
        <f t="shared" si="4"/>
        <v>43290</v>
      </c>
      <c r="B24" s="56">
        <v>2018</v>
      </c>
      <c r="C24" s="56">
        <v>190</v>
      </c>
      <c r="D24" s="57">
        <v>9</v>
      </c>
      <c r="E24" s="57">
        <v>1</v>
      </c>
      <c r="F24" s="58">
        <v>12</v>
      </c>
      <c r="G24" s="80" t="e">
        <v>#N/A</v>
      </c>
      <c r="H24" s="81">
        <f t="shared" si="3"/>
        <v>1.3935455999999999</v>
      </c>
      <c r="I24" s="82">
        <v>48913.440000000002</v>
      </c>
      <c r="J24" s="83">
        <f t="shared" si="0"/>
        <v>3.5099992422207067</v>
      </c>
      <c r="K24" s="88">
        <v>222.52</v>
      </c>
      <c r="L24" s="88">
        <v>115.69</v>
      </c>
      <c r="M24" s="85" t="e">
        <v>#N/A</v>
      </c>
      <c r="N24" s="78">
        <f t="shared" si="1"/>
        <v>242.69747613569305</v>
      </c>
      <c r="O24" s="92"/>
      <c r="P24" s="92"/>
      <c r="Q24" s="92"/>
      <c r="R24" s="56"/>
      <c r="S24" s="95"/>
      <c r="T24" s="95"/>
    </row>
    <row r="25" spans="1:20" x14ac:dyDescent="0.3">
      <c r="A25" s="55">
        <f t="shared" si="4"/>
        <v>43290</v>
      </c>
      <c r="B25" s="56">
        <v>2018</v>
      </c>
      <c r="C25" s="56">
        <v>190</v>
      </c>
      <c r="D25" s="57">
        <v>9</v>
      </c>
      <c r="E25" s="57">
        <v>2</v>
      </c>
      <c r="F25" s="58">
        <v>13</v>
      </c>
      <c r="G25" s="80" t="e">
        <v>#N/A</v>
      </c>
      <c r="H25" s="81">
        <f t="shared" si="3"/>
        <v>1.3935455999999999</v>
      </c>
      <c r="I25" s="82">
        <v>75572.460000000006</v>
      </c>
      <c r="J25" s="83">
        <f t="shared" si="0"/>
        <v>5.4230345960691926</v>
      </c>
      <c r="K25" s="88">
        <v>386.37</v>
      </c>
      <c r="L25" s="88">
        <v>300.08</v>
      </c>
      <c r="M25" s="85" t="e">
        <v>#N/A</v>
      </c>
      <c r="N25" s="78">
        <f t="shared" si="1"/>
        <v>492.59242037002599</v>
      </c>
      <c r="O25" s="92"/>
      <c r="P25" s="92"/>
      <c r="Q25" s="92"/>
      <c r="R25" s="56"/>
      <c r="S25" s="95"/>
      <c r="T25" s="95"/>
    </row>
    <row r="26" spans="1:20" x14ac:dyDescent="0.3">
      <c r="A26" s="55">
        <f t="shared" si="4"/>
        <v>43290</v>
      </c>
      <c r="B26" s="56">
        <v>2018</v>
      </c>
      <c r="C26" s="56">
        <v>204</v>
      </c>
      <c r="D26" s="57">
        <v>2</v>
      </c>
      <c r="E26" s="57">
        <v>1</v>
      </c>
      <c r="F26" s="58">
        <v>12</v>
      </c>
      <c r="G26" s="58">
        <v>21</v>
      </c>
      <c r="H26" s="81">
        <f t="shared" si="3"/>
        <v>1.3935455999999999</v>
      </c>
      <c r="I26" s="82">
        <v>78117.39</v>
      </c>
      <c r="J26" s="83">
        <f t="shared" si="0"/>
        <v>5.6056572529811728</v>
      </c>
      <c r="K26" s="88">
        <v>467.5882505744828</v>
      </c>
      <c r="L26" s="88">
        <v>847.20335664335676</v>
      </c>
      <c r="M26" s="58">
        <v>127.19999999999999</v>
      </c>
      <c r="N26" s="78">
        <f t="shared" si="1"/>
        <v>1034.7645654493399</v>
      </c>
      <c r="O26" s="92"/>
      <c r="P26" s="92"/>
      <c r="Q26" s="92"/>
      <c r="R26" s="56"/>
      <c r="S26" s="95"/>
      <c r="T26" s="95"/>
    </row>
    <row r="27" spans="1:20" x14ac:dyDescent="0.3">
      <c r="A27" s="55">
        <f t="shared" si="4"/>
        <v>43290</v>
      </c>
      <c r="B27" s="56">
        <v>2018</v>
      </c>
      <c r="C27" s="56">
        <v>204</v>
      </c>
      <c r="D27" s="57">
        <v>2</v>
      </c>
      <c r="E27" s="57">
        <v>2</v>
      </c>
      <c r="F27" s="58">
        <v>15</v>
      </c>
      <c r="G27" s="58">
        <v>22</v>
      </c>
      <c r="H27" s="81">
        <f t="shared" si="3"/>
        <v>1.3935455999999999</v>
      </c>
      <c r="I27" s="82">
        <v>90185.14</v>
      </c>
      <c r="J27" s="83">
        <f t="shared" si="0"/>
        <v>6.4716317858561645</v>
      </c>
      <c r="K27" s="88">
        <v>518.56890725659423</v>
      </c>
      <c r="L27" s="88">
        <v>790.09425867507844</v>
      </c>
      <c r="M27" s="58">
        <v>93.299999999999926</v>
      </c>
      <c r="N27" s="78">
        <f t="shared" si="1"/>
        <v>1006.0403950410182</v>
      </c>
      <c r="O27" s="92"/>
      <c r="P27" s="92"/>
      <c r="Q27" s="92"/>
      <c r="R27" s="56"/>
      <c r="S27" s="95"/>
      <c r="T27" s="95"/>
    </row>
    <row r="28" spans="1:20" x14ac:dyDescent="0.3">
      <c r="A28" s="55">
        <f t="shared" si="4"/>
        <v>43290</v>
      </c>
      <c r="B28" s="56">
        <v>2018</v>
      </c>
      <c r="C28" s="56">
        <v>204</v>
      </c>
      <c r="D28" s="57">
        <v>3</v>
      </c>
      <c r="E28" s="57">
        <v>1</v>
      </c>
      <c r="F28" s="58">
        <v>13</v>
      </c>
      <c r="G28" s="58">
        <v>22</v>
      </c>
      <c r="H28" s="81">
        <f t="shared" si="3"/>
        <v>1.3935455999999999</v>
      </c>
      <c r="I28" s="82">
        <v>81535.09</v>
      </c>
      <c r="J28" s="83">
        <f t="shared" si="0"/>
        <v>5.8509093638557648</v>
      </c>
      <c r="K28" s="88">
        <v>469.9834257896527</v>
      </c>
      <c r="L28" s="88">
        <v>996.58834375000026</v>
      </c>
      <c r="M28" s="58">
        <v>117.70000000000003</v>
      </c>
      <c r="N28" s="78">
        <f t="shared" si="1"/>
        <v>1136.8639602031344</v>
      </c>
      <c r="O28" s="92"/>
      <c r="P28" s="92"/>
      <c r="Q28" s="92"/>
      <c r="R28" s="56"/>
      <c r="S28" s="95"/>
      <c r="T28" s="95"/>
    </row>
    <row r="29" spans="1:20" x14ac:dyDescent="0.3">
      <c r="A29" s="55">
        <f t="shared" si="4"/>
        <v>43304</v>
      </c>
      <c r="B29" s="56">
        <v>2018</v>
      </c>
      <c r="C29" s="56">
        <v>204</v>
      </c>
      <c r="D29" s="57">
        <v>3</v>
      </c>
      <c r="E29" s="57">
        <v>2</v>
      </c>
      <c r="F29" s="58">
        <v>13</v>
      </c>
      <c r="G29" s="58">
        <v>25</v>
      </c>
      <c r="H29" s="81">
        <f t="shared" si="3"/>
        <v>1.3935455999999999</v>
      </c>
      <c r="I29" s="82">
        <v>80885.23</v>
      </c>
      <c r="J29" s="83">
        <f t="shared" si="0"/>
        <v>5.8042757983664108</v>
      </c>
      <c r="K29" s="88">
        <v>495.76755606017593</v>
      </c>
      <c r="L29" s="88">
        <v>674.05500000000018</v>
      </c>
      <c r="M29" s="58">
        <v>110.00000000000001</v>
      </c>
      <c r="N29" s="78">
        <f t="shared" si="1"/>
        <v>918.39302284774624</v>
      </c>
      <c r="O29" s="92"/>
      <c r="P29" s="92"/>
      <c r="Q29" s="92"/>
      <c r="R29" s="56"/>
      <c r="S29" s="95"/>
      <c r="T29" s="95"/>
    </row>
    <row r="30" spans="1:20" x14ac:dyDescent="0.3">
      <c r="A30" s="55">
        <f t="shared" si="4"/>
        <v>43304</v>
      </c>
      <c r="B30" s="56">
        <v>2018</v>
      </c>
      <c r="C30" s="56">
        <v>204</v>
      </c>
      <c r="D30" s="57">
        <v>4</v>
      </c>
      <c r="E30" s="57">
        <v>1</v>
      </c>
      <c r="F30" s="58">
        <v>11</v>
      </c>
      <c r="G30" s="58">
        <v>15</v>
      </c>
      <c r="H30" s="81">
        <f t="shared" si="3"/>
        <v>1.3935455999999999</v>
      </c>
      <c r="I30" s="82">
        <v>63256.74</v>
      </c>
      <c r="J30" s="83">
        <f t="shared" si="0"/>
        <v>4.5392658840873237</v>
      </c>
      <c r="K30" s="88">
        <v>390.11625403659855</v>
      </c>
      <c r="L30" s="88">
        <v>615.09564575645754</v>
      </c>
      <c r="M30" s="58">
        <v>86.899999999999963</v>
      </c>
      <c r="N30" s="78">
        <f t="shared" si="1"/>
        <v>783.69297695967464</v>
      </c>
      <c r="O30" s="92"/>
      <c r="P30" s="92"/>
      <c r="Q30" s="92"/>
      <c r="R30" s="56"/>
      <c r="S30" s="95"/>
      <c r="T30" s="95"/>
    </row>
    <row r="31" spans="1:20" x14ac:dyDescent="0.3">
      <c r="A31" s="55">
        <f t="shared" si="4"/>
        <v>43304</v>
      </c>
      <c r="B31" s="56">
        <v>2018</v>
      </c>
      <c r="C31" s="56">
        <v>204</v>
      </c>
      <c r="D31" s="57">
        <v>4</v>
      </c>
      <c r="E31" s="57">
        <v>2</v>
      </c>
      <c r="F31" s="58">
        <v>10</v>
      </c>
      <c r="G31" s="58">
        <v>18</v>
      </c>
      <c r="H31" s="81">
        <f t="shared" si="3"/>
        <v>1.3935455999999999</v>
      </c>
      <c r="I31" s="82">
        <v>65092.08</v>
      </c>
      <c r="J31" s="83">
        <f t="shared" si="0"/>
        <v>4.6709687863820175</v>
      </c>
      <c r="K31" s="88">
        <v>391.45556711758593</v>
      </c>
      <c r="L31" s="88">
        <v>615.7661976439789</v>
      </c>
      <c r="M31" s="58">
        <v>79.500000000000028</v>
      </c>
      <c r="N31" s="78">
        <f t="shared" si="1"/>
        <v>779.82504825214539</v>
      </c>
      <c r="O31" s="92"/>
      <c r="P31" s="92"/>
      <c r="Q31" s="92"/>
      <c r="R31" s="56"/>
      <c r="S31" s="95"/>
      <c r="T31" s="95"/>
    </row>
    <row r="32" spans="1:20" x14ac:dyDescent="0.3">
      <c r="A32" s="55">
        <f t="shared" ref="A32:A34" si="5">DATE(B32,1,C29)</f>
        <v>43304</v>
      </c>
      <c r="B32" s="56">
        <v>2018</v>
      </c>
      <c r="C32" s="56">
        <v>204</v>
      </c>
      <c r="D32" s="57">
        <v>7</v>
      </c>
      <c r="E32" s="57">
        <v>1</v>
      </c>
      <c r="F32" s="58">
        <v>15</v>
      </c>
      <c r="G32" s="58">
        <v>16</v>
      </c>
      <c r="H32" s="81">
        <f t="shared" si="3"/>
        <v>1.3935455999999999</v>
      </c>
      <c r="I32" s="82">
        <v>78708.75</v>
      </c>
      <c r="J32" s="83">
        <f t="shared" si="0"/>
        <v>5.648092893408009</v>
      </c>
      <c r="K32" s="88">
        <v>468.2270975761341</v>
      </c>
      <c r="L32" s="88">
        <v>689.76874933701049</v>
      </c>
      <c r="M32" s="58">
        <v>67.899999999999991</v>
      </c>
      <c r="N32" s="78">
        <f t="shared" si="1"/>
        <v>879.69553842597236</v>
      </c>
      <c r="O32" s="92"/>
      <c r="P32" s="92"/>
      <c r="Q32" s="92"/>
      <c r="R32" s="56"/>
      <c r="S32" s="95"/>
      <c r="T32" s="95"/>
    </row>
    <row r="33" spans="1:20" x14ac:dyDescent="0.3">
      <c r="A33" s="55">
        <f t="shared" si="5"/>
        <v>43304</v>
      </c>
      <c r="B33" s="56">
        <v>2018</v>
      </c>
      <c r="C33" s="56">
        <v>204</v>
      </c>
      <c r="D33" s="57">
        <v>7</v>
      </c>
      <c r="E33" s="57">
        <v>2</v>
      </c>
      <c r="F33" s="58">
        <v>17</v>
      </c>
      <c r="G33" s="58">
        <v>24</v>
      </c>
      <c r="H33" s="81">
        <f t="shared" si="3"/>
        <v>1.3935455999999999</v>
      </c>
      <c r="I33" s="82">
        <v>75898.720000000001</v>
      </c>
      <c r="J33" s="83">
        <f t="shared" si="0"/>
        <v>5.4464468188195632</v>
      </c>
      <c r="K33" s="88">
        <v>473.51466072313008</v>
      </c>
      <c r="L33" s="88">
        <v>789.37842874679154</v>
      </c>
      <c r="M33" s="58">
        <v>151.99999999999997</v>
      </c>
      <c r="N33" s="78">
        <f t="shared" si="1"/>
        <v>1015.318830951726</v>
      </c>
      <c r="O33" s="92"/>
      <c r="P33" s="92"/>
      <c r="Q33" s="92"/>
      <c r="R33" s="56"/>
      <c r="S33" s="95"/>
      <c r="T33" s="95"/>
    </row>
    <row r="34" spans="1:20" x14ac:dyDescent="0.3">
      <c r="A34" s="55">
        <f t="shared" si="5"/>
        <v>43304</v>
      </c>
      <c r="B34" s="56">
        <v>2018</v>
      </c>
      <c r="C34" s="56">
        <v>204</v>
      </c>
      <c r="D34" s="57">
        <v>8</v>
      </c>
      <c r="E34" s="57">
        <v>1</v>
      </c>
      <c r="F34" s="58">
        <v>13</v>
      </c>
      <c r="G34" s="58">
        <v>8</v>
      </c>
      <c r="H34" s="81">
        <f t="shared" si="3"/>
        <v>1.3935455999999999</v>
      </c>
      <c r="I34" s="82">
        <v>71228.73</v>
      </c>
      <c r="J34" s="83">
        <f t="shared" ref="J34:J65" si="6">I34/(H34*10000)</f>
        <v>5.111331125440028</v>
      </c>
      <c r="K34" s="88">
        <v>416.99417373991412</v>
      </c>
      <c r="L34" s="88">
        <v>655.56475580909955</v>
      </c>
      <c r="M34" s="58">
        <v>50.699999999999974</v>
      </c>
      <c r="N34" s="78">
        <f t="shared" ref="N34:N65" si="7">SUMIF(K34:M34,"&lt;&gt;#N/A")/H34</f>
        <v>806.04389949565598</v>
      </c>
      <c r="P34" s="92"/>
      <c r="Q34" s="92"/>
      <c r="R34" s="56"/>
      <c r="S34" s="95"/>
      <c r="T34" s="95"/>
    </row>
    <row r="35" spans="1:20" x14ac:dyDescent="0.3">
      <c r="A35" s="55">
        <f t="shared" ref="A35:A73" si="8">DATE(B35,1,C32)</f>
        <v>43304</v>
      </c>
      <c r="B35" s="56">
        <v>2018</v>
      </c>
      <c r="C35" s="56">
        <v>204</v>
      </c>
      <c r="D35" s="57">
        <v>8</v>
      </c>
      <c r="E35" s="57">
        <v>2</v>
      </c>
      <c r="F35" s="58">
        <v>12</v>
      </c>
      <c r="G35" s="58">
        <v>22</v>
      </c>
      <c r="H35" s="81">
        <f t="shared" si="3"/>
        <v>1.3935455999999999</v>
      </c>
      <c r="I35" s="82">
        <v>82097.53</v>
      </c>
      <c r="J35" s="83">
        <f t="shared" si="6"/>
        <v>5.8912697223542594</v>
      </c>
      <c r="K35" s="88">
        <v>489.28375628581455</v>
      </c>
      <c r="L35" s="88">
        <v>746.57451000725905</v>
      </c>
      <c r="M35" s="58">
        <v>167.59999999999988</v>
      </c>
      <c r="N35" s="78">
        <f t="shared" si="7"/>
        <v>1007.1132701312921</v>
      </c>
      <c r="P35" s="92"/>
      <c r="Q35" s="92"/>
      <c r="R35" s="56"/>
      <c r="S35" s="95"/>
      <c r="T35" s="95"/>
    </row>
    <row r="36" spans="1:20" x14ac:dyDescent="0.3">
      <c r="A36" s="55">
        <f t="shared" si="8"/>
        <v>43304</v>
      </c>
      <c r="B36" s="56">
        <v>2018</v>
      </c>
      <c r="C36" s="56">
        <v>204</v>
      </c>
      <c r="D36" s="57">
        <v>9</v>
      </c>
      <c r="E36" s="57">
        <v>1</v>
      </c>
      <c r="F36" s="58">
        <v>12</v>
      </c>
      <c r="G36" s="58">
        <v>12</v>
      </c>
      <c r="H36" s="81">
        <f t="shared" si="3"/>
        <v>1.3935455999999999</v>
      </c>
      <c r="I36" s="82">
        <v>66710.289999999994</v>
      </c>
      <c r="J36" s="83">
        <f t="shared" si="6"/>
        <v>4.7870905695515091</v>
      </c>
      <c r="K36" s="88">
        <v>396.59418748454124</v>
      </c>
      <c r="L36" s="88">
        <v>580.84889070647205</v>
      </c>
      <c r="M36" s="58">
        <v>44.100000000000023</v>
      </c>
      <c r="N36" s="78">
        <f t="shared" si="7"/>
        <v>733.05321203053086</v>
      </c>
      <c r="P36" s="92"/>
      <c r="Q36" s="92"/>
      <c r="R36" s="56"/>
      <c r="S36" s="95"/>
      <c r="T36" s="95"/>
    </row>
    <row r="37" spans="1:20" x14ac:dyDescent="0.3">
      <c r="A37" s="55">
        <f t="shared" si="8"/>
        <v>43304</v>
      </c>
      <c r="B37" s="56">
        <v>2018</v>
      </c>
      <c r="C37" s="56">
        <v>204</v>
      </c>
      <c r="D37" s="57">
        <v>9</v>
      </c>
      <c r="E37" s="57">
        <v>2</v>
      </c>
      <c r="F37" s="58">
        <v>12</v>
      </c>
      <c r="G37" s="58">
        <v>20</v>
      </c>
      <c r="H37" s="81">
        <f t="shared" si="3"/>
        <v>1.3935455999999999</v>
      </c>
      <c r="I37" s="82">
        <v>73318.350000000006</v>
      </c>
      <c r="J37" s="83">
        <f t="shared" si="6"/>
        <v>5.2612810086731292</v>
      </c>
      <c r="K37" s="88">
        <v>475.06384000000014</v>
      </c>
      <c r="L37" s="88">
        <v>740.06373815676136</v>
      </c>
      <c r="M37" s="58">
        <v>132.69999999999999</v>
      </c>
      <c r="N37" s="78">
        <f t="shared" si="7"/>
        <v>967.19302056334686</v>
      </c>
      <c r="P37" s="92"/>
      <c r="Q37" s="92"/>
      <c r="R37" s="56"/>
      <c r="S37" s="95"/>
      <c r="T37" s="95"/>
    </row>
    <row r="38" spans="1:20" x14ac:dyDescent="0.3">
      <c r="A38" s="55">
        <f t="shared" si="8"/>
        <v>43304</v>
      </c>
      <c r="B38" s="56">
        <v>2018</v>
      </c>
      <c r="C38" s="56">
        <v>225</v>
      </c>
      <c r="D38" s="57">
        <v>2</v>
      </c>
      <c r="E38" s="57">
        <v>1</v>
      </c>
      <c r="F38" s="58">
        <v>10</v>
      </c>
      <c r="G38" s="58">
        <v>12</v>
      </c>
      <c r="H38" s="81">
        <f t="shared" si="3"/>
        <v>1.3935455999999999</v>
      </c>
      <c r="I38" s="82">
        <v>66575.739999999991</v>
      </c>
      <c r="J38" s="83">
        <f t="shared" si="6"/>
        <v>4.7774353419077205</v>
      </c>
      <c r="K38" s="88">
        <v>431.93493708364184</v>
      </c>
      <c r="L38" s="88">
        <v>971.38461538461513</v>
      </c>
      <c r="M38" s="58">
        <v>717.06491458607093</v>
      </c>
      <c r="N38" s="78">
        <f t="shared" si="7"/>
        <v>1521.575230157038</v>
      </c>
      <c r="P38" s="92"/>
      <c r="Q38" s="92"/>
      <c r="R38" s="56"/>
      <c r="S38" s="95"/>
      <c r="T38" s="95"/>
    </row>
    <row r="39" spans="1:20" x14ac:dyDescent="0.3">
      <c r="A39" s="55">
        <f t="shared" si="8"/>
        <v>43304</v>
      </c>
      <c r="B39" s="56">
        <v>2018</v>
      </c>
      <c r="C39" s="56">
        <v>225</v>
      </c>
      <c r="D39" s="57">
        <v>2</v>
      </c>
      <c r="E39" s="57">
        <v>2</v>
      </c>
      <c r="F39" s="58">
        <v>11</v>
      </c>
      <c r="G39" s="58">
        <v>15</v>
      </c>
      <c r="H39" s="81">
        <f t="shared" si="3"/>
        <v>1.3935455999999999</v>
      </c>
      <c r="I39" s="82">
        <v>67818.03</v>
      </c>
      <c r="J39" s="83">
        <f t="shared" si="6"/>
        <v>4.8665813303848831</v>
      </c>
      <c r="K39" s="88">
        <v>433.09661354581669</v>
      </c>
      <c r="L39" s="88">
        <v>952.27788298614553</v>
      </c>
      <c r="M39" s="58">
        <v>662.99488457987081</v>
      </c>
      <c r="N39" s="78">
        <f t="shared" si="7"/>
        <v>1469.8976345745937</v>
      </c>
      <c r="P39" s="92"/>
      <c r="Q39" s="92"/>
      <c r="R39" s="56"/>
      <c r="S39" s="95"/>
      <c r="T39" s="95"/>
    </row>
    <row r="40" spans="1:20" x14ac:dyDescent="0.3">
      <c r="A40" s="55">
        <f t="shared" si="8"/>
        <v>43304</v>
      </c>
      <c r="B40" s="56">
        <v>2018</v>
      </c>
      <c r="C40" s="56">
        <v>225</v>
      </c>
      <c r="D40" s="57">
        <v>3</v>
      </c>
      <c r="E40" s="57">
        <v>1</v>
      </c>
      <c r="F40" s="58">
        <v>13</v>
      </c>
      <c r="G40" s="58">
        <v>16</v>
      </c>
      <c r="H40" s="81">
        <f t="shared" si="3"/>
        <v>1.3935455999999999</v>
      </c>
      <c r="I40" s="82">
        <v>79568.75</v>
      </c>
      <c r="J40" s="83">
        <f t="shared" si="6"/>
        <v>5.709805979797145</v>
      </c>
      <c r="K40" s="88">
        <v>527.40893691588781</v>
      </c>
      <c r="L40" s="88">
        <v>1113.4925478456109</v>
      </c>
      <c r="M40" s="58">
        <v>925.3125</v>
      </c>
      <c r="N40" s="78">
        <f t="shared" si="7"/>
        <v>1841.499829472031</v>
      </c>
      <c r="Q40" s="92"/>
      <c r="R40" s="56"/>
      <c r="S40" s="95"/>
      <c r="T40" s="95"/>
    </row>
    <row r="41" spans="1:20" x14ac:dyDescent="0.3">
      <c r="A41" s="55">
        <f t="shared" si="8"/>
        <v>43325</v>
      </c>
      <c r="B41" s="56">
        <v>2018</v>
      </c>
      <c r="C41" s="56">
        <v>225</v>
      </c>
      <c r="D41" s="57">
        <v>3</v>
      </c>
      <c r="E41" s="57">
        <v>2</v>
      </c>
      <c r="F41" s="58">
        <v>14</v>
      </c>
      <c r="G41" s="58">
        <v>19</v>
      </c>
      <c r="H41" s="81">
        <f t="shared" si="3"/>
        <v>1.3935455999999999</v>
      </c>
      <c r="I41" s="82">
        <v>79998.81</v>
      </c>
      <c r="J41" s="83">
        <f t="shared" si="6"/>
        <v>5.7406668285558791</v>
      </c>
      <c r="K41" s="88">
        <v>513.2625036847794</v>
      </c>
      <c r="L41" s="88">
        <v>1099.2481383855024</v>
      </c>
      <c r="M41" s="58">
        <v>807.56389687984074</v>
      </c>
      <c r="N41" s="78">
        <f t="shared" si="7"/>
        <v>1736.6310359346137</v>
      </c>
      <c r="Q41" s="96"/>
      <c r="R41" s="18"/>
      <c r="T41" s="97"/>
    </row>
    <row r="42" spans="1:20" x14ac:dyDescent="0.3">
      <c r="A42" s="55">
        <f t="shared" si="8"/>
        <v>43325</v>
      </c>
      <c r="B42" s="56">
        <v>2018</v>
      </c>
      <c r="C42" s="56">
        <v>225</v>
      </c>
      <c r="D42" s="57">
        <v>4</v>
      </c>
      <c r="E42" s="57">
        <v>1</v>
      </c>
      <c r="F42" s="58">
        <v>11</v>
      </c>
      <c r="G42" s="58">
        <v>13</v>
      </c>
      <c r="H42" s="81">
        <f t="shared" si="3"/>
        <v>1.3935455999999999</v>
      </c>
      <c r="I42" s="82">
        <v>64271.78</v>
      </c>
      <c r="J42" s="83">
        <f t="shared" si="6"/>
        <v>4.6121045482831704</v>
      </c>
      <c r="K42" s="88">
        <v>430.48312058354213</v>
      </c>
      <c r="L42" s="88">
        <v>845.09462603233658</v>
      </c>
      <c r="M42" s="58">
        <v>694.19372888513522</v>
      </c>
      <c r="N42" s="78">
        <f t="shared" si="7"/>
        <v>1413.4962469122031</v>
      </c>
      <c r="Q42" s="96"/>
      <c r="R42" s="18"/>
      <c r="T42" s="97"/>
    </row>
    <row r="43" spans="1:20" x14ac:dyDescent="0.3">
      <c r="A43" s="55">
        <f t="shared" si="8"/>
        <v>43325</v>
      </c>
      <c r="B43" s="56">
        <v>2018</v>
      </c>
      <c r="C43" s="56">
        <v>225</v>
      </c>
      <c r="D43" s="57">
        <v>4</v>
      </c>
      <c r="E43" s="57">
        <v>2</v>
      </c>
      <c r="F43" s="58">
        <v>11</v>
      </c>
      <c r="G43" s="58">
        <v>21</v>
      </c>
      <c r="H43" s="81">
        <f t="shared" si="3"/>
        <v>1.3935455999999999</v>
      </c>
      <c r="I43" s="82">
        <v>66736.539999999994</v>
      </c>
      <c r="J43" s="83">
        <f t="shared" si="6"/>
        <v>4.7889742538744331</v>
      </c>
      <c r="K43" s="88">
        <v>443.06076233183853</v>
      </c>
      <c r="L43" s="88">
        <v>1119.0202342917996</v>
      </c>
      <c r="M43" s="58">
        <v>768.72749469214432</v>
      </c>
      <c r="N43" s="78">
        <f t="shared" si="7"/>
        <v>1672.5742532686284</v>
      </c>
      <c r="Q43" s="96"/>
      <c r="R43" s="18"/>
      <c r="T43" s="97"/>
    </row>
    <row r="44" spans="1:20" x14ac:dyDescent="0.3">
      <c r="A44" s="55">
        <f t="shared" si="8"/>
        <v>43325</v>
      </c>
      <c r="B44" s="56">
        <v>2018</v>
      </c>
      <c r="C44" s="56">
        <v>225</v>
      </c>
      <c r="D44" s="57">
        <v>7</v>
      </c>
      <c r="E44" s="57">
        <v>1</v>
      </c>
      <c r="F44" s="58">
        <v>14</v>
      </c>
      <c r="G44" s="58">
        <v>26</v>
      </c>
      <c r="H44" s="81">
        <f t="shared" si="3"/>
        <v>1.3935455999999999</v>
      </c>
      <c r="I44" s="82">
        <v>85415.19</v>
      </c>
      <c r="J44" s="83">
        <f t="shared" si="6"/>
        <v>6.1293430225749344</v>
      </c>
      <c r="K44" s="88">
        <v>558.35608163265306</v>
      </c>
      <c r="L44" s="88">
        <v>1070.6024660912456</v>
      </c>
      <c r="M44" s="58">
        <v>919.18934911242616</v>
      </c>
      <c r="N44" s="78">
        <f t="shared" si="7"/>
        <v>1828.535712671566</v>
      </c>
      <c r="Q44" s="96"/>
      <c r="R44" s="18"/>
      <c r="T44" s="97"/>
    </row>
    <row r="45" spans="1:20" x14ac:dyDescent="0.3">
      <c r="A45" s="55">
        <f t="shared" si="8"/>
        <v>43325</v>
      </c>
      <c r="B45" s="56">
        <v>2018</v>
      </c>
      <c r="C45" s="56">
        <v>225</v>
      </c>
      <c r="D45" s="57">
        <v>7</v>
      </c>
      <c r="E45" s="57">
        <v>2</v>
      </c>
      <c r="F45" s="58">
        <v>12</v>
      </c>
      <c r="G45" s="58">
        <v>20</v>
      </c>
      <c r="H45" s="81">
        <f t="shared" si="3"/>
        <v>1.3935455999999999</v>
      </c>
      <c r="I45" s="82">
        <v>72608.02</v>
      </c>
      <c r="J45" s="83">
        <f t="shared" si="6"/>
        <v>5.2103081520977863</v>
      </c>
      <c r="K45" s="88">
        <v>484.36763485477184</v>
      </c>
      <c r="L45" s="88">
        <v>1112.8199999999997</v>
      </c>
      <c r="M45" s="58">
        <v>697.79999999999984</v>
      </c>
      <c r="N45" s="78">
        <f t="shared" si="7"/>
        <v>1646.869420602219</v>
      </c>
      <c r="Q45" s="96"/>
      <c r="R45" s="18"/>
      <c r="T45" s="97"/>
    </row>
    <row r="46" spans="1:20" x14ac:dyDescent="0.3">
      <c r="A46" s="55">
        <f t="shared" si="8"/>
        <v>43325</v>
      </c>
      <c r="B46" s="56">
        <v>2018</v>
      </c>
      <c r="C46" s="56">
        <v>225</v>
      </c>
      <c r="D46" s="57">
        <v>8</v>
      </c>
      <c r="E46" s="57">
        <v>1</v>
      </c>
      <c r="F46" s="58">
        <v>13</v>
      </c>
      <c r="G46" s="58">
        <v>20</v>
      </c>
      <c r="H46" s="81">
        <f t="shared" si="3"/>
        <v>1.3935455999999999</v>
      </c>
      <c r="I46" s="82">
        <v>75604.25</v>
      </c>
      <c r="J46" s="83">
        <f t="shared" si="6"/>
        <v>5.4253158274835069</v>
      </c>
      <c r="K46" s="88">
        <v>497.13670659352965</v>
      </c>
      <c r="L46" s="88">
        <v>1028.9798312783903</v>
      </c>
      <c r="M46" s="58">
        <v>948.25822209990372</v>
      </c>
      <c r="N46" s="78">
        <f t="shared" si="7"/>
        <v>1775.5965502469555</v>
      </c>
      <c r="Q46" s="96"/>
      <c r="R46" s="18"/>
      <c r="T46" s="97"/>
    </row>
    <row r="47" spans="1:20" x14ac:dyDescent="0.3">
      <c r="A47" s="55">
        <f t="shared" si="8"/>
        <v>43325</v>
      </c>
      <c r="B47" s="56">
        <v>2018</v>
      </c>
      <c r="C47" s="56">
        <v>225</v>
      </c>
      <c r="D47" s="57">
        <v>8</v>
      </c>
      <c r="E47" s="57">
        <v>2</v>
      </c>
      <c r="F47" s="58">
        <v>13</v>
      </c>
      <c r="G47" s="58">
        <v>14</v>
      </c>
      <c r="H47" s="81">
        <f t="shared" si="3"/>
        <v>1.3935455999999999</v>
      </c>
      <c r="I47" s="82">
        <v>72372.709999999992</v>
      </c>
      <c r="J47" s="83">
        <f t="shared" si="6"/>
        <v>5.1934224470300787</v>
      </c>
      <c r="K47" s="88">
        <v>492.92962962962946</v>
      </c>
      <c r="L47" s="88">
        <v>1043.4489396411093</v>
      </c>
      <c r="M47" s="58">
        <v>919.30618291592134</v>
      </c>
      <c r="N47" s="78">
        <f t="shared" si="7"/>
        <v>1762.1847122811484</v>
      </c>
    </row>
    <row r="48" spans="1:20" x14ac:dyDescent="0.3">
      <c r="A48" s="55">
        <f t="shared" si="8"/>
        <v>43325</v>
      </c>
      <c r="B48" s="56">
        <v>2018</v>
      </c>
      <c r="C48" s="56">
        <v>225</v>
      </c>
      <c r="D48" s="57">
        <v>9</v>
      </c>
      <c r="E48" s="57">
        <v>1</v>
      </c>
      <c r="F48" s="58">
        <v>14</v>
      </c>
      <c r="G48" s="58">
        <v>20</v>
      </c>
      <c r="H48" s="81">
        <f t="shared" si="3"/>
        <v>1.3935455999999999</v>
      </c>
      <c r="I48" s="82">
        <v>90341.119999999995</v>
      </c>
      <c r="J48" s="83">
        <f t="shared" si="6"/>
        <v>6.4828248175014869</v>
      </c>
      <c r="K48" s="88">
        <v>558.89395833333333</v>
      </c>
      <c r="L48" s="88">
        <v>1174.0608680908774</v>
      </c>
      <c r="M48" s="58">
        <v>983.91035436039249</v>
      </c>
      <c r="N48" s="78">
        <f t="shared" si="7"/>
        <v>1949.6062280162223</v>
      </c>
      <c r="Q48" s="96"/>
      <c r="R48" s="18"/>
      <c r="T48" s="97"/>
    </row>
    <row r="49" spans="1:20" x14ac:dyDescent="0.3">
      <c r="A49" s="55">
        <f t="shared" si="8"/>
        <v>43325</v>
      </c>
      <c r="B49" s="56">
        <v>2018</v>
      </c>
      <c r="C49" s="56">
        <v>225</v>
      </c>
      <c r="D49" s="57">
        <v>9</v>
      </c>
      <c r="E49" s="57">
        <v>2</v>
      </c>
      <c r="F49" s="58">
        <v>12</v>
      </c>
      <c r="G49" s="58">
        <v>22</v>
      </c>
      <c r="H49" s="81">
        <f t="shared" si="3"/>
        <v>1.3935455999999999</v>
      </c>
      <c r="I49" s="82">
        <v>73188.37</v>
      </c>
      <c r="J49" s="83">
        <f t="shared" si="6"/>
        <v>5.2519537215000351</v>
      </c>
      <c r="K49" s="88">
        <v>499.34179659993953</v>
      </c>
      <c r="L49" s="88">
        <v>1261.4322421012566</v>
      </c>
      <c r="M49" s="58">
        <v>802.04154579361773</v>
      </c>
      <c r="N49" s="78">
        <f t="shared" si="7"/>
        <v>1839.0611577366494</v>
      </c>
      <c r="Q49" s="96"/>
      <c r="R49" s="18"/>
      <c r="T49" s="97"/>
    </row>
    <row r="50" spans="1:20" x14ac:dyDescent="0.3">
      <c r="A50" s="55">
        <f t="shared" si="8"/>
        <v>43325</v>
      </c>
      <c r="B50" s="56">
        <v>2018</v>
      </c>
      <c r="C50" s="56">
        <v>239</v>
      </c>
      <c r="D50" s="57">
        <v>2</v>
      </c>
      <c r="E50" s="57">
        <v>1</v>
      </c>
      <c r="F50" s="58">
        <v>11</v>
      </c>
      <c r="G50" s="58">
        <v>17</v>
      </c>
      <c r="H50" s="81">
        <f t="shared" si="3"/>
        <v>1.3935455999999999</v>
      </c>
      <c r="I50" s="82">
        <v>58115.08</v>
      </c>
      <c r="J50" s="83">
        <f t="shared" si="6"/>
        <v>4.1703034331994591</v>
      </c>
      <c r="K50" s="88">
        <v>427.11170532060021</v>
      </c>
      <c r="L50" s="88">
        <v>909.87038403124279</v>
      </c>
      <c r="M50" s="58">
        <v>1532.0999999999997</v>
      </c>
      <c r="N50" s="78">
        <f t="shared" si="7"/>
        <v>2058.8361725313066</v>
      </c>
      <c r="Q50" s="96"/>
      <c r="R50" s="18"/>
      <c r="T50" s="97"/>
    </row>
    <row r="51" spans="1:20" x14ac:dyDescent="0.3">
      <c r="A51" s="55">
        <f t="shared" si="8"/>
        <v>43325</v>
      </c>
      <c r="B51" s="56">
        <v>2018</v>
      </c>
      <c r="C51" s="56">
        <v>239</v>
      </c>
      <c r="D51" s="57">
        <v>2</v>
      </c>
      <c r="E51" s="57">
        <v>2</v>
      </c>
      <c r="F51" s="58">
        <v>13</v>
      </c>
      <c r="G51" s="58">
        <v>22</v>
      </c>
      <c r="H51" s="81">
        <f t="shared" si="3"/>
        <v>1.3935455999999999</v>
      </c>
      <c r="I51" s="82">
        <v>71877.56</v>
      </c>
      <c r="J51" s="83">
        <f t="shared" si="6"/>
        <v>5.1578907787445205</v>
      </c>
      <c r="K51" s="88">
        <v>487.61175557280694</v>
      </c>
      <c r="L51" s="88">
        <v>1050.6227456578633</v>
      </c>
      <c r="M51" s="58">
        <v>1795.0584722567803</v>
      </c>
      <c r="N51" s="78">
        <f t="shared" si="7"/>
        <v>2391.9511306177928</v>
      </c>
      <c r="Q51" s="96"/>
      <c r="R51" s="18"/>
      <c r="T51" s="97"/>
    </row>
    <row r="52" spans="1:20" x14ac:dyDescent="0.3">
      <c r="A52" s="55">
        <f t="shared" si="8"/>
        <v>43325</v>
      </c>
      <c r="B52" s="56">
        <v>2018</v>
      </c>
      <c r="C52" s="56">
        <v>239</v>
      </c>
      <c r="D52" s="57">
        <v>3</v>
      </c>
      <c r="E52" s="57">
        <v>1</v>
      </c>
      <c r="F52" s="58">
        <v>13</v>
      </c>
      <c r="G52" s="58">
        <v>19</v>
      </c>
      <c r="H52" s="81">
        <f t="shared" si="3"/>
        <v>1.3935455999999999</v>
      </c>
      <c r="I52" s="82">
        <v>73708.5</v>
      </c>
      <c r="J52" s="83">
        <f t="shared" si="6"/>
        <v>5.2892779396669907</v>
      </c>
      <c r="K52" s="88">
        <v>544.87126450251958</v>
      </c>
      <c r="L52" s="88">
        <v>1042.4470988263681</v>
      </c>
      <c r="M52" s="58">
        <v>1703.3</v>
      </c>
      <c r="N52" s="78">
        <f t="shared" si="7"/>
        <v>2361.3280852301409</v>
      </c>
      <c r="Q52" s="96"/>
      <c r="R52" s="18"/>
      <c r="T52" s="97"/>
    </row>
    <row r="53" spans="1:20" x14ac:dyDescent="0.3">
      <c r="A53" s="55">
        <f t="shared" si="8"/>
        <v>43339</v>
      </c>
      <c r="B53" s="56">
        <v>2018</v>
      </c>
      <c r="C53" s="56">
        <v>239</v>
      </c>
      <c r="D53" s="57">
        <v>3</v>
      </c>
      <c r="E53" s="57">
        <v>2</v>
      </c>
      <c r="F53" s="58">
        <v>11</v>
      </c>
      <c r="G53" s="58">
        <v>15</v>
      </c>
      <c r="H53" s="81">
        <f t="shared" si="3"/>
        <v>1.3935455999999999</v>
      </c>
      <c r="I53" s="82">
        <v>68967.23</v>
      </c>
      <c r="J53" s="83">
        <f t="shared" si="6"/>
        <v>4.9490472360574351</v>
      </c>
      <c r="K53" s="88">
        <v>516.48160601703353</v>
      </c>
      <c r="L53" s="88">
        <v>1063.8077877753649</v>
      </c>
      <c r="M53" s="58">
        <v>1577.5</v>
      </c>
      <c r="N53" s="78">
        <f t="shared" si="7"/>
        <v>2266.0108099744984</v>
      </c>
      <c r="Q53" s="96"/>
      <c r="R53" s="18"/>
      <c r="T53" s="97"/>
    </row>
    <row r="54" spans="1:20" x14ac:dyDescent="0.3">
      <c r="A54" s="55">
        <f t="shared" si="8"/>
        <v>43339</v>
      </c>
      <c r="B54" s="56">
        <v>2018</v>
      </c>
      <c r="C54" s="56">
        <v>239</v>
      </c>
      <c r="D54" s="57">
        <v>4</v>
      </c>
      <c r="E54" s="57">
        <v>1</v>
      </c>
      <c r="F54" s="58">
        <v>12</v>
      </c>
      <c r="G54" s="58">
        <v>15</v>
      </c>
      <c r="H54" s="81">
        <f t="shared" si="3"/>
        <v>1.3935455999999999</v>
      </c>
      <c r="I54" s="82">
        <v>58698.22</v>
      </c>
      <c r="J54" s="83">
        <f t="shared" si="6"/>
        <v>4.2121492113354595</v>
      </c>
      <c r="K54" s="88">
        <v>476.11440602836888</v>
      </c>
      <c r="L54" s="88">
        <v>944.03023687370364</v>
      </c>
      <c r="M54" s="58">
        <v>1522.1</v>
      </c>
      <c r="N54" s="78">
        <f t="shared" si="7"/>
        <v>2111.3371840161331</v>
      </c>
      <c r="Q54" s="96"/>
      <c r="R54" s="18"/>
      <c r="T54" s="97"/>
    </row>
    <row r="55" spans="1:20" x14ac:dyDescent="0.3">
      <c r="A55" s="55">
        <f t="shared" si="8"/>
        <v>43339</v>
      </c>
      <c r="B55" s="56">
        <v>2018</v>
      </c>
      <c r="C55" s="56">
        <v>239</v>
      </c>
      <c r="D55" s="57">
        <v>4</v>
      </c>
      <c r="E55" s="57">
        <v>2</v>
      </c>
      <c r="F55" s="58">
        <v>12</v>
      </c>
      <c r="G55" s="58">
        <v>15</v>
      </c>
      <c r="H55" s="81">
        <f t="shared" si="3"/>
        <v>1.3935455999999999</v>
      </c>
      <c r="I55" s="82">
        <v>62267.51</v>
      </c>
      <c r="J55" s="83">
        <f t="shared" si="6"/>
        <v>4.4682793300771788</v>
      </c>
      <c r="K55" s="88">
        <v>494.9953165654814</v>
      </c>
      <c r="L55" s="88">
        <v>793.59077389984827</v>
      </c>
      <c r="M55" s="58">
        <v>1460.5870831736297</v>
      </c>
      <c r="N55" s="78">
        <f t="shared" si="7"/>
        <v>1972.7902507380882</v>
      </c>
      <c r="Q55" s="96"/>
      <c r="R55" s="18"/>
      <c r="T55" s="97"/>
    </row>
    <row r="56" spans="1:20" x14ac:dyDescent="0.3">
      <c r="A56" s="55">
        <f t="shared" si="8"/>
        <v>43339</v>
      </c>
      <c r="B56" s="56">
        <v>2018</v>
      </c>
      <c r="C56" s="56">
        <v>239</v>
      </c>
      <c r="D56" s="57">
        <v>7</v>
      </c>
      <c r="E56" s="57">
        <v>1</v>
      </c>
      <c r="F56" s="58">
        <v>14</v>
      </c>
      <c r="G56" s="58">
        <v>18</v>
      </c>
      <c r="H56" s="81">
        <f t="shared" si="3"/>
        <v>1.3935455999999999</v>
      </c>
      <c r="I56" s="82">
        <v>66579.199999999997</v>
      </c>
      <c r="J56" s="83">
        <f t="shared" si="6"/>
        <v>4.7776836294413325</v>
      </c>
      <c r="K56" s="88">
        <v>465.03504395343327</v>
      </c>
      <c r="L56" s="88">
        <v>998.8535725728932</v>
      </c>
      <c r="M56" s="58">
        <v>1396.6</v>
      </c>
      <c r="N56" s="78">
        <f t="shared" si="7"/>
        <v>2052.6695477538206</v>
      </c>
      <c r="Q56" s="96"/>
      <c r="R56" s="18"/>
      <c r="T56" s="97"/>
    </row>
    <row r="57" spans="1:20" x14ac:dyDescent="0.3">
      <c r="A57" s="55">
        <f t="shared" si="8"/>
        <v>43339</v>
      </c>
      <c r="B57" s="56">
        <v>2018</v>
      </c>
      <c r="C57" s="56">
        <v>239</v>
      </c>
      <c r="D57" s="57">
        <v>7</v>
      </c>
      <c r="E57" s="57">
        <v>2</v>
      </c>
      <c r="F57" s="58">
        <v>11</v>
      </c>
      <c r="G57" s="58">
        <v>19</v>
      </c>
      <c r="H57" s="81">
        <f t="shared" si="3"/>
        <v>1.3935455999999999</v>
      </c>
      <c r="I57" s="82">
        <v>62475.13</v>
      </c>
      <c r="J57" s="83">
        <f t="shared" si="6"/>
        <v>4.4831780172819604</v>
      </c>
      <c r="K57" s="88">
        <v>437.33855843247028</v>
      </c>
      <c r="L57" s="88">
        <v>936.80180256600522</v>
      </c>
      <c r="M57" s="58">
        <v>1314.5123132944468</v>
      </c>
      <c r="N57" s="78">
        <f t="shared" si="7"/>
        <v>1929.3611018490692</v>
      </c>
      <c r="Q57" s="96"/>
      <c r="R57" s="18"/>
      <c r="T57" s="97"/>
    </row>
    <row r="58" spans="1:20" x14ac:dyDescent="0.3">
      <c r="A58" s="55">
        <f t="shared" si="8"/>
        <v>43339</v>
      </c>
      <c r="B58" s="56">
        <v>2018</v>
      </c>
      <c r="C58" s="56">
        <v>239</v>
      </c>
      <c r="D58" s="57">
        <v>8</v>
      </c>
      <c r="E58" s="57">
        <v>1</v>
      </c>
      <c r="F58" s="58">
        <v>12</v>
      </c>
      <c r="G58" s="58">
        <v>17</v>
      </c>
      <c r="H58" s="81">
        <f t="shared" si="3"/>
        <v>1.3935455999999999</v>
      </c>
      <c r="I58" s="82">
        <v>67120.039999999994</v>
      </c>
      <c r="J58" s="83">
        <f t="shared" si="6"/>
        <v>4.8164939848398207</v>
      </c>
      <c r="K58" s="88">
        <v>500.01056093206802</v>
      </c>
      <c r="L58" s="88">
        <v>1037.4569167158893</v>
      </c>
      <c r="M58" s="58">
        <v>1500.0000000000002</v>
      </c>
      <c r="N58" s="78">
        <f t="shared" si="7"/>
        <v>2179.668521538124</v>
      </c>
      <c r="Q58" s="96"/>
      <c r="R58" s="18"/>
      <c r="T58" s="97"/>
    </row>
    <row r="59" spans="1:20" x14ac:dyDescent="0.3">
      <c r="A59" s="55">
        <f t="shared" si="8"/>
        <v>43339</v>
      </c>
      <c r="B59" s="56">
        <v>2018</v>
      </c>
      <c r="C59" s="56">
        <v>239</v>
      </c>
      <c r="D59" s="57">
        <v>8</v>
      </c>
      <c r="E59" s="57">
        <v>2</v>
      </c>
      <c r="F59" s="58">
        <v>12</v>
      </c>
      <c r="G59" s="58">
        <v>18</v>
      </c>
      <c r="H59" s="81">
        <f t="shared" si="3"/>
        <v>1.3935455999999999</v>
      </c>
      <c r="I59" s="82">
        <v>76706.34</v>
      </c>
      <c r="J59" s="83">
        <f t="shared" si="6"/>
        <v>5.5044011476911843</v>
      </c>
      <c r="K59" s="88">
        <v>533.58841830590143</v>
      </c>
      <c r="L59" s="88">
        <v>1208.3496540401077</v>
      </c>
      <c r="M59" s="58">
        <v>1674.7999999999997</v>
      </c>
      <c r="N59" s="78">
        <f t="shared" si="7"/>
        <v>2451.83083520626</v>
      </c>
      <c r="Q59" s="96"/>
      <c r="R59" s="18"/>
      <c r="T59" s="97"/>
    </row>
    <row r="60" spans="1:20" x14ac:dyDescent="0.3">
      <c r="A60" s="55">
        <f t="shared" si="8"/>
        <v>43339</v>
      </c>
      <c r="B60" s="56">
        <v>2018</v>
      </c>
      <c r="C60" s="56">
        <v>239</v>
      </c>
      <c r="D60" s="57">
        <v>9</v>
      </c>
      <c r="E60" s="57">
        <v>1</v>
      </c>
      <c r="F60" s="58">
        <v>12</v>
      </c>
      <c r="G60" s="58">
        <v>15</v>
      </c>
      <c r="H60" s="81">
        <f t="shared" si="3"/>
        <v>1.3935455999999999</v>
      </c>
      <c r="I60" s="82">
        <v>68707.5</v>
      </c>
      <c r="J60" s="83">
        <f t="shared" si="6"/>
        <v>4.930409166373888</v>
      </c>
      <c r="K60" s="88">
        <v>522.14180183903284</v>
      </c>
      <c r="L60" s="88">
        <v>1103.8587232315031</v>
      </c>
      <c r="M60" s="58">
        <v>1563.7</v>
      </c>
      <c r="N60" s="78">
        <f t="shared" si="7"/>
        <v>2288.9100471994143</v>
      </c>
      <c r="Q60" s="96"/>
      <c r="R60" s="18"/>
      <c r="T60" s="97"/>
    </row>
    <row r="61" spans="1:20" x14ac:dyDescent="0.3">
      <c r="A61" s="55">
        <f t="shared" si="8"/>
        <v>43339</v>
      </c>
      <c r="B61" s="56">
        <v>2018</v>
      </c>
      <c r="C61" s="56">
        <v>239</v>
      </c>
      <c r="D61" s="57">
        <v>9</v>
      </c>
      <c r="E61" s="57">
        <v>2</v>
      </c>
      <c r="F61" s="58">
        <v>13</v>
      </c>
      <c r="G61" s="58">
        <v>17</v>
      </c>
      <c r="H61" s="81">
        <f t="shared" si="3"/>
        <v>1.3935455999999999</v>
      </c>
      <c r="I61" s="82">
        <v>66067.429999999993</v>
      </c>
      <c r="J61" s="83">
        <f t="shared" si="6"/>
        <v>4.7409593198816022</v>
      </c>
      <c r="K61" s="88">
        <v>497.25697454239429</v>
      </c>
      <c r="L61" s="88">
        <v>986.61626481405801</v>
      </c>
      <c r="M61" s="58">
        <v>1397.4</v>
      </c>
      <c r="N61" s="78">
        <f t="shared" si="7"/>
        <v>2067.5844689663923</v>
      </c>
      <c r="Q61" s="96"/>
      <c r="R61" s="18"/>
      <c r="T61" s="97"/>
    </row>
    <row r="62" spans="1:20" x14ac:dyDescent="0.3">
      <c r="A62" s="55">
        <f t="shared" si="8"/>
        <v>43339</v>
      </c>
      <c r="B62" s="56">
        <v>2018</v>
      </c>
      <c r="C62" s="56">
        <v>253</v>
      </c>
      <c r="D62" s="57">
        <v>2</v>
      </c>
      <c r="E62" s="57">
        <v>1</v>
      </c>
      <c r="F62" s="58">
        <v>12</v>
      </c>
      <c r="G62" s="58">
        <v>12</v>
      </c>
      <c r="H62" s="81">
        <f t="shared" si="3"/>
        <v>1.3935455999999999</v>
      </c>
      <c r="I62" s="82">
        <v>38038.69</v>
      </c>
      <c r="J62" s="83">
        <f t="shared" si="6"/>
        <v>2.7296336768599465</v>
      </c>
      <c r="K62" s="88">
        <v>420.40413260672113</v>
      </c>
      <c r="L62" s="88">
        <v>805.91726547996086</v>
      </c>
      <c r="M62" s="58">
        <v>1541.4185078132061</v>
      </c>
      <c r="N62" s="78">
        <f t="shared" si="7"/>
        <v>1986.1136269239328</v>
      </c>
      <c r="Q62" s="96"/>
      <c r="R62" s="18"/>
      <c r="T62" s="97"/>
    </row>
    <row r="63" spans="1:20" x14ac:dyDescent="0.3">
      <c r="A63" s="55">
        <f t="shared" si="8"/>
        <v>43339</v>
      </c>
      <c r="B63" s="56">
        <v>2018</v>
      </c>
      <c r="C63" s="56">
        <v>253</v>
      </c>
      <c r="D63" s="57">
        <v>2</v>
      </c>
      <c r="E63" s="57">
        <v>2</v>
      </c>
      <c r="F63" s="58">
        <v>11</v>
      </c>
      <c r="G63" s="58">
        <v>11</v>
      </c>
      <c r="H63" s="81">
        <f t="shared" si="3"/>
        <v>1.3935455999999999</v>
      </c>
      <c r="I63" s="82">
        <v>37638.47</v>
      </c>
      <c r="J63" s="83">
        <f t="shared" si="6"/>
        <v>2.7009141286801093</v>
      </c>
      <c r="K63" s="88">
        <v>362.66226804123716</v>
      </c>
      <c r="L63" s="88">
        <v>673.61810129457217</v>
      </c>
      <c r="M63" s="58">
        <v>1287.1043128234617</v>
      </c>
      <c r="N63" s="78">
        <f t="shared" si="7"/>
        <v>1667.2469721545324</v>
      </c>
      <c r="Q63" s="96"/>
      <c r="R63" s="18"/>
      <c r="T63" s="97"/>
    </row>
    <row r="64" spans="1:20" x14ac:dyDescent="0.3">
      <c r="A64" s="55">
        <f t="shared" si="8"/>
        <v>43339</v>
      </c>
      <c r="B64" s="56">
        <v>2018</v>
      </c>
      <c r="C64" s="56">
        <v>253</v>
      </c>
      <c r="D64" s="57">
        <v>3</v>
      </c>
      <c r="E64" s="57">
        <v>1</v>
      </c>
      <c r="F64" s="58">
        <v>12</v>
      </c>
      <c r="G64" s="58">
        <v>12</v>
      </c>
      <c r="H64" s="81">
        <f t="shared" si="3"/>
        <v>1.3935455999999999</v>
      </c>
      <c r="I64" s="82">
        <v>40578.57</v>
      </c>
      <c r="J64" s="83">
        <f t="shared" si="6"/>
        <v>2.9118939487878976</v>
      </c>
      <c r="K64" s="88">
        <v>413.32595645740855</v>
      </c>
      <c r="L64" s="88">
        <v>744.60000000000025</v>
      </c>
      <c r="M64" s="58">
        <v>1841.1954218330011</v>
      </c>
      <c r="N64" s="78">
        <f t="shared" si="7"/>
        <v>2152.1515896504643</v>
      </c>
      <c r="Q64" s="96"/>
      <c r="R64" s="18"/>
      <c r="T64" s="97"/>
    </row>
    <row r="65" spans="1:20" x14ac:dyDescent="0.3">
      <c r="A65" s="55">
        <f t="shared" si="8"/>
        <v>43353</v>
      </c>
      <c r="B65" s="56">
        <v>2018</v>
      </c>
      <c r="C65" s="56">
        <v>253</v>
      </c>
      <c r="D65" s="57">
        <v>3</v>
      </c>
      <c r="E65" s="57">
        <v>2</v>
      </c>
      <c r="F65" s="58">
        <v>13</v>
      </c>
      <c r="G65" s="58">
        <v>13</v>
      </c>
      <c r="H65" s="81">
        <f t="shared" si="3"/>
        <v>1.3935455999999999</v>
      </c>
      <c r="I65" s="82">
        <v>46972.94</v>
      </c>
      <c r="J65" s="83">
        <f t="shared" si="6"/>
        <v>3.370750121129872</v>
      </c>
      <c r="K65" s="88">
        <v>466.57269161134587</v>
      </c>
      <c r="L65" s="88">
        <v>927.76448200389109</v>
      </c>
      <c r="M65" s="58">
        <v>2158.2155119453923</v>
      </c>
      <c r="N65" s="78">
        <f t="shared" si="7"/>
        <v>2549.2905905344105</v>
      </c>
      <c r="Q65" s="96"/>
      <c r="R65" s="18"/>
      <c r="T65" s="97"/>
    </row>
    <row r="66" spans="1:20" x14ac:dyDescent="0.3">
      <c r="A66" s="55">
        <f t="shared" si="8"/>
        <v>43353</v>
      </c>
      <c r="B66" s="56">
        <v>2018</v>
      </c>
      <c r="C66" s="56">
        <v>253</v>
      </c>
      <c r="D66" s="57">
        <v>4</v>
      </c>
      <c r="E66" s="57">
        <v>1</v>
      </c>
      <c r="F66" s="58">
        <v>12</v>
      </c>
      <c r="G66" s="58">
        <v>12</v>
      </c>
      <c r="H66" s="81">
        <f t="shared" si="3"/>
        <v>1.3935455999999999</v>
      </c>
      <c r="I66" s="82">
        <v>45471.15</v>
      </c>
      <c r="J66" s="83">
        <f t="shared" ref="J66:J73" si="9">I66/(H66*10000)</f>
        <v>3.2629825676318021</v>
      </c>
      <c r="K66" s="88">
        <v>441.92522779043281</v>
      </c>
      <c r="L66" s="88">
        <v>780.00343785417431</v>
      </c>
      <c r="M66" s="58">
        <v>2024.5397940913156</v>
      </c>
      <c r="N66" s="78">
        <f t="shared" ref="N66:N73" si="10">SUMIF(K66:M66,"&lt;&gt;#N/A")/H66</f>
        <v>2329.646378084738</v>
      </c>
      <c r="Q66" s="96"/>
      <c r="R66" s="18"/>
      <c r="T66" s="97"/>
    </row>
    <row r="67" spans="1:20" x14ac:dyDescent="0.3">
      <c r="A67" s="55">
        <f t="shared" si="8"/>
        <v>43353</v>
      </c>
      <c r="B67" s="56">
        <v>2018</v>
      </c>
      <c r="C67" s="56">
        <v>253</v>
      </c>
      <c r="D67" s="57">
        <v>4</v>
      </c>
      <c r="E67" s="57">
        <v>2</v>
      </c>
      <c r="F67" s="58">
        <v>11</v>
      </c>
      <c r="G67" s="58">
        <v>10</v>
      </c>
      <c r="H67" s="81">
        <f t="shared" ref="H67:H73" si="11">0.762*6*2.54*12/100</f>
        <v>1.3935455999999999</v>
      </c>
      <c r="I67" s="82">
        <v>43120.81</v>
      </c>
      <c r="J67" s="83">
        <f t="shared" si="9"/>
        <v>3.0943235729064047</v>
      </c>
      <c r="K67" s="88">
        <v>360.77347657625927</v>
      </c>
      <c r="L67" s="88">
        <v>681.70638825718447</v>
      </c>
      <c r="M67" s="58">
        <v>1744.7739088420037</v>
      </c>
      <c r="N67" s="78">
        <f t="shared" si="10"/>
        <v>2000.1166618985756</v>
      </c>
      <c r="Q67" s="96"/>
      <c r="R67" s="18"/>
      <c r="T67" s="97"/>
    </row>
    <row r="68" spans="1:20" x14ac:dyDescent="0.3">
      <c r="A68" s="55">
        <f t="shared" si="8"/>
        <v>43353</v>
      </c>
      <c r="B68" s="56">
        <v>2018</v>
      </c>
      <c r="C68" s="56">
        <v>253</v>
      </c>
      <c r="D68" s="57">
        <v>7</v>
      </c>
      <c r="E68" s="57">
        <v>1</v>
      </c>
      <c r="F68" s="78">
        <v>14</v>
      </c>
      <c r="G68" s="78">
        <v>14</v>
      </c>
      <c r="H68" s="81">
        <f t="shared" si="11"/>
        <v>1.3935455999999999</v>
      </c>
      <c r="I68" s="98">
        <v>59548.600000000006</v>
      </c>
      <c r="J68" s="83">
        <f t="shared" si="9"/>
        <v>4.2731719722698704</v>
      </c>
      <c r="K68" s="99">
        <v>502.3687095441399</v>
      </c>
      <c r="L68" s="99">
        <v>943.64888371600944</v>
      </c>
      <c r="M68" s="78">
        <v>2235.9990649685637</v>
      </c>
      <c r="N68" s="78">
        <f t="shared" si="10"/>
        <v>2642.1931641337842</v>
      </c>
      <c r="Q68" s="96"/>
      <c r="R68" s="18"/>
      <c r="T68" s="97"/>
    </row>
    <row r="69" spans="1:20" x14ac:dyDescent="0.3">
      <c r="A69" s="55">
        <f t="shared" si="8"/>
        <v>43353</v>
      </c>
      <c r="B69" s="56">
        <v>2018</v>
      </c>
      <c r="C69" s="56">
        <v>253</v>
      </c>
      <c r="D69" s="57">
        <v>7</v>
      </c>
      <c r="E69" s="57">
        <v>2</v>
      </c>
      <c r="F69" s="78">
        <v>12</v>
      </c>
      <c r="G69" s="78">
        <v>12</v>
      </c>
      <c r="H69" s="81">
        <f t="shared" si="11"/>
        <v>1.3935455999999999</v>
      </c>
      <c r="I69" s="98">
        <v>66044.850000000006</v>
      </c>
      <c r="J69" s="83">
        <f t="shared" si="9"/>
        <v>4.7393389925668741</v>
      </c>
      <c r="K69" s="99">
        <v>502.94092219020166</v>
      </c>
      <c r="L69" s="99">
        <v>1077.0716362931371</v>
      </c>
      <c r="M69" s="78">
        <v>2153.7561111111113</v>
      </c>
      <c r="N69" s="78">
        <f t="shared" si="10"/>
        <v>2679.3300984154739</v>
      </c>
      <c r="Q69" s="96"/>
      <c r="R69" s="18"/>
      <c r="T69" s="97"/>
    </row>
    <row r="70" spans="1:20" x14ac:dyDescent="0.3">
      <c r="A70" s="55">
        <f t="shared" si="8"/>
        <v>43353</v>
      </c>
      <c r="B70" s="56">
        <v>2018</v>
      </c>
      <c r="C70" s="56">
        <v>253</v>
      </c>
      <c r="D70" s="57">
        <v>8</v>
      </c>
      <c r="E70" s="57">
        <v>1</v>
      </c>
      <c r="F70" s="78">
        <v>14</v>
      </c>
      <c r="G70" s="78">
        <v>14</v>
      </c>
      <c r="H70" s="81">
        <f t="shared" si="11"/>
        <v>1.3935455999999999</v>
      </c>
      <c r="I70" s="98">
        <v>68713.279999999999</v>
      </c>
      <c r="J70" s="83">
        <f t="shared" si="9"/>
        <v>4.9308239357219454</v>
      </c>
      <c r="K70" s="99">
        <v>556.56017842660174</v>
      </c>
      <c r="L70" s="99">
        <v>1001.8912288886817</v>
      </c>
      <c r="M70" s="78">
        <v>2451.3563426688634</v>
      </c>
      <c r="N70" s="78">
        <f t="shared" si="10"/>
        <v>2877.4140939371819</v>
      </c>
      <c r="Q70" s="96"/>
      <c r="R70" s="18"/>
      <c r="T70" s="97"/>
    </row>
    <row r="71" spans="1:20" x14ac:dyDescent="0.3">
      <c r="A71" s="55">
        <f t="shared" si="8"/>
        <v>43353</v>
      </c>
      <c r="B71" s="56">
        <v>2018</v>
      </c>
      <c r="C71" s="56">
        <v>253</v>
      </c>
      <c r="D71" s="57">
        <v>8</v>
      </c>
      <c r="E71" s="57">
        <v>2</v>
      </c>
      <c r="F71" s="78">
        <v>12</v>
      </c>
      <c r="G71" s="78">
        <v>13</v>
      </c>
      <c r="H71" s="81">
        <f t="shared" si="11"/>
        <v>1.3935455999999999</v>
      </c>
      <c r="I71" s="98">
        <v>51261.55</v>
      </c>
      <c r="J71" s="83">
        <f t="shared" si="9"/>
        <v>3.6784982134779085</v>
      </c>
      <c r="K71" s="99">
        <v>437.00095877277084</v>
      </c>
      <c r="L71" s="99">
        <v>890.44699001051538</v>
      </c>
      <c r="M71" s="78">
        <v>2103.3568849187495</v>
      </c>
      <c r="N71" s="78">
        <f t="shared" si="10"/>
        <v>2461.9250591455607</v>
      </c>
      <c r="Q71" s="96"/>
      <c r="R71" s="18"/>
      <c r="T71" s="97"/>
    </row>
    <row r="72" spans="1:20" x14ac:dyDescent="0.3">
      <c r="A72" s="55">
        <f t="shared" si="8"/>
        <v>43353</v>
      </c>
      <c r="B72" s="56">
        <v>2018</v>
      </c>
      <c r="C72" s="56">
        <v>253</v>
      </c>
      <c r="D72" s="57">
        <v>9</v>
      </c>
      <c r="E72" s="57">
        <v>1</v>
      </c>
      <c r="F72" s="78">
        <v>13</v>
      </c>
      <c r="G72" s="78">
        <v>14</v>
      </c>
      <c r="H72" s="81">
        <f t="shared" si="11"/>
        <v>1.3935455999999999</v>
      </c>
      <c r="I72" s="98">
        <v>56414.68</v>
      </c>
      <c r="J72" s="83">
        <f t="shared" si="9"/>
        <v>4.0482837447156372</v>
      </c>
      <c r="K72" s="99">
        <v>435.41408751334052</v>
      </c>
      <c r="L72" s="99">
        <v>853.78351983723337</v>
      </c>
      <c r="M72" s="78">
        <v>1958.5928509305963</v>
      </c>
      <c r="N72" s="78">
        <f t="shared" si="10"/>
        <v>2330.5950363455422</v>
      </c>
      <c r="Q72" s="96"/>
      <c r="R72" s="18"/>
      <c r="T72" s="97"/>
    </row>
    <row r="73" spans="1:20" x14ac:dyDescent="0.3">
      <c r="A73" s="55">
        <f t="shared" si="8"/>
        <v>43353</v>
      </c>
      <c r="B73" s="56">
        <v>2018</v>
      </c>
      <c r="C73" s="56">
        <v>253</v>
      </c>
      <c r="D73" s="57">
        <v>9</v>
      </c>
      <c r="E73" s="57">
        <v>2</v>
      </c>
      <c r="F73" s="78">
        <v>11</v>
      </c>
      <c r="G73" s="78">
        <v>11</v>
      </c>
      <c r="H73" s="81">
        <f t="shared" si="11"/>
        <v>1.3935455999999999</v>
      </c>
      <c r="I73" s="98">
        <v>57087.119999999995</v>
      </c>
      <c r="J73" s="83">
        <f t="shared" si="9"/>
        <v>4.0965376375197193</v>
      </c>
      <c r="K73" s="99">
        <v>414.4276361731844</v>
      </c>
      <c r="L73" s="99">
        <v>782.6275517487511</v>
      </c>
      <c r="M73" s="78">
        <v>1892.6714285714281</v>
      </c>
      <c r="N73" s="78">
        <f t="shared" si="10"/>
        <v>2217.1693674705466</v>
      </c>
      <c r="Q73" s="96"/>
      <c r="R73" s="18"/>
      <c r="T73" s="97"/>
    </row>
    <row r="74" spans="1:20" x14ac:dyDescent="0.3">
      <c r="A74" s="55"/>
      <c r="B74" s="56"/>
      <c r="C74" s="56"/>
      <c r="D74" s="57"/>
      <c r="E74" s="57"/>
      <c r="H74" s="82"/>
      <c r="Q74" s="96"/>
      <c r="R74" s="18"/>
      <c r="T74" s="97"/>
    </row>
    <row r="75" spans="1:20" x14ac:dyDescent="0.3">
      <c r="A75" s="55"/>
      <c r="B75" s="56"/>
      <c r="C75" s="56"/>
      <c r="D75" s="57"/>
      <c r="E75" s="57"/>
      <c r="H75" s="82"/>
      <c r="M75" s="136"/>
      <c r="Q75" s="96"/>
      <c r="R75" s="18"/>
      <c r="T75" s="97"/>
    </row>
    <row r="76" spans="1:20" x14ac:dyDescent="0.3">
      <c r="A76" s="55"/>
      <c r="B76" s="56"/>
      <c r="C76" s="56"/>
      <c r="D76" s="57"/>
      <c r="E76" s="57"/>
      <c r="H76" s="82"/>
      <c r="M76" s="136"/>
      <c r="Q76" s="96"/>
      <c r="R76" s="18"/>
      <c r="T76" s="97"/>
    </row>
    <row r="77" spans="1:20" x14ac:dyDescent="0.3">
      <c r="A77" s="55"/>
      <c r="B77" s="56"/>
      <c r="C77" s="56"/>
      <c r="D77" s="57"/>
      <c r="E77" s="57"/>
      <c r="H77" s="82"/>
      <c r="M77" s="136"/>
      <c r="Q77" s="96"/>
      <c r="R77" s="18"/>
      <c r="T77" s="97"/>
    </row>
    <row r="78" spans="1:20" x14ac:dyDescent="0.3">
      <c r="A78" s="55"/>
      <c r="B78" s="56"/>
      <c r="C78" s="56"/>
      <c r="D78" s="57"/>
      <c r="E78" s="57"/>
      <c r="H78" s="82"/>
      <c r="M78" s="136"/>
      <c r="Q78" s="96"/>
      <c r="R78" s="18"/>
      <c r="T78" s="97"/>
    </row>
    <row r="79" spans="1:20" x14ac:dyDescent="0.3">
      <c r="A79" s="55"/>
      <c r="B79" s="56"/>
      <c r="C79" s="56"/>
      <c r="D79" s="57"/>
      <c r="E79" s="57"/>
      <c r="H79" s="82"/>
      <c r="Q79" s="96"/>
      <c r="R79" s="18"/>
      <c r="T79" s="97"/>
    </row>
    <row r="80" spans="1:20" x14ac:dyDescent="0.3">
      <c r="A80" s="55"/>
      <c r="B80" s="56"/>
      <c r="C80" s="56"/>
      <c r="D80" s="57"/>
      <c r="E80" s="57"/>
      <c r="H80" s="82"/>
      <c r="Q80" s="96"/>
      <c r="R80" s="18"/>
      <c r="T80" s="97"/>
    </row>
    <row r="81" spans="1:20" x14ac:dyDescent="0.3">
      <c r="A81" s="55"/>
      <c r="B81" s="56"/>
      <c r="C81" s="56"/>
      <c r="D81" s="57"/>
      <c r="E81" s="57"/>
      <c r="H81" s="82"/>
      <c r="Q81" s="96"/>
      <c r="R81" s="18"/>
      <c r="T81" s="97"/>
    </row>
    <row r="82" spans="1:20" x14ac:dyDescent="0.3">
      <c r="A82" s="55"/>
      <c r="B82" s="56"/>
      <c r="C82" s="56"/>
      <c r="D82" s="57"/>
      <c r="E82" s="57"/>
      <c r="H82" s="82"/>
      <c r="Q82" s="96"/>
      <c r="R82" s="18"/>
      <c r="T82" s="97"/>
    </row>
    <row r="83" spans="1:20" x14ac:dyDescent="0.3">
      <c r="A83" s="55"/>
      <c r="B83" s="56"/>
      <c r="C83" s="56"/>
      <c r="D83" s="57"/>
      <c r="E83" s="57"/>
      <c r="H83" s="82"/>
      <c r="Q83" s="96"/>
      <c r="R83" s="18"/>
      <c r="T83" s="97"/>
    </row>
    <row r="84" spans="1:20" x14ac:dyDescent="0.3">
      <c r="A84" s="55"/>
      <c r="B84" s="56"/>
      <c r="C84" s="56"/>
      <c r="D84" s="57"/>
      <c r="E84" s="57"/>
      <c r="H84" s="82"/>
    </row>
    <row r="85" spans="1:20" x14ac:dyDescent="0.3">
      <c r="A85" s="55"/>
      <c r="B85" s="56"/>
      <c r="C85" s="56"/>
      <c r="D85" s="57"/>
      <c r="E85" s="57"/>
      <c r="H85" s="82"/>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B5507-A234-45D7-B8CE-D54FD86156BA}">
  <sheetPr codeName="Sheet4"/>
  <dimension ref="A1:H22"/>
  <sheetViews>
    <sheetView workbookViewId="0"/>
  </sheetViews>
  <sheetFormatPr defaultColWidth="8.88671875" defaultRowHeight="14.4" x14ac:dyDescent="0.3"/>
  <cols>
    <col min="1" max="1" width="24.88671875" style="26" customWidth="1"/>
    <col min="2" max="2" width="24.33203125" style="25" customWidth="1"/>
    <col min="3" max="3" width="95.5546875" style="26" customWidth="1"/>
    <col min="4" max="4" width="17.109375" style="26" customWidth="1"/>
    <col min="5" max="5" width="10.6640625" style="26" customWidth="1"/>
    <col min="6" max="6" width="11.6640625" style="26" customWidth="1"/>
    <col min="7" max="7" width="11.33203125" style="26" customWidth="1"/>
    <col min="8" max="8" width="12.44140625" style="26" customWidth="1"/>
    <col min="9" max="16384" width="8.88671875" style="26"/>
  </cols>
  <sheetData>
    <row r="1" spans="1:8" ht="27.6" x14ac:dyDescent="0.3">
      <c r="A1" s="28" t="s">
        <v>26</v>
      </c>
      <c r="B1" s="28" t="s">
        <v>27</v>
      </c>
      <c r="C1" s="28" t="s">
        <v>28</v>
      </c>
      <c r="D1" s="28" t="s">
        <v>29</v>
      </c>
      <c r="E1" s="28" t="s">
        <v>30</v>
      </c>
      <c r="F1" s="28" t="s">
        <v>31</v>
      </c>
      <c r="G1" s="28" t="s">
        <v>32</v>
      </c>
      <c r="H1" s="28" t="s">
        <v>33</v>
      </c>
    </row>
    <row r="2" spans="1:8" x14ac:dyDescent="0.3">
      <c r="A2" s="26" t="s">
        <v>197</v>
      </c>
      <c r="B2" s="102" t="s">
        <v>4</v>
      </c>
      <c r="C2" s="16" t="s">
        <v>34</v>
      </c>
      <c r="D2" s="103" t="s">
        <v>35</v>
      </c>
      <c r="E2" s="19">
        <v>10</v>
      </c>
      <c r="F2" s="19"/>
      <c r="G2" s="19" t="s">
        <v>36</v>
      </c>
      <c r="H2" s="19" t="s">
        <v>37</v>
      </c>
    </row>
    <row r="3" spans="1:8" x14ac:dyDescent="0.3">
      <c r="A3" s="26" t="s">
        <v>197</v>
      </c>
      <c r="B3" s="16" t="s">
        <v>0</v>
      </c>
      <c r="C3" s="16" t="s">
        <v>0</v>
      </c>
      <c r="D3" s="16" t="s">
        <v>38</v>
      </c>
      <c r="E3" s="19">
        <v>4</v>
      </c>
      <c r="F3" s="19"/>
      <c r="G3" s="19" t="s">
        <v>36</v>
      </c>
      <c r="H3" s="19" t="s">
        <v>37</v>
      </c>
    </row>
    <row r="4" spans="1:8" x14ac:dyDescent="0.3">
      <c r="A4" s="26" t="s">
        <v>197</v>
      </c>
      <c r="B4" s="16" t="s">
        <v>59</v>
      </c>
      <c r="C4" s="16" t="s">
        <v>39</v>
      </c>
      <c r="D4" s="16" t="s">
        <v>40</v>
      </c>
      <c r="E4" s="19">
        <v>3</v>
      </c>
      <c r="F4" s="19" t="s">
        <v>41</v>
      </c>
      <c r="G4" s="19" t="s">
        <v>36</v>
      </c>
      <c r="H4" s="19" t="s">
        <v>37</v>
      </c>
    </row>
    <row r="5" spans="1:8" ht="211.2" x14ac:dyDescent="0.3">
      <c r="A5" s="26" t="s">
        <v>197</v>
      </c>
      <c r="B5" s="25" t="s">
        <v>124</v>
      </c>
      <c r="C5" s="16" t="s">
        <v>125</v>
      </c>
      <c r="D5" s="26" t="s">
        <v>42</v>
      </c>
      <c r="E5" s="19"/>
      <c r="G5" s="19" t="s">
        <v>36</v>
      </c>
      <c r="H5" s="19" t="s">
        <v>37</v>
      </c>
    </row>
    <row r="6" spans="1:8" ht="41.4" x14ac:dyDescent="0.3">
      <c r="A6" s="26" t="s">
        <v>197</v>
      </c>
      <c r="B6" s="25" t="s">
        <v>46</v>
      </c>
      <c r="C6" s="46" t="s">
        <v>126</v>
      </c>
      <c r="D6" s="26" t="s">
        <v>40</v>
      </c>
      <c r="E6" s="19"/>
      <c r="G6" s="19" t="s">
        <v>36</v>
      </c>
      <c r="H6" s="19" t="s">
        <v>37</v>
      </c>
    </row>
    <row r="7" spans="1:8" x14ac:dyDescent="0.3">
      <c r="A7" s="26" t="s">
        <v>197</v>
      </c>
      <c r="B7" s="25" t="s">
        <v>75</v>
      </c>
      <c r="C7" s="16" t="s">
        <v>136</v>
      </c>
      <c r="D7" s="26" t="s">
        <v>44</v>
      </c>
      <c r="G7" s="19" t="s">
        <v>36</v>
      </c>
      <c r="H7" s="19" t="s">
        <v>37</v>
      </c>
    </row>
    <row r="8" spans="1:8" x14ac:dyDescent="0.3">
      <c r="A8" s="26" t="s">
        <v>197</v>
      </c>
      <c r="B8" s="25" t="s">
        <v>127</v>
      </c>
      <c r="C8" s="16" t="s">
        <v>128</v>
      </c>
      <c r="D8" s="26" t="s">
        <v>40</v>
      </c>
      <c r="E8" s="19"/>
      <c r="G8" s="19" t="s">
        <v>36</v>
      </c>
      <c r="H8" s="19" t="s">
        <v>45</v>
      </c>
    </row>
    <row r="9" spans="1:8" x14ac:dyDescent="0.3">
      <c r="A9" s="26" t="s">
        <v>197</v>
      </c>
      <c r="B9" s="25" t="s">
        <v>110</v>
      </c>
      <c r="C9" s="16" t="s">
        <v>129</v>
      </c>
      <c r="D9" s="26" t="s">
        <v>40</v>
      </c>
      <c r="E9" s="19"/>
      <c r="G9" s="19" t="s">
        <v>36</v>
      </c>
      <c r="H9" s="19" t="s">
        <v>45</v>
      </c>
    </row>
    <row r="10" spans="1:8" x14ac:dyDescent="0.3">
      <c r="A10" s="26" t="s">
        <v>197</v>
      </c>
      <c r="B10" s="104" t="s">
        <v>117</v>
      </c>
      <c r="C10" s="16" t="s">
        <v>130</v>
      </c>
      <c r="D10" s="26" t="s">
        <v>44</v>
      </c>
      <c r="G10" s="19" t="s">
        <v>36</v>
      </c>
      <c r="H10" s="19" t="s">
        <v>45</v>
      </c>
    </row>
    <row r="11" spans="1:8" x14ac:dyDescent="0.3">
      <c r="A11" s="26" t="s">
        <v>197</v>
      </c>
      <c r="B11" s="25" t="s">
        <v>116</v>
      </c>
      <c r="C11" s="16" t="s">
        <v>131</v>
      </c>
      <c r="D11" s="26" t="s">
        <v>44</v>
      </c>
      <c r="G11" s="19" t="s">
        <v>36</v>
      </c>
      <c r="H11" s="19" t="s">
        <v>45</v>
      </c>
    </row>
    <row r="12" spans="1:8" x14ac:dyDescent="0.3">
      <c r="A12" s="26" t="s">
        <v>197</v>
      </c>
      <c r="B12" s="25" t="s">
        <v>119</v>
      </c>
      <c r="C12" s="16" t="s">
        <v>132</v>
      </c>
      <c r="D12" s="26" t="s">
        <v>44</v>
      </c>
      <c r="G12" s="19" t="s">
        <v>36</v>
      </c>
      <c r="H12" s="19" t="s">
        <v>45</v>
      </c>
    </row>
    <row r="13" spans="1:8" ht="28.8" x14ac:dyDescent="0.3">
      <c r="A13" s="26" t="s">
        <v>197</v>
      </c>
      <c r="B13" s="25" t="s">
        <v>137</v>
      </c>
      <c r="C13" s="16" t="s">
        <v>138</v>
      </c>
      <c r="D13" s="26" t="s">
        <v>44</v>
      </c>
      <c r="G13" s="19" t="s">
        <v>36</v>
      </c>
      <c r="H13" s="19" t="s">
        <v>45</v>
      </c>
    </row>
    <row r="14" spans="1:8" ht="28.8" x14ac:dyDescent="0.3">
      <c r="A14" s="26" t="s">
        <v>197</v>
      </c>
      <c r="B14" s="104" t="s">
        <v>121</v>
      </c>
      <c r="C14" s="16" t="s">
        <v>133</v>
      </c>
      <c r="D14" s="26" t="s">
        <v>44</v>
      </c>
      <c r="G14" s="19" t="s">
        <v>36</v>
      </c>
      <c r="H14" s="19" t="s">
        <v>45</v>
      </c>
    </row>
    <row r="15" spans="1:8" ht="28.8" x14ac:dyDescent="0.3">
      <c r="A15" s="26" t="s">
        <v>197</v>
      </c>
      <c r="B15" s="105" t="s">
        <v>178</v>
      </c>
      <c r="C15" s="106" t="s">
        <v>180</v>
      </c>
      <c r="D15" s="26" t="s">
        <v>44</v>
      </c>
      <c r="G15" s="19" t="s">
        <v>36</v>
      </c>
      <c r="H15" s="19" t="s">
        <v>45</v>
      </c>
    </row>
    <row r="16" spans="1:8" ht="28.8" x14ac:dyDescent="0.3">
      <c r="A16" s="26" t="s">
        <v>197</v>
      </c>
      <c r="B16" s="105" t="s">
        <v>179</v>
      </c>
      <c r="C16" s="106" t="s">
        <v>181</v>
      </c>
      <c r="G16" s="19"/>
      <c r="H16" s="19"/>
    </row>
    <row r="17" spans="1:8" ht="28.8" x14ac:dyDescent="0.3">
      <c r="A17" s="26" t="s">
        <v>197</v>
      </c>
      <c r="B17" s="104" t="s">
        <v>184</v>
      </c>
      <c r="C17" s="16" t="s">
        <v>182</v>
      </c>
      <c r="D17" s="26" t="s">
        <v>44</v>
      </c>
      <c r="G17" s="19" t="s">
        <v>36</v>
      </c>
      <c r="H17" s="19" t="s">
        <v>45</v>
      </c>
    </row>
    <row r="18" spans="1:8" ht="28.8" x14ac:dyDescent="0.3">
      <c r="A18" s="26" t="s">
        <v>197</v>
      </c>
      <c r="B18" s="104" t="s">
        <v>185</v>
      </c>
      <c r="C18" s="16" t="s">
        <v>183</v>
      </c>
      <c r="G18" s="19"/>
      <c r="H18" s="19"/>
    </row>
    <row r="19" spans="1:8" ht="28.8" x14ac:dyDescent="0.3">
      <c r="A19" s="26" t="s">
        <v>197</v>
      </c>
      <c r="B19" s="104" t="s">
        <v>122</v>
      </c>
      <c r="C19" s="16" t="s">
        <v>134</v>
      </c>
      <c r="D19" s="26" t="s">
        <v>44</v>
      </c>
      <c r="G19" s="19" t="s">
        <v>36</v>
      </c>
      <c r="H19" s="19" t="s">
        <v>45</v>
      </c>
    </row>
    <row r="20" spans="1:8" ht="28.8" x14ac:dyDescent="0.3">
      <c r="A20" s="26" t="s">
        <v>197</v>
      </c>
      <c r="B20" s="104" t="s">
        <v>123</v>
      </c>
      <c r="C20" s="16" t="s">
        <v>135</v>
      </c>
      <c r="D20" s="26" t="s">
        <v>44</v>
      </c>
      <c r="G20" s="19" t="s">
        <v>36</v>
      </c>
      <c r="H20" s="19" t="s">
        <v>45</v>
      </c>
    </row>
    <row r="21" spans="1:8" ht="28.8" x14ac:dyDescent="0.3">
      <c r="A21" s="26" t="s">
        <v>197</v>
      </c>
      <c r="B21" s="25" t="s">
        <v>140</v>
      </c>
      <c r="C21" s="16" t="s">
        <v>135</v>
      </c>
      <c r="D21" s="26" t="s">
        <v>44</v>
      </c>
      <c r="G21" s="19" t="s">
        <v>36</v>
      </c>
      <c r="H21" s="19" t="s">
        <v>45</v>
      </c>
    </row>
    <row r="22" spans="1:8" x14ac:dyDescent="0.3">
      <c r="C22" s="26">
        <v>1</v>
      </c>
    </row>
  </sheetData>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FC7E3-46DE-4D9B-BCCB-6DB83368E285}">
  <sheetPr codeName="Sheet9"/>
  <dimension ref="A1:V21"/>
  <sheetViews>
    <sheetView workbookViewId="0"/>
  </sheetViews>
  <sheetFormatPr defaultRowHeight="14.4" x14ac:dyDescent="0.3"/>
  <cols>
    <col min="1" max="1" width="10.6640625" style="18" bestFit="1" customWidth="1"/>
    <col min="2" max="3" width="8.88671875" style="18"/>
    <col min="4" max="4" width="11" style="50" customWidth="1"/>
    <col min="5" max="5" width="8.88671875" style="18"/>
    <col min="6" max="6" width="9.109375" style="50"/>
    <col min="7" max="7" width="10.44140625" style="18" customWidth="1"/>
    <col min="8" max="8" width="9" style="18" customWidth="1"/>
    <col min="9" max="15" width="8.88671875" style="18"/>
    <col min="16" max="17" width="11" style="18" customWidth="1"/>
    <col min="18" max="19" width="10.6640625" style="18" customWidth="1"/>
    <col min="20" max="20" width="11.109375" style="18" customWidth="1"/>
    <col min="21" max="16384" width="8.88671875" style="18"/>
  </cols>
  <sheetData>
    <row r="1" spans="1:22" ht="87" thickBot="1" x14ac:dyDescent="0.35">
      <c r="A1" s="50" t="s">
        <v>4</v>
      </c>
      <c r="B1" s="50" t="s">
        <v>0</v>
      </c>
      <c r="C1" s="50" t="s">
        <v>1</v>
      </c>
      <c r="D1" s="51" t="s">
        <v>124</v>
      </c>
      <c r="E1" s="50" t="s">
        <v>46</v>
      </c>
      <c r="F1" s="51" t="s">
        <v>75</v>
      </c>
      <c r="G1" s="51" t="s">
        <v>127</v>
      </c>
      <c r="H1" s="51" t="s">
        <v>110</v>
      </c>
      <c r="I1" s="51" t="s">
        <v>117</v>
      </c>
      <c r="J1" s="51" t="s">
        <v>118</v>
      </c>
      <c r="K1" s="51" t="s">
        <v>119</v>
      </c>
      <c r="L1" s="51" t="s">
        <v>120</v>
      </c>
      <c r="M1" s="138" t="s">
        <v>187</v>
      </c>
      <c r="N1" s="138" t="s">
        <v>186</v>
      </c>
      <c r="O1" s="51" t="s">
        <v>139</v>
      </c>
      <c r="P1" s="51" t="s">
        <v>178</v>
      </c>
      <c r="Q1" s="51" t="s">
        <v>179</v>
      </c>
      <c r="R1" s="104" t="s">
        <v>184</v>
      </c>
      <c r="S1" s="104" t="s">
        <v>185</v>
      </c>
      <c r="T1" s="51" t="s">
        <v>122</v>
      </c>
      <c r="U1" s="51" t="s">
        <v>123</v>
      </c>
      <c r="V1" s="51" t="s">
        <v>140</v>
      </c>
    </row>
    <row r="2" spans="1:22" x14ac:dyDescent="0.3">
      <c r="A2" s="120">
        <f>DATE(B2,1,C2)</f>
        <v>43378</v>
      </c>
      <c r="B2" s="50">
        <v>2018</v>
      </c>
      <c r="C2" s="50">
        <v>278</v>
      </c>
      <c r="D2" s="50">
        <v>2</v>
      </c>
      <c r="E2" s="50">
        <v>1</v>
      </c>
      <c r="F2" s="50">
        <f>6*12*2.54*30*2.54/10000</f>
        <v>1.3935455999999999</v>
      </c>
      <c r="G2" s="18">
        <v>15</v>
      </c>
      <c r="H2" s="18">
        <v>15</v>
      </c>
      <c r="I2" s="18">
        <v>2814.3999999999996</v>
      </c>
      <c r="J2" s="18">
        <v>2531.5</v>
      </c>
      <c r="K2" s="139">
        <f>(I2-J2)/I2</f>
        <v>0.10051876065946549</v>
      </c>
      <c r="L2" s="96">
        <v>6560</v>
      </c>
      <c r="M2" s="82">
        <v>3490</v>
      </c>
      <c r="N2" s="82">
        <v>3070</v>
      </c>
      <c r="O2" s="96">
        <f>M2+N2-I2</f>
        <v>3745.6000000000004</v>
      </c>
      <c r="P2" s="18">
        <v>613.70000000000005</v>
      </c>
      <c r="Q2" s="18" t="e">
        <f>NA()</f>
        <v>#N/A</v>
      </c>
      <c r="R2" s="18">
        <v>261.89999999999998</v>
      </c>
      <c r="S2" s="18" t="e">
        <f>NA()</f>
        <v>#N/A</v>
      </c>
      <c r="T2" s="137">
        <f t="shared" ref="T2:T7" si="0">(P2-R2)/P2</f>
        <v>0.57324425615121399</v>
      </c>
      <c r="U2" s="96">
        <f>O2-O2*T2</f>
        <v>1598.4563141600129</v>
      </c>
      <c r="V2" s="96">
        <f>(J2+U2)/F2</f>
        <v>2963.6319860362037</v>
      </c>
    </row>
    <row r="3" spans="1:22" x14ac:dyDescent="0.3">
      <c r="A3" s="120">
        <f>DATE(B2,1,C2)</f>
        <v>43378</v>
      </c>
      <c r="B3" s="50">
        <v>2018</v>
      </c>
      <c r="C3" s="50">
        <v>278</v>
      </c>
      <c r="D3" s="50">
        <v>2</v>
      </c>
      <c r="E3" s="50">
        <v>2</v>
      </c>
      <c r="F3" s="50">
        <f t="shared" ref="F3:F7" si="1">6*12*2.54*30*2.54/10000</f>
        <v>1.3935455999999999</v>
      </c>
      <c r="G3" s="18">
        <v>14</v>
      </c>
      <c r="H3" s="18">
        <v>15</v>
      </c>
      <c r="I3" s="18">
        <v>2685.5</v>
      </c>
      <c r="J3" s="18">
        <v>2501.6000000000004</v>
      </c>
      <c r="K3" s="139">
        <f>(I3-J3)/I3</f>
        <v>6.8478867994786682E-2</v>
      </c>
      <c r="L3" s="96">
        <v>5930</v>
      </c>
      <c r="M3" s="82">
        <v>2860</v>
      </c>
      <c r="N3" s="82">
        <v>3070</v>
      </c>
      <c r="O3" s="96">
        <f>M3+N3-I3</f>
        <v>3244.5</v>
      </c>
      <c r="P3" s="18">
        <v>541.79999999999995</v>
      </c>
      <c r="Q3" s="18" t="e">
        <f>NA()</f>
        <v>#N/A</v>
      </c>
      <c r="R3" s="18">
        <v>233.6</v>
      </c>
      <c r="S3" s="18" t="e">
        <f>NA()</f>
        <v>#N/A</v>
      </c>
      <c r="T3" s="137">
        <f t="shared" si="0"/>
        <v>0.56884459210040594</v>
      </c>
      <c r="U3" s="96">
        <f>O3-O3*T3</f>
        <v>1398.8837209302328</v>
      </c>
      <c r="V3" s="96">
        <f>(J3+U3)/F3</f>
        <v>2798.9638235951757</v>
      </c>
    </row>
    <row r="4" spans="1:22" x14ac:dyDescent="0.3">
      <c r="A4" s="120">
        <f t="shared" ref="A4:A21" si="2">DATE(B3,1,C3)</f>
        <v>43378</v>
      </c>
      <c r="B4" s="50">
        <v>2018</v>
      </c>
      <c r="C4" s="50">
        <v>278</v>
      </c>
      <c r="D4" s="50">
        <v>3</v>
      </c>
      <c r="E4" s="50">
        <v>1</v>
      </c>
      <c r="F4" s="50">
        <f t="shared" si="1"/>
        <v>1.3935455999999999</v>
      </c>
      <c r="G4" s="18">
        <v>12</v>
      </c>
      <c r="H4" s="18">
        <v>12</v>
      </c>
      <c r="I4" s="18">
        <v>2588.6999999999998</v>
      </c>
      <c r="J4" s="18">
        <v>2469.5</v>
      </c>
      <c r="K4" s="139">
        <f>(I4-J4)/I4</f>
        <v>4.6046278054621942E-2</v>
      </c>
      <c r="L4" s="96">
        <v>6290</v>
      </c>
      <c r="M4" s="82">
        <v>3170</v>
      </c>
      <c r="N4" s="82">
        <v>3120</v>
      </c>
      <c r="O4" s="96">
        <f>M4+N4-I4</f>
        <v>3701.3</v>
      </c>
      <c r="P4" s="18">
        <v>502.8</v>
      </c>
      <c r="Q4" s="18" t="e">
        <f>NA()</f>
        <v>#N/A</v>
      </c>
      <c r="R4" s="18">
        <v>252.6</v>
      </c>
      <c r="S4" s="18" t="e">
        <f>NA()</f>
        <v>#N/A</v>
      </c>
      <c r="T4" s="137">
        <f t="shared" si="0"/>
        <v>0.49761336515513127</v>
      </c>
      <c r="U4" s="96">
        <f>O4-O4*T4</f>
        <v>1859.4836515513127</v>
      </c>
      <c r="V4" s="96">
        <f>(J4+U4)/F4</f>
        <v>3106.4528147132842</v>
      </c>
    </row>
    <row r="5" spans="1:22" x14ac:dyDescent="0.3">
      <c r="A5" s="120">
        <f t="shared" si="2"/>
        <v>43378</v>
      </c>
      <c r="B5" s="50">
        <v>2018</v>
      </c>
      <c r="C5" s="50">
        <v>278</v>
      </c>
      <c r="D5" s="50">
        <v>3</v>
      </c>
      <c r="E5" s="50">
        <v>2</v>
      </c>
      <c r="F5" s="50">
        <f t="shared" si="1"/>
        <v>1.3935455999999999</v>
      </c>
      <c r="G5" s="18">
        <v>13</v>
      </c>
      <c r="H5" s="18">
        <v>14</v>
      </c>
      <c r="I5" s="18">
        <v>2770.2</v>
      </c>
      <c r="J5" s="18">
        <v>2511</v>
      </c>
      <c r="K5" s="139">
        <f>(I5-J5)/I5</f>
        <v>9.3567251461988243E-2</v>
      </c>
      <c r="L5" s="96">
        <v>5830</v>
      </c>
      <c r="M5" s="82">
        <v>2730</v>
      </c>
      <c r="N5" s="82">
        <v>3100</v>
      </c>
      <c r="O5" s="96">
        <f>M5+N5-I5</f>
        <v>3059.8</v>
      </c>
      <c r="P5" s="18">
        <v>423.4</v>
      </c>
      <c r="Q5" s="18" t="e">
        <f>NA()</f>
        <v>#N/A</v>
      </c>
      <c r="R5" s="18">
        <v>187.8</v>
      </c>
      <c r="S5" s="18" t="e">
        <f>NA()</f>
        <v>#N/A</v>
      </c>
      <c r="T5" s="137">
        <f t="shared" si="0"/>
        <v>0.55644780349551248</v>
      </c>
      <c r="U5" s="96">
        <f>O5-O5*T5</f>
        <v>1357.1810108644311</v>
      </c>
      <c r="V5" s="96">
        <f>(J5+U5)/F5</f>
        <v>2775.7835917708267</v>
      </c>
    </row>
    <row r="6" spans="1:22" x14ac:dyDescent="0.3">
      <c r="A6" s="120">
        <f t="shared" si="2"/>
        <v>43378</v>
      </c>
      <c r="B6" s="50">
        <v>2018</v>
      </c>
      <c r="C6" s="50">
        <v>278</v>
      </c>
      <c r="D6" s="50">
        <v>4</v>
      </c>
      <c r="E6" s="50">
        <v>1</v>
      </c>
      <c r="F6" s="50">
        <f t="shared" si="1"/>
        <v>1.3935455999999999</v>
      </c>
      <c r="G6" s="18">
        <v>11</v>
      </c>
      <c r="H6" s="18">
        <v>10</v>
      </c>
      <c r="I6" s="18">
        <v>2185.9</v>
      </c>
      <c r="J6" s="18">
        <v>2011.6</v>
      </c>
      <c r="K6" s="139">
        <f>(I6-J6)/I6</f>
        <v>7.9738322887597871E-2</v>
      </c>
      <c r="L6" s="96">
        <v>5270</v>
      </c>
      <c r="M6" s="82">
        <v>3060</v>
      </c>
      <c r="N6" s="82">
        <v>2210</v>
      </c>
      <c r="O6" s="96">
        <f>M6+N6-I6</f>
        <v>3084.1</v>
      </c>
      <c r="P6" s="18">
        <v>585.70000000000005</v>
      </c>
      <c r="Q6" s="18" t="e">
        <f>NA()</f>
        <v>#N/A</v>
      </c>
      <c r="R6" s="18">
        <v>262.3</v>
      </c>
      <c r="S6" s="18" t="e">
        <f>NA()</f>
        <v>#N/A</v>
      </c>
      <c r="T6" s="137">
        <f t="shared" si="0"/>
        <v>0.55215980877582382</v>
      </c>
      <c r="U6" s="96">
        <f>O6-O6*T6</f>
        <v>1381.1839337544818</v>
      </c>
      <c r="V6" s="96">
        <f>(J6+U6)/F6</f>
        <v>2434.6414884123506</v>
      </c>
    </row>
    <row r="7" spans="1:22" x14ac:dyDescent="0.3">
      <c r="A7" s="120">
        <f t="shared" si="2"/>
        <v>43378</v>
      </c>
      <c r="B7" s="50">
        <v>2018</v>
      </c>
      <c r="C7" s="50">
        <v>278</v>
      </c>
      <c r="D7" s="50">
        <v>4</v>
      </c>
      <c r="E7" s="50">
        <v>2</v>
      </c>
      <c r="F7" s="50">
        <f t="shared" si="1"/>
        <v>1.3935455999999999</v>
      </c>
      <c r="G7" s="18">
        <v>11</v>
      </c>
      <c r="H7" s="18">
        <v>11</v>
      </c>
      <c r="I7" s="18">
        <v>2188.3000000000002</v>
      </c>
      <c r="J7" s="18">
        <v>1988.5</v>
      </c>
      <c r="K7" s="139">
        <f>(I7-J7)/I7</f>
        <v>9.1303751770781053E-2</v>
      </c>
      <c r="L7" s="96">
        <v>5030</v>
      </c>
      <c r="M7" s="82">
        <v>2820</v>
      </c>
      <c r="N7" s="82">
        <v>2210</v>
      </c>
      <c r="O7" s="96">
        <f>M7+N7-I7</f>
        <v>2841.7</v>
      </c>
      <c r="P7" s="18">
        <v>716.8</v>
      </c>
      <c r="Q7" s="18" t="e">
        <f>NA()</f>
        <v>#N/A</v>
      </c>
      <c r="R7" s="18">
        <v>286.2</v>
      </c>
      <c r="S7" s="18" t="e">
        <f>NA()</f>
        <v>#N/A</v>
      </c>
      <c r="T7" s="137">
        <f t="shared" si="0"/>
        <v>0.6007254464285714</v>
      </c>
      <c r="U7" s="96">
        <f>O7-O7*T7</f>
        <v>1134.6184988839286</v>
      </c>
      <c r="V7" s="96">
        <f>(J7+U7)/F7</f>
        <v>2241.1311828503704</v>
      </c>
    </row>
    <row r="8" spans="1:22" x14ac:dyDescent="0.3">
      <c r="A8" s="120">
        <f t="shared" si="2"/>
        <v>43378</v>
      </c>
      <c r="B8" s="50">
        <v>2018</v>
      </c>
      <c r="C8" s="50">
        <v>278</v>
      </c>
      <c r="D8" s="50" t="s">
        <v>60</v>
      </c>
      <c r="E8" s="50">
        <v>1</v>
      </c>
      <c r="F8" s="50">
        <f>300*30*2.54/10000</f>
        <v>2.286</v>
      </c>
      <c r="G8" s="18">
        <v>20</v>
      </c>
      <c r="H8" s="18">
        <v>20</v>
      </c>
      <c r="I8" s="18">
        <v>4097.3999999999996</v>
      </c>
      <c r="J8" s="18">
        <v>3703.5</v>
      </c>
      <c r="K8" s="139">
        <f>(I8-J8)/I8</f>
        <v>9.6134133840972247E-2</v>
      </c>
      <c r="L8" s="96">
        <v>6722.6</v>
      </c>
      <c r="M8" s="82">
        <v>3365.9</v>
      </c>
      <c r="N8" s="82">
        <v>3356.7</v>
      </c>
      <c r="O8" s="96">
        <f>M8+N8-I8</f>
        <v>2625.2000000000007</v>
      </c>
      <c r="P8" s="18">
        <v>1109</v>
      </c>
      <c r="Q8" s="18">
        <v>1231.7</v>
      </c>
      <c r="R8" s="18">
        <v>399.1</v>
      </c>
      <c r="S8" s="18">
        <v>443</v>
      </c>
      <c r="T8" s="137">
        <f>((P8-R8)+(Q8-S8))/(P8+Q8)</f>
        <v>0.64023582688939207</v>
      </c>
      <c r="U8" s="96">
        <f>O8-O8*T8</f>
        <v>944.45290724996812</v>
      </c>
      <c r="V8" s="96">
        <f>(J8+U8)/F8</f>
        <v>2033.2252437663901</v>
      </c>
    </row>
    <row r="9" spans="1:22" x14ac:dyDescent="0.3">
      <c r="A9" s="120">
        <f t="shared" si="2"/>
        <v>43378</v>
      </c>
      <c r="B9" s="50">
        <v>2018</v>
      </c>
      <c r="C9" s="50">
        <v>278</v>
      </c>
      <c r="D9" s="50" t="s">
        <v>60</v>
      </c>
      <c r="E9" s="50">
        <v>2</v>
      </c>
      <c r="F9" s="50">
        <f t="shared" ref="F9:F11" si="3">300*30*2.54/10000</f>
        <v>2.286</v>
      </c>
      <c r="G9" s="18">
        <v>18</v>
      </c>
      <c r="H9" s="18">
        <v>18</v>
      </c>
      <c r="I9" s="18">
        <v>4219</v>
      </c>
      <c r="J9" s="18">
        <v>3770.4</v>
      </c>
      <c r="K9" s="139">
        <f>(I9-J9)/I9</f>
        <v>0.10632851386584496</v>
      </c>
      <c r="L9" s="96">
        <v>7011</v>
      </c>
      <c r="M9" s="82">
        <v>3619.3</v>
      </c>
      <c r="N9" s="82">
        <v>3391.7</v>
      </c>
      <c r="O9" s="96">
        <f>M9+N9-I9</f>
        <v>2792</v>
      </c>
      <c r="P9" s="18">
        <v>1247.5999999999999</v>
      </c>
      <c r="Q9" s="18">
        <v>1044.8</v>
      </c>
      <c r="R9" s="18">
        <v>443.3</v>
      </c>
      <c r="S9" s="18">
        <v>383</v>
      </c>
      <c r="T9" s="137">
        <f>((P9-R9)+(Q9-S9))/(P9+Q9)</f>
        <v>0.63954807188972262</v>
      </c>
      <c r="U9" s="96">
        <f>O9-O9*T9</f>
        <v>1006.3817832838945</v>
      </c>
      <c r="V9" s="96">
        <f>(J9+U9)/F9</f>
        <v>2089.580832582631</v>
      </c>
    </row>
    <row r="10" spans="1:22" x14ac:dyDescent="0.3">
      <c r="A10" s="120">
        <f t="shared" si="2"/>
        <v>43378</v>
      </c>
      <c r="B10" s="50">
        <v>2018</v>
      </c>
      <c r="C10" s="50">
        <v>278</v>
      </c>
      <c r="D10" s="50" t="s">
        <v>60</v>
      </c>
      <c r="E10" s="50">
        <v>3</v>
      </c>
      <c r="F10" s="50">
        <f t="shared" si="3"/>
        <v>2.286</v>
      </c>
      <c r="G10" s="18">
        <v>20</v>
      </c>
      <c r="H10" s="18">
        <v>20</v>
      </c>
      <c r="I10" s="18">
        <v>4309.3999999999996</v>
      </c>
      <c r="J10" s="18">
        <v>3898.7</v>
      </c>
      <c r="K10" s="139">
        <f>(I10-J10)/I10</f>
        <v>9.5303290481273464E-2</v>
      </c>
      <c r="L10" s="96">
        <v>6960.6</v>
      </c>
      <c r="M10" s="82">
        <v>3517.3</v>
      </c>
      <c r="N10" s="82">
        <v>3443.3</v>
      </c>
      <c r="O10" s="96">
        <f>M10+N10-I10</f>
        <v>2651.2000000000007</v>
      </c>
      <c r="P10" s="18">
        <v>1286.8</v>
      </c>
      <c r="Q10" s="18">
        <v>1062.0999999999999</v>
      </c>
      <c r="R10" s="18">
        <v>468.2</v>
      </c>
      <c r="S10" s="18">
        <v>392.3</v>
      </c>
      <c r="T10" s="137">
        <f>((P10-R10)+(Q10-S10))/(P10+Q10)</f>
        <v>0.63365830814423774</v>
      </c>
      <c r="U10" s="96">
        <f>O10-O10*T10</f>
        <v>971.24509344799708</v>
      </c>
      <c r="V10" s="96">
        <f>(J10+U10)/F10</f>
        <v>2130.3346865476806</v>
      </c>
    </row>
    <row r="11" spans="1:22" x14ac:dyDescent="0.3">
      <c r="A11" s="120">
        <f t="shared" si="2"/>
        <v>43378</v>
      </c>
      <c r="B11" s="50">
        <v>2018</v>
      </c>
      <c r="C11" s="50">
        <v>278</v>
      </c>
      <c r="D11" s="50" t="s">
        <v>60</v>
      </c>
      <c r="E11" s="50">
        <v>4</v>
      </c>
      <c r="F11" s="50">
        <f t="shared" si="3"/>
        <v>2.286</v>
      </c>
      <c r="G11" s="18">
        <v>19</v>
      </c>
      <c r="H11" s="18">
        <v>19</v>
      </c>
      <c r="I11" s="18">
        <v>4287.1000000000004</v>
      </c>
      <c r="J11" s="18">
        <v>3864.9</v>
      </c>
      <c r="K11" s="139">
        <f>(I11-J11)/I11</f>
        <v>9.8481490984581713E-2</v>
      </c>
      <c r="L11" s="96">
        <v>7012.9</v>
      </c>
      <c r="M11" s="82">
        <v>3758</v>
      </c>
      <c r="N11" s="82">
        <v>3254.9</v>
      </c>
      <c r="O11" s="96">
        <f>M11+N11-I11</f>
        <v>2725.7999999999993</v>
      </c>
      <c r="P11" s="18">
        <v>988.4</v>
      </c>
      <c r="Q11" s="18">
        <v>942.5</v>
      </c>
      <c r="R11" s="18">
        <v>357</v>
      </c>
      <c r="S11" s="18">
        <v>357.9</v>
      </c>
      <c r="T11" s="137">
        <f>((P11-R11)+(Q11-S11))/(P11+Q11)</f>
        <v>0.62975814387073381</v>
      </c>
      <c r="U11" s="96">
        <f>O11-O11*T11</f>
        <v>1009.2052514371535</v>
      </c>
      <c r="V11" s="96">
        <f>(J11+U11)/F11</f>
        <v>2132.1545281877311</v>
      </c>
    </row>
    <row r="12" spans="1:22" x14ac:dyDescent="0.3">
      <c r="A12" s="120">
        <f t="shared" si="2"/>
        <v>43378</v>
      </c>
      <c r="B12" s="50">
        <v>2018</v>
      </c>
      <c r="C12" s="50">
        <v>278</v>
      </c>
      <c r="D12" s="50">
        <v>7</v>
      </c>
      <c r="E12" s="50">
        <v>1</v>
      </c>
      <c r="F12" s="50">
        <f t="shared" ref="F12:F17" si="4">6*12*2.54*30*2.54/10000</f>
        <v>1.3935455999999999</v>
      </c>
      <c r="G12" s="18">
        <v>14</v>
      </c>
      <c r="H12" s="18">
        <v>15</v>
      </c>
      <c r="I12" s="18">
        <v>3379.2</v>
      </c>
      <c r="J12" s="18">
        <v>3018.8999999999996</v>
      </c>
      <c r="K12" s="139">
        <f>(I12-J12)/I12</f>
        <v>0.10662286931818188</v>
      </c>
      <c r="L12" s="96">
        <v>8870</v>
      </c>
      <c r="M12" s="82">
        <v>4810</v>
      </c>
      <c r="N12" s="82">
        <v>4059.9999999999995</v>
      </c>
      <c r="O12" s="96">
        <f>M12+N12-I12</f>
        <v>5490.8</v>
      </c>
      <c r="P12" s="18">
        <v>856</v>
      </c>
      <c r="Q12" s="18" t="e">
        <f>NA()</f>
        <v>#N/A</v>
      </c>
      <c r="R12" s="18">
        <v>319.89999999999998</v>
      </c>
      <c r="S12" s="18" t="e">
        <f>NA()</f>
        <v>#N/A</v>
      </c>
      <c r="T12" s="137">
        <f t="shared" ref="T12:T17" si="5">(P12-R12)/P12</f>
        <v>0.62628504672897201</v>
      </c>
      <c r="U12" s="96">
        <f>O12-O12*T12</f>
        <v>2051.9940654205607</v>
      </c>
      <c r="V12" s="96">
        <f>(J12+U12)/F12</f>
        <v>3638.8432968541251</v>
      </c>
    </row>
    <row r="13" spans="1:22" x14ac:dyDescent="0.3">
      <c r="A13" s="120">
        <f t="shared" si="2"/>
        <v>43378</v>
      </c>
      <c r="B13" s="50">
        <v>2018</v>
      </c>
      <c r="C13" s="50">
        <v>278</v>
      </c>
      <c r="D13" s="50">
        <v>7</v>
      </c>
      <c r="E13" s="50">
        <v>2</v>
      </c>
      <c r="F13" s="50">
        <f t="shared" si="4"/>
        <v>1.3935455999999999</v>
      </c>
      <c r="G13" s="18">
        <v>13</v>
      </c>
      <c r="H13" s="18">
        <v>13</v>
      </c>
      <c r="I13" s="18">
        <v>2576</v>
      </c>
      <c r="J13" s="18">
        <v>2402.8000000000002</v>
      </c>
      <c r="K13" s="139">
        <f>(I13-J13)/I13</f>
        <v>6.7236024844720424E-2</v>
      </c>
      <c r="L13" s="96">
        <v>6530</v>
      </c>
      <c r="M13" s="82">
        <v>3460</v>
      </c>
      <c r="N13" s="82">
        <v>3070</v>
      </c>
      <c r="O13" s="96">
        <f>M13+N13-I13</f>
        <v>3954</v>
      </c>
      <c r="P13" s="18">
        <v>729.3</v>
      </c>
      <c r="Q13" s="18" t="e">
        <f>NA()</f>
        <v>#N/A</v>
      </c>
      <c r="R13" s="18">
        <v>281.39999999999998</v>
      </c>
      <c r="S13" s="18" t="e">
        <f>NA()</f>
        <v>#N/A</v>
      </c>
      <c r="T13" s="137">
        <f t="shared" si="5"/>
        <v>0.61415055532702589</v>
      </c>
      <c r="U13" s="96">
        <f>O13-O13*T13</f>
        <v>1525.6487042369395</v>
      </c>
      <c r="V13" s="96">
        <f>(J13+U13)/F13</f>
        <v>2819.0313286030537</v>
      </c>
    </row>
    <row r="14" spans="1:22" x14ac:dyDescent="0.3">
      <c r="A14" s="120">
        <f t="shared" si="2"/>
        <v>43378</v>
      </c>
      <c r="B14" s="50">
        <v>2018</v>
      </c>
      <c r="C14" s="50">
        <v>278</v>
      </c>
      <c r="D14" s="50">
        <v>8</v>
      </c>
      <c r="E14" s="50">
        <v>1</v>
      </c>
      <c r="F14" s="50">
        <f t="shared" si="4"/>
        <v>1.3935455999999999</v>
      </c>
      <c r="G14" s="18">
        <v>11</v>
      </c>
      <c r="H14" s="18">
        <v>11</v>
      </c>
      <c r="I14" s="18">
        <v>2287</v>
      </c>
      <c r="J14" s="18">
        <v>2011.1</v>
      </c>
      <c r="K14" s="139">
        <f>(I14-J14)/I14</f>
        <v>0.12063839090511591</v>
      </c>
      <c r="L14" s="96">
        <v>5520</v>
      </c>
      <c r="M14" s="82">
        <v>2890</v>
      </c>
      <c r="N14" s="82">
        <v>2630</v>
      </c>
      <c r="O14" s="96">
        <f>M14+N14-I14</f>
        <v>3233</v>
      </c>
      <c r="P14" s="18">
        <v>723.2</v>
      </c>
      <c r="Q14" s="18" t="e">
        <f>NA()</f>
        <v>#N/A</v>
      </c>
      <c r="R14" s="18">
        <v>303.5</v>
      </c>
      <c r="S14" s="18" t="e">
        <f>NA()</f>
        <v>#N/A</v>
      </c>
      <c r="T14" s="137">
        <f t="shared" si="5"/>
        <v>0.58033738938053103</v>
      </c>
      <c r="U14" s="96">
        <f>O14-O14*T14</f>
        <v>1356.7692201327432</v>
      </c>
      <c r="V14" s="96">
        <f>(J14+U14)/F14</f>
        <v>2416.7628387135255</v>
      </c>
    </row>
    <row r="15" spans="1:22" x14ac:dyDescent="0.3">
      <c r="A15" s="120">
        <f t="shared" si="2"/>
        <v>43378</v>
      </c>
      <c r="B15" s="50">
        <v>2018</v>
      </c>
      <c r="C15" s="50">
        <v>278</v>
      </c>
      <c r="D15" s="50">
        <v>8</v>
      </c>
      <c r="E15" s="50">
        <v>2</v>
      </c>
      <c r="F15" s="50">
        <f t="shared" si="4"/>
        <v>1.3935455999999999</v>
      </c>
      <c r="G15" s="18">
        <v>12</v>
      </c>
      <c r="H15" s="18">
        <v>11</v>
      </c>
      <c r="I15" s="18">
        <v>2509.6000000000004</v>
      </c>
      <c r="J15" s="18">
        <v>2195.8000000000002</v>
      </c>
      <c r="K15" s="139">
        <f>(I15-J15)/I15</f>
        <v>0.12503984698756779</v>
      </c>
      <c r="L15" s="96">
        <v>6230</v>
      </c>
      <c r="M15" s="82">
        <v>2550</v>
      </c>
      <c r="N15" s="82">
        <v>3680</v>
      </c>
      <c r="O15" s="96">
        <f>M15+N15-I15</f>
        <v>3720.3999999999996</v>
      </c>
      <c r="P15" s="18">
        <v>638.5</v>
      </c>
      <c r="Q15" s="18" t="e">
        <f>NA()</f>
        <v>#N/A</v>
      </c>
      <c r="R15" s="18">
        <v>267.8</v>
      </c>
      <c r="S15" s="18" t="e">
        <f>NA()</f>
        <v>#N/A</v>
      </c>
      <c r="T15" s="137">
        <f t="shared" si="5"/>
        <v>0.58057948316366481</v>
      </c>
      <c r="U15" s="96">
        <f>O15-O15*T15</f>
        <v>1560.4120908379014</v>
      </c>
      <c r="V15" s="96">
        <f>(J15+U15)/F15</f>
        <v>2695.4353634627396</v>
      </c>
    </row>
    <row r="16" spans="1:22" ht="15.6" x14ac:dyDescent="0.3">
      <c r="A16" s="120">
        <f t="shared" si="2"/>
        <v>43378</v>
      </c>
      <c r="B16" s="50">
        <v>2018</v>
      </c>
      <c r="C16" s="50">
        <v>278</v>
      </c>
      <c r="D16" s="140">
        <v>9</v>
      </c>
      <c r="E16" s="140">
        <v>1</v>
      </c>
      <c r="F16" s="50">
        <f t="shared" si="4"/>
        <v>1.3935455999999999</v>
      </c>
      <c r="G16" s="18">
        <v>12</v>
      </c>
      <c r="H16" s="18">
        <v>12</v>
      </c>
      <c r="I16" s="18">
        <v>2811.8</v>
      </c>
      <c r="J16" s="18">
        <v>2644.4</v>
      </c>
      <c r="K16" s="139">
        <f>(I16-J16)/I16</f>
        <v>5.953481755459139E-2</v>
      </c>
      <c r="L16" s="96">
        <v>6940</v>
      </c>
      <c r="M16" s="82">
        <v>3900</v>
      </c>
      <c r="N16" s="82">
        <v>3040</v>
      </c>
      <c r="O16" s="96">
        <f>M16+N16-I16</f>
        <v>4128.2</v>
      </c>
      <c r="P16" s="18">
        <v>790.9</v>
      </c>
      <c r="Q16" s="18" t="e">
        <f>NA()</f>
        <v>#N/A</v>
      </c>
      <c r="R16" s="18">
        <v>324.60000000000002</v>
      </c>
      <c r="S16" s="18" t="e">
        <f>NA()</f>
        <v>#N/A</v>
      </c>
      <c r="T16" s="137">
        <f t="shared" si="5"/>
        <v>0.58958148944240729</v>
      </c>
      <c r="U16" s="96">
        <f>O16-O16*T16</f>
        <v>1694.2896952838541</v>
      </c>
      <c r="V16" s="96">
        <f>(J16+U16)/F16</f>
        <v>3113.4178137291342</v>
      </c>
    </row>
    <row r="17" spans="1:22" ht="15.6" x14ac:dyDescent="0.3">
      <c r="A17" s="120">
        <f t="shared" si="2"/>
        <v>43378</v>
      </c>
      <c r="B17" s="50">
        <v>2018</v>
      </c>
      <c r="C17" s="50">
        <v>278</v>
      </c>
      <c r="D17" s="140">
        <v>9</v>
      </c>
      <c r="E17" s="140">
        <v>2</v>
      </c>
      <c r="F17" s="50">
        <f t="shared" si="4"/>
        <v>1.3935455999999999</v>
      </c>
      <c r="G17" s="18">
        <v>13</v>
      </c>
      <c r="H17" s="18">
        <v>13</v>
      </c>
      <c r="I17" s="18">
        <v>2702.6000000000004</v>
      </c>
      <c r="J17" s="18">
        <v>2393.4</v>
      </c>
      <c r="K17" s="139">
        <f>(I17-J17)/I17</f>
        <v>0.11440834751720574</v>
      </c>
      <c r="L17" s="96">
        <v>6730</v>
      </c>
      <c r="M17" s="82">
        <v>3640</v>
      </c>
      <c r="N17" s="82">
        <v>3090</v>
      </c>
      <c r="O17" s="96">
        <f>M17+N17-I17</f>
        <v>4027.3999999999996</v>
      </c>
      <c r="P17" s="18">
        <v>820.1</v>
      </c>
      <c r="Q17" s="18" t="e">
        <f>NA()</f>
        <v>#N/A</v>
      </c>
      <c r="R17" s="18">
        <v>306.10000000000002</v>
      </c>
      <c r="S17" s="18" t="e">
        <f>NA()</f>
        <v>#N/A</v>
      </c>
      <c r="T17" s="137">
        <f t="shared" si="5"/>
        <v>0.62675283502011947</v>
      </c>
      <c r="U17" s="96">
        <f>O17-O17*T17</f>
        <v>1503.2156322399705</v>
      </c>
      <c r="V17" s="96">
        <f>(J17+U17)/F17</f>
        <v>2796.1881062521174</v>
      </c>
    </row>
    <row r="18" spans="1:22" ht="15.6" x14ac:dyDescent="0.3">
      <c r="A18" s="120">
        <f t="shared" si="2"/>
        <v>43378</v>
      </c>
      <c r="B18" s="50">
        <v>2018</v>
      </c>
      <c r="C18" s="50">
        <v>278</v>
      </c>
      <c r="D18" s="140" t="s">
        <v>61</v>
      </c>
      <c r="E18" s="140">
        <v>1</v>
      </c>
      <c r="F18" s="50">
        <f t="shared" ref="F18:F21" si="6">300*30*2.54/10000</f>
        <v>2.286</v>
      </c>
      <c r="G18" s="18">
        <v>22</v>
      </c>
      <c r="H18" s="18">
        <v>22</v>
      </c>
      <c r="I18" s="18">
        <v>4390.8999999999996</v>
      </c>
      <c r="J18" s="18">
        <v>4077.3999999999996</v>
      </c>
      <c r="K18" s="139">
        <f>(I18-J18)/I18</f>
        <v>7.1397663349199489E-2</v>
      </c>
      <c r="L18" s="96">
        <v>7239.1</v>
      </c>
      <c r="M18" s="82">
        <v>3473.6</v>
      </c>
      <c r="N18" s="82">
        <v>3765.5</v>
      </c>
      <c r="O18" s="96">
        <f>M18+N18-I18</f>
        <v>2848.2000000000007</v>
      </c>
      <c r="P18" s="18">
        <v>900.2</v>
      </c>
      <c r="Q18" s="18">
        <v>1005.8</v>
      </c>
      <c r="R18" s="18">
        <v>346.3</v>
      </c>
      <c r="S18" s="18">
        <v>389.3</v>
      </c>
      <c r="T18" s="137">
        <f>((P18-R18)+(Q18-S18))/(P18+Q18)</f>
        <v>0.61406086044071362</v>
      </c>
      <c r="U18" s="96">
        <f>O18-O18*T18</f>
        <v>1099.2318572927597</v>
      </c>
      <c r="V18" s="96">
        <f>(J18+U18)/F18</f>
        <v>2264.4933758935954</v>
      </c>
    </row>
    <row r="19" spans="1:22" ht="15.6" x14ac:dyDescent="0.3">
      <c r="A19" s="120">
        <f t="shared" si="2"/>
        <v>43378</v>
      </c>
      <c r="B19" s="50">
        <v>2018</v>
      </c>
      <c r="C19" s="50">
        <v>278</v>
      </c>
      <c r="D19" s="140" t="s">
        <v>61</v>
      </c>
      <c r="E19" s="50">
        <v>2</v>
      </c>
      <c r="F19" s="50">
        <f t="shared" si="6"/>
        <v>2.286</v>
      </c>
      <c r="G19" s="18">
        <v>19</v>
      </c>
      <c r="H19" s="18">
        <v>19</v>
      </c>
      <c r="I19" s="18">
        <v>4179.3</v>
      </c>
      <c r="J19" s="18">
        <v>3873.5</v>
      </c>
      <c r="K19" s="139">
        <f>(I19-J19)/I19</f>
        <v>7.3170148110927702E-2</v>
      </c>
      <c r="L19" s="96">
        <v>6880.7</v>
      </c>
      <c r="M19" s="82">
        <v>3839</v>
      </c>
      <c r="N19" s="82">
        <v>3041.7</v>
      </c>
      <c r="O19" s="96">
        <f>M19+N19-I19</f>
        <v>2701.3999999999996</v>
      </c>
      <c r="P19" s="18">
        <v>1014</v>
      </c>
      <c r="Q19" s="18">
        <v>876.4</v>
      </c>
      <c r="R19" s="18">
        <v>385.9</v>
      </c>
      <c r="S19" s="18">
        <v>328.1</v>
      </c>
      <c r="T19" s="137">
        <f>((P19-R19)+(Q19-S19))/(P19+Q19)</f>
        <v>0.62230215827338131</v>
      </c>
      <c r="U19" s="96">
        <f>O19-O19*T19</f>
        <v>1020.3129496402876</v>
      </c>
      <c r="V19" s="96">
        <f>(J19+U19)/F19</f>
        <v>2140.7755685215602</v>
      </c>
    </row>
    <row r="20" spans="1:22" ht="15.6" x14ac:dyDescent="0.3">
      <c r="A20" s="120">
        <f t="shared" si="2"/>
        <v>43378</v>
      </c>
      <c r="B20" s="50">
        <v>2018</v>
      </c>
      <c r="C20" s="50">
        <v>278</v>
      </c>
      <c r="D20" s="140" t="s">
        <v>61</v>
      </c>
      <c r="E20" s="50">
        <v>3</v>
      </c>
      <c r="F20" s="50">
        <f t="shared" si="6"/>
        <v>2.286</v>
      </c>
      <c r="G20" s="18">
        <v>21</v>
      </c>
      <c r="H20" s="18">
        <v>21</v>
      </c>
      <c r="I20" s="18">
        <v>4605.8999999999996</v>
      </c>
      <c r="J20" s="18">
        <v>4257.8</v>
      </c>
      <c r="K20" s="139">
        <f>(I20-J20)/I20</f>
        <v>7.5576977355131345E-2</v>
      </c>
      <c r="L20" s="96">
        <v>7434.1</v>
      </c>
      <c r="M20" s="82">
        <v>3630.4</v>
      </c>
      <c r="N20" s="82">
        <v>3803.7</v>
      </c>
      <c r="O20" s="96">
        <f>M20+N20-I20</f>
        <v>2828.2000000000007</v>
      </c>
      <c r="P20" s="18">
        <v>932.8</v>
      </c>
      <c r="Q20" s="18">
        <v>994.2</v>
      </c>
      <c r="R20" s="18">
        <v>357</v>
      </c>
      <c r="S20" s="18">
        <v>404.2</v>
      </c>
      <c r="T20" s="137">
        <f>((P20-R20)+(Q20-S20))/(P20+Q20)</f>
        <v>0.60498183705241304</v>
      </c>
      <c r="U20" s="96">
        <f>O20-O20*T20</f>
        <v>1117.1903684483657</v>
      </c>
      <c r="V20" s="96">
        <f>(J20+U20)/F20</f>
        <v>2351.2643781488914</v>
      </c>
    </row>
    <row r="21" spans="1:22" ht="15.6" x14ac:dyDescent="0.3">
      <c r="A21" s="120">
        <f t="shared" si="2"/>
        <v>43378</v>
      </c>
      <c r="B21" s="50">
        <v>2018</v>
      </c>
      <c r="C21" s="50">
        <v>278</v>
      </c>
      <c r="D21" s="140" t="s">
        <v>61</v>
      </c>
      <c r="E21" s="50">
        <v>4</v>
      </c>
      <c r="F21" s="50">
        <f t="shared" si="6"/>
        <v>2.286</v>
      </c>
      <c r="G21" s="18">
        <v>21</v>
      </c>
      <c r="H21" s="18">
        <v>21</v>
      </c>
      <c r="I21" s="18">
        <v>4256</v>
      </c>
      <c r="J21" s="18">
        <v>3962.4</v>
      </c>
      <c r="K21" s="139">
        <f>(I21-J21)/I21</f>
        <v>6.898496240601501E-2</v>
      </c>
      <c r="L21" s="96">
        <v>7144</v>
      </c>
      <c r="M21" s="82">
        <v>3323</v>
      </c>
      <c r="N21" s="82">
        <v>3821</v>
      </c>
      <c r="O21" s="96">
        <f>M21+N21-I21</f>
        <v>2888</v>
      </c>
      <c r="P21" s="18">
        <v>784.7</v>
      </c>
      <c r="Q21" s="18">
        <v>691.1</v>
      </c>
      <c r="R21" s="18">
        <v>306.89999999999998</v>
      </c>
      <c r="S21" s="18">
        <v>265.8</v>
      </c>
      <c r="T21" s="137">
        <f>((P21-R21)+(Q21-S21))/(P21+Q21)</f>
        <v>0.61193928716628276</v>
      </c>
      <c r="U21" s="96">
        <f>O21-O21*T21</f>
        <v>1120.7193386637755</v>
      </c>
      <c r="V21" s="96">
        <f>(J21+U21)/F21</f>
        <v>2223.5867623201116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2018 W Maize Introduction</vt:lpstr>
      <vt:lpstr>Dic. 2018 W Maize Lys. Measur.</vt:lpstr>
      <vt:lpstr>2018 W Maize Lys. Measur.</vt:lpstr>
      <vt:lpstr>Dic. 2018 W Maize Growth</vt:lpstr>
      <vt:lpstr>2018 W Maize Growth</vt:lpstr>
      <vt:lpstr>Dic. 2018 W Maize LAI biomass</vt:lpstr>
      <vt:lpstr>2018 W Maize LAI biomass</vt:lpstr>
      <vt:lpstr>Dic 2018 W Maize Hand Biomass</vt:lpstr>
      <vt:lpstr>2018 W Maize Hand Biomass</vt:lpstr>
      <vt:lpstr>Dic. 2018 W Maize Comb. Harv.</vt:lpstr>
      <vt:lpstr>2018 W Maize Comb. Harv.</vt:lpstr>
      <vt:lpstr>Dic. 2018 W Maize Hand Yield</vt:lpstr>
      <vt:lpstr>2018 W Maize Hand Yield</vt:lpstr>
      <vt:lpstr>'2018 W Maize Lys. Measur.'!plants94</vt:lpstr>
      <vt:lpstr>'2018 W Maize Lys. Measur.'!plants94_1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cp:lastPrinted>2021-11-15T18:57:01Z</cp:lastPrinted>
  <dcterms:created xsi:type="dcterms:W3CDTF">2021-04-23T16:18:27Z</dcterms:created>
  <dcterms:modified xsi:type="dcterms:W3CDTF">2021-11-20T13:30:19Z</dcterms:modified>
</cp:coreProperties>
</file>