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WPDOCS\RES\Lysimeters\Final\Ag_Data_Commons\Crop_growth_&amp;_yield_data\"/>
    </mc:Choice>
  </mc:AlternateContent>
  <xr:revisionPtr revIDLastSave="0" documentId="13_ncr:1_{7F8EE223-2077-4657-B72D-91461F6C1F6D}" xr6:coauthVersionLast="46" xr6:coauthVersionMax="46" xr10:uidLastSave="{00000000-0000-0000-0000-000000000000}"/>
  <bookViews>
    <workbookView xWindow="-108" yWindow="-108" windowWidth="23256" windowHeight="13404" tabRatio="894" firstSheet="6" activeTab="10" xr2:uid="{F3D3EBF0-2BAD-4F2C-A4E6-F8D6DFC2C68D}"/>
  </bookViews>
  <sheets>
    <sheet name="1994 W Maize Introduction" sheetId="6" r:id="rId1"/>
    <sheet name="Dic. 1994 W Maize Growth" sheetId="7" r:id="rId2"/>
    <sheet name="1994 W Maize Growth" sheetId="1" r:id="rId3"/>
    <sheet name="Dic. 1994 W Maize Pop. Density" sheetId="8" r:id="rId4"/>
    <sheet name="1994 W Maize Pop. Density" sheetId="3" r:id="rId5"/>
    <sheet name="Dic. 1994 W Maize Hand Harvest" sheetId="9" r:id="rId6"/>
    <sheet name="1994 W Maize Hand Harvest" sheetId="10" r:id="rId7"/>
    <sheet name="Dic. 1994 W Maize Combine Yield" sheetId="11" r:id="rId8"/>
    <sheet name="1994 W Maize Combine Yield" sheetId="12" r:id="rId9"/>
    <sheet name="Dic. 1994 W Maize Seed Data" sheetId="13" r:id="rId10"/>
    <sheet name="1994 W Maize Seed Data" sheetId="14" r:id="rId11"/>
  </sheets>
  <definedNames>
    <definedName name="plants94" localSheetId="2">'1994 W Maize Growth'!$D$2:$P$79</definedName>
    <definedName name="plants94_1" localSheetId="2">'1994 W Maize Growth'!$D$2:$P$73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8" i="14" l="1"/>
  <c r="A17" i="14"/>
  <c r="A16" i="14"/>
  <c r="A15" i="14"/>
  <c r="A14" i="14"/>
  <c r="A13" i="14"/>
  <c r="A12" i="14"/>
  <c r="A11" i="14"/>
  <c r="A10" i="14"/>
  <c r="A9" i="14"/>
  <c r="A8" i="14"/>
  <c r="A7" i="14"/>
  <c r="A6" i="14"/>
  <c r="A5" i="14"/>
  <c r="A4" i="14"/>
  <c r="A3" i="14"/>
  <c r="A2" i="14"/>
  <c r="J18" i="14"/>
  <c r="J17" i="14"/>
  <c r="J16" i="14"/>
  <c r="J15" i="14"/>
  <c r="J14" i="14"/>
  <c r="J13" i="14"/>
  <c r="J12" i="14"/>
  <c r="J11" i="14"/>
  <c r="J10" i="14"/>
  <c r="J9" i="14"/>
  <c r="J8" i="14"/>
  <c r="J7" i="14"/>
  <c r="J5" i="14"/>
  <c r="J4" i="14"/>
  <c r="J3" i="14"/>
  <c r="J2" i="14"/>
  <c r="I2" i="14"/>
  <c r="M7" i="12"/>
  <c r="M6" i="12"/>
  <c r="M5" i="12"/>
  <c r="M4" i="12"/>
  <c r="M3" i="12"/>
  <c r="M2" i="12"/>
  <c r="O17" i="10"/>
  <c r="O14" i="10"/>
  <c r="O13" i="10"/>
  <c r="O9" i="10"/>
  <c r="O7" i="10"/>
  <c r="O6" i="10"/>
  <c r="O5" i="10"/>
  <c r="F15" i="10"/>
  <c r="O15" i="10" s="1"/>
  <c r="F14" i="10"/>
  <c r="F13" i="10"/>
  <c r="F12" i="10"/>
  <c r="O12" i="10" s="1"/>
  <c r="F8" i="10"/>
  <c r="O8" i="10" s="1"/>
  <c r="F7" i="10"/>
  <c r="F6" i="10"/>
  <c r="F5" i="10"/>
  <c r="F18" i="10"/>
  <c r="K18" i="10" s="1"/>
  <c r="M18" i="10" s="1"/>
  <c r="L18" i="10" s="1"/>
  <c r="F17" i="10"/>
  <c r="F16" i="10"/>
  <c r="O16" i="10" s="1"/>
  <c r="F11" i="10"/>
  <c r="K11" i="10" s="1"/>
  <c r="M11" i="10" s="1"/>
  <c r="L11" i="10" s="1"/>
  <c r="F10" i="10"/>
  <c r="K10" i="10" s="1"/>
  <c r="M10" i="10" s="1"/>
  <c r="L10" i="10" s="1"/>
  <c r="F9" i="10"/>
  <c r="F4" i="10"/>
  <c r="O4" i="10" s="1"/>
  <c r="F3" i="10"/>
  <c r="O3" i="10" s="1"/>
  <c r="F2" i="10"/>
  <c r="O2" i="10" s="1"/>
  <c r="F21" i="3"/>
  <c r="H21" i="3" s="1"/>
  <c r="F20" i="3"/>
  <c r="F19" i="3"/>
  <c r="F18" i="3"/>
  <c r="F17" i="3"/>
  <c r="F16" i="3"/>
  <c r="F15" i="3"/>
  <c r="F14" i="3"/>
  <c r="F13" i="3"/>
  <c r="F12" i="3"/>
  <c r="F11" i="3"/>
  <c r="F10" i="3"/>
  <c r="F9" i="3"/>
  <c r="F8" i="3"/>
  <c r="F7" i="3"/>
  <c r="F6" i="3"/>
  <c r="F5" i="3"/>
  <c r="F4" i="3"/>
  <c r="F3" i="3"/>
  <c r="F2" i="3"/>
  <c r="H2" i="3" s="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5" i="1"/>
  <c r="O4" i="1"/>
  <c r="O3" i="1"/>
  <c r="O2"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G2" i="1"/>
  <c r="I18" i="14"/>
  <c r="I17" i="14"/>
  <c r="I16" i="14"/>
  <c r="I15" i="14"/>
  <c r="I14" i="14"/>
  <c r="I13" i="14"/>
  <c r="I12" i="14"/>
  <c r="I5" i="14"/>
  <c r="I4" i="14"/>
  <c r="I3" i="14"/>
  <c r="I7" i="14"/>
  <c r="I8" i="14"/>
  <c r="I9" i="14"/>
  <c r="I10" i="14"/>
  <c r="I11" i="14"/>
  <c r="A6" i="12"/>
  <c r="A5" i="12"/>
  <c r="A4" i="12"/>
  <c r="A3" i="12"/>
  <c r="A2" i="12"/>
  <c r="K10" i="12"/>
  <c r="L10" i="12" s="1"/>
  <c r="N10" i="12" s="1"/>
  <c r="J12" i="12"/>
  <c r="K12" i="12" s="1"/>
  <c r="J11" i="12"/>
  <c r="K11" i="12" s="1"/>
  <c r="J10" i="12"/>
  <c r="J9" i="12"/>
  <c r="K9" i="12" s="1"/>
  <c r="J8" i="12"/>
  <c r="K8" i="12" s="1"/>
  <c r="L8" i="12" s="1"/>
  <c r="J7" i="12"/>
  <c r="K7" i="12" s="1"/>
  <c r="L7" i="12" s="1"/>
  <c r="K17" i="10"/>
  <c r="M17" i="10" s="1"/>
  <c r="L17" i="10" s="1"/>
  <c r="K16" i="10"/>
  <c r="M16" i="10" s="1"/>
  <c r="L16" i="10" s="1"/>
  <c r="K15" i="10"/>
  <c r="M15" i="10" s="1"/>
  <c r="L15" i="10" s="1"/>
  <c r="K14" i="10"/>
  <c r="M14" i="10" s="1"/>
  <c r="L14" i="10" s="1"/>
  <c r="K13" i="10"/>
  <c r="M13" i="10" s="1"/>
  <c r="L13" i="10" s="1"/>
  <c r="K12" i="10"/>
  <c r="M12" i="10" s="1"/>
  <c r="L12" i="10" s="1"/>
  <c r="K9" i="10"/>
  <c r="M9" i="10" s="1"/>
  <c r="L9" i="10" s="1"/>
  <c r="K7" i="10"/>
  <c r="M7" i="10" s="1"/>
  <c r="L7" i="10" s="1"/>
  <c r="K6" i="10"/>
  <c r="M6" i="10" s="1"/>
  <c r="L6" i="10" s="1"/>
  <c r="K5" i="10"/>
  <c r="M5" i="10" s="1"/>
  <c r="L5" i="10" s="1"/>
  <c r="K4" i="10"/>
  <c r="M4" i="10" s="1"/>
  <c r="L4" i="10" s="1"/>
  <c r="K3" i="10"/>
  <c r="M3" i="10" s="1"/>
  <c r="L3" i="10" s="1"/>
  <c r="K2" i="10"/>
  <c r="M2" i="10" s="1"/>
  <c r="L2" i="10" s="1"/>
  <c r="H20" i="3"/>
  <c r="H19" i="3"/>
  <c r="H18" i="3"/>
  <c r="H17" i="3"/>
  <c r="H16" i="3"/>
  <c r="H15" i="3"/>
  <c r="H14" i="3"/>
  <c r="H13" i="3"/>
  <c r="H12" i="3"/>
  <c r="H11" i="3"/>
  <c r="H10" i="3"/>
  <c r="H9" i="3"/>
  <c r="H8" i="3"/>
  <c r="H7" i="3"/>
  <c r="H6" i="3"/>
  <c r="H5" i="3"/>
  <c r="H4" i="3"/>
  <c r="H3" i="3"/>
  <c r="O10" i="10" l="1"/>
  <c r="O18" i="10"/>
  <c r="O11" i="10"/>
  <c r="K8" i="10"/>
  <c r="M8" i="10" s="1"/>
  <c r="L8" i="10" s="1"/>
  <c r="N7" i="12"/>
  <c r="N8" i="12"/>
  <c r="M8" i="12"/>
  <c r="M10" i="12"/>
  <c r="L11" i="12"/>
  <c r="L12" i="12"/>
  <c r="L9" i="12"/>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56" i="1"/>
  <c r="K57" i="1"/>
  <c r="K58" i="1"/>
  <c r="K59" i="1"/>
  <c r="K60" i="1"/>
  <c r="K61" i="1"/>
  <c r="K62" i="1"/>
  <c r="K63" i="1"/>
  <c r="K64" i="1"/>
  <c r="K65" i="1"/>
  <c r="K66" i="1"/>
  <c r="K67" i="1"/>
  <c r="K68" i="1"/>
  <c r="K69" i="1"/>
  <c r="K70" i="1"/>
  <c r="K71" i="1"/>
  <c r="K72" i="1"/>
  <c r="K73" i="1"/>
  <c r="K8" i="1"/>
  <c r="K7" i="1"/>
  <c r="K6" i="1"/>
  <c r="K5" i="1"/>
  <c r="K4" i="1"/>
  <c r="K3" i="1"/>
  <c r="K2"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 r="A12" i="12"/>
  <c r="A11" i="12"/>
  <c r="A10" i="12"/>
  <c r="A9" i="12"/>
  <c r="A7" i="12"/>
  <c r="A8" i="12"/>
  <c r="A18" i="10"/>
  <c r="A17" i="10"/>
  <c r="A16" i="10"/>
  <c r="A15" i="10"/>
  <c r="A14" i="10"/>
  <c r="A13" i="10"/>
  <c r="A12" i="10"/>
  <c r="A11" i="10"/>
  <c r="A10" i="10"/>
  <c r="A9" i="10"/>
  <c r="A8" i="10"/>
  <c r="A7" i="10"/>
  <c r="A6" i="10"/>
  <c r="A5" i="10"/>
  <c r="A4" i="10"/>
  <c r="A3" i="10"/>
  <c r="A2" i="10"/>
  <c r="N11" i="12" l="1"/>
  <c r="M11" i="12"/>
  <c r="N9" i="12"/>
  <c r="M9" i="12"/>
  <c r="N12" i="12"/>
  <c r="M12" i="12"/>
  <c r="A21" i="3"/>
  <c r="A20" i="3"/>
  <c r="A19" i="3"/>
  <c r="A18" i="3"/>
  <c r="A17" i="3"/>
  <c r="A16" i="3"/>
  <c r="A15" i="3"/>
  <c r="A14" i="3"/>
  <c r="A13" i="3"/>
  <c r="A12" i="3"/>
  <c r="A11" i="3"/>
  <c r="A10" i="3"/>
  <c r="A9" i="3"/>
  <c r="A8" i="3"/>
  <c r="A7" i="3"/>
  <c r="A6" i="3"/>
  <c r="A5" i="3"/>
  <c r="A4" i="3"/>
  <c r="A3" i="3"/>
  <c r="A2"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BD4A70-D498-447F-96E2-12A11793F7BB}" name="plants94" type="6" refreshedVersion="6" background="1" saveData="1">
    <textPr codePage="437" sourceFile="D:\Climatic CD Data\cor94e\plants94.dat" comma="1">
      <textFields count="14">
        <textField/>
        <textField/>
        <textField/>
        <textField/>
        <textField/>
        <textField/>
        <textField/>
        <textField/>
        <textField/>
        <textField/>
        <textField/>
        <textField/>
        <textField/>
        <textField/>
      </textFields>
    </textPr>
  </connection>
  <connection id="2" xr16:uid="{93840328-12C5-4D9B-B9C3-84B163F2CAC8}" name="plants941" type="6" refreshedVersion="6" background="1" saveData="1">
    <textPr codePage="437" sourceFile="D:\Climatic CD Data\cor94w\plants94.dat"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<sst xmlns="http://schemas.openxmlformats.org/spreadsheetml/2006/main" count="676" uniqueCount="179">
  <si>
    <t>Year</t>
  </si>
  <si>
    <t>DOY</t>
  </si>
  <si>
    <t>LAI</t>
  </si>
  <si>
    <t>Span</t>
  </si>
  <si>
    <t>Growth Stage</t>
  </si>
  <si>
    <t>Date</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</si>
  <si>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</si>
  <si>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</si>
  <si>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</si>
  <si>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</si>
  <si>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</si>
  <si>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</si>
  <si>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</si>
  <si>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</si>
  <si>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</si>
  <si>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</si>
  <si>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</si>
  <si>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</si>
  <si>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</si>
  <si>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</si>
  <si>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</si>
  <si>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</si>
  <si>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</si>
  <si>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CONVENTION</t>
  </si>
  <si>
    <t>EXPLANATION</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</si>
  <si>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</si>
  <si>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</si>
  <si>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</si>
  <si>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</si>
  <si>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</si>
  <si>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</si>
  <si>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</si>
  <si>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</si>
  <si>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</si>
  <si>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</si>
  <si>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</si>
  <si>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</si>
  <si>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</si>
  <si>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</si>
  <si>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</si>
  <si>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</si>
  <si>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alphanumeric</t>
  </si>
  <si>
    <t>decimal</t>
  </si>
  <si>
    <t>Yes, #N/A</t>
  </si>
  <si>
    <t>Leaf Area Index -one-sided green leaf area per unit ground area</t>
  </si>
  <si>
    <t>Day of year</t>
  </si>
  <si>
    <t>Harvest Date</t>
  </si>
  <si>
    <t>Zinc</t>
  </si>
  <si>
    <t>N/A</t>
  </si>
  <si>
    <t>Span or lysimeter row from which the sample taken, NW indicates the northwest field or lysimeter, SW indicates the southwest field or lysimeter. LYS stands for lysimeter.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</si>
  <si>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Number plants in the sample area</t>
  </si>
  <si>
    <t>Number ears in the sample area</t>
  </si>
  <si>
    <t xml:space="preserve">Dic. 1994 W Maize Pop. Density </t>
  </si>
  <si>
    <t xml:space="preserve">1994 W Maize Pop. Density </t>
  </si>
  <si>
    <t>Dic.1994 W Maize Hand Harvest</t>
  </si>
  <si>
    <t>1994 W Maize Hand Harvest</t>
  </si>
  <si>
    <t>Dic.1994 W Maize Combine Yield</t>
  </si>
  <si>
    <t>1994 W Maize Combine Yield</t>
  </si>
  <si>
    <t>Data dictionary for sheet or CSV file named "1994 W Maize Pop. Density " where "Pop." is population</t>
  </si>
  <si>
    <t>Data dictionary for sheet or CSV file named "1994 W Maize Hand Harvest"</t>
  </si>
  <si>
    <t>Data dictionary for sheet or CSV file named "1994 W Maize Combine Yield"</t>
  </si>
  <si>
    <t>Data dictionary for sheet or CSV file named "W 1994 Maize Seed Data"</t>
  </si>
  <si>
    <t>1994 W Maize Fld. Samples</t>
  </si>
  <si>
    <t>Plot Size in m^2</t>
  </si>
  <si>
    <t>Yield in lbs/acre</t>
  </si>
  <si>
    <t>Yield in kg/ha</t>
  </si>
  <si>
    <t>Grain mass in g</t>
  </si>
  <si>
    <t>Yield in bu/ac</t>
  </si>
  <si>
    <t>Plot size in m^2</t>
  </si>
  <si>
    <t>Leaf dry mass in g</t>
  </si>
  <si>
    <t>Dic.W 1994 W Maize Seed Data</t>
  </si>
  <si>
    <t>W 1994 W Maize Seed Data</t>
  </si>
  <si>
    <t>1994 W Maize Seed Data</t>
  </si>
  <si>
    <t>1994 W Maize Pop. Density</t>
  </si>
  <si>
    <t>Howell, T. A., Evett, S. R., Tolk, J. A., Schneider, A. D., and Steiner, J. L. 1996. Evapotranspiration of corn - Southern High Plains. pp. 158-166. In C. R. Camp, E. J. Sadler, and R. E. Yoder (eds.) Proc. International Conference. Evapotranspiration and Irrigation Scheduling, San Antonio, TX.</t>
  </si>
  <si>
    <t>Tolk, J. A., Howell, T. A., Steiner, J. L., and Krieg, D. R. 1995. Aerodynamic characteristics of corn as determined by energy balance techniques. Agron. J. 87(4):464-473</t>
  </si>
  <si>
    <t>Number of plants per unit area</t>
  </si>
  <si>
    <t>Corn harvested by hand from plots in the field and from each row of the NW &amp; SW lysimeter surfaces</t>
  </si>
  <si>
    <t>Maize yield data harvested under each of 10 sprinkler spans numbered 1 through 10 (e.g., NW1 through NW5 and SW1 through SW5), including additional plots for zinc fertility study.</t>
  </si>
  <si>
    <t>Plot ID</t>
  </si>
  <si>
    <t>Number of plants harvested in the plot</t>
  </si>
  <si>
    <t>Mean plant height in cm</t>
  </si>
  <si>
    <t>Single-side leaf area in square centimeters meaured using a Licor Leaf Area Meter</t>
  </si>
  <si>
    <t>Number of plants/plot</t>
  </si>
  <si>
    <t>Plant height in cm</t>
  </si>
  <si>
    <t>Leaf area in cm^2</t>
  </si>
  <si>
    <t>Stalk dry mass in g</t>
  </si>
  <si>
    <t xml:space="preserve">Ear dry mass in g </t>
  </si>
  <si>
    <t>Mass of leaves in grams after drying to constant mass at 60 degress C</t>
  </si>
  <si>
    <t>Mass of stalks in grams after drying to constant mass at 60 degrees C</t>
  </si>
  <si>
    <t>Mass of ears in grams after drying to constant mass at 60 degrees C</t>
  </si>
  <si>
    <t>Ear dry mass in g</t>
  </si>
  <si>
    <t xml:space="preserve">Number of plants  </t>
  </si>
  <si>
    <t>Number of plants/m^2</t>
  </si>
  <si>
    <t>Number of plants in 6.096 m (20 feet) of row</t>
  </si>
  <si>
    <t>Number plants/plot</t>
  </si>
  <si>
    <t>Number ears/plot</t>
  </si>
  <si>
    <t>Total ear mass in g</t>
  </si>
  <si>
    <t>Mass of ears in the sample area in grams</t>
  </si>
  <si>
    <t>Grain mass in the sample area</t>
  </si>
  <si>
    <t>Yield in g/m^2</t>
  </si>
  <si>
    <t>Grain yield in grams per square meter in sample area</t>
  </si>
  <si>
    <t>Grain yield in kilograms per hectare in the sample area</t>
  </si>
  <si>
    <t>Grain yield in bushels per acre in the sample area</t>
  </si>
  <si>
    <t>Mass of stalks and leaves in the sample area in grams</t>
  </si>
  <si>
    <t>Number of ears/plot</t>
  </si>
  <si>
    <t>Total grain mass in g</t>
  </si>
  <si>
    <t>yield in g/m^2</t>
  </si>
  <si>
    <t>Stalk and leaf mass in g</t>
  </si>
  <si>
    <t>Harvested area in ac</t>
  </si>
  <si>
    <t>Dry sub-sample mass in g</t>
  </si>
  <si>
    <t>Sample water content in g/g</t>
  </si>
  <si>
    <t>Mass of water per unit mass of undried sample in grams per gram.</t>
  </si>
  <si>
    <t>Total sample dry weight in lbs</t>
  </si>
  <si>
    <t xml:space="preserve"> Dry grain yield in lbs/acre</t>
  </si>
  <si>
    <t>Dry grain yield in kg/ha</t>
  </si>
  <si>
    <t>Harvested area in acres</t>
  </si>
  <si>
    <t>Sub-sample 1 500 seed dry mass in g</t>
  </si>
  <si>
    <t>Mass in grams of 500 seeds in sub-sample 1</t>
  </si>
  <si>
    <t>Sub-sample 2 500 seed dry mass in g</t>
  </si>
  <si>
    <t>Mass in grams of 500 seeds in sub-sample 2</t>
  </si>
  <si>
    <t>Sub-sample 3 500 seed dry mass in g</t>
  </si>
  <si>
    <t>Mass in grams of 500 seeds in sub-sample 3</t>
  </si>
  <si>
    <t>Average 500 seed dry mass in g</t>
  </si>
  <si>
    <t>Average mass in grams of 3  500 seed sub-samples</t>
  </si>
  <si>
    <t>Three replicate measurements of mass of 500 oven dried kernels in three locations in the NW field, each row of the NW lysimeter, three locations in the SW field, and each row of the SW lysimeter.</t>
  </si>
  <si>
    <t>Dic. 1994 W Maize Growth</t>
  </si>
  <si>
    <t>1994 W Maize Growth</t>
  </si>
  <si>
    <t>Data dictionary for sheet or CSV file named "1994 W Maize Growth" Where "W" is west.</t>
  </si>
  <si>
    <t>Periodic values of growth stage, plant population, plant height, leaf area index, and biomass from 3 randomly chosen plots in the NW field and 3 plots in the SW field throughout the growing season</t>
  </si>
  <si>
    <t>1994 W Maize Introduction</t>
  </si>
  <si>
    <t xml:space="preserve">Total above-ground dry matter in kg/ha </t>
  </si>
  <si>
    <t>Dry biomass in kilograms per hectare of all matter, dried leaves, stalks, and ears after drying to constant mass at 60 degrees C</t>
  </si>
  <si>
    <t>Total above-ground dry matter in  kg/ha</t>
  </si>
  <si>
    <t>Surface area of plot in square meters given that plants were sampled from 6.096 meters (20 feet) of row and row width was 0.762 meter.</t>
  </si>
  <si>
    <t>Area of sample harvested in square meters based on two rows, each 3 meters long, sampled in the field (6 m by 0.762 row width = 4.572 square meters), and each of four rows on the lysimeters sampled individually (3 m by 0.762 row width = 2.286 square meters).</t>
  </si>
  <si>
    <t>Above-ground dry matter in kg/ha</t>
  </si>
  <si>
    <t>Total above-ground dry matter in kg/ha</t>
  </si>
  <si>
    <t>Total above-ground dry matter in kilograms per hectare</t>
  </si>
  <si>
    <t>Area of sample harvested in acres assuming a six-row combine header (15 feet width), two rounds of the combine in the field (effective 30 foot width = 9.144 meters), and row length of 200 meters.</t>
  </si>
  <si>
    <t>Total weight of sample in pounds. NW field was not combined because yield was so small that it was considered a failed crop.</t>
  </si>
  <si>
    <t>Mass of wet grain sub-sample in grams.  NW field was not combined because yield was so small that it was considered a failed crop.</t>
  </si>
  <si>
    <t>Oven dried mass in grams of grain sub-sample dried to constant mass at 60 degrees C.  NW field was not combined because yield was so small that it was considered a failed crop.</t>
  </si>
  <si>
    <t>Weight of dry total sample in pounds.  NW field was not combined because yield was so small that it was considered a failed crop.</t>
  </si>
  <si>
    <t>Grain yield in pounds per acre after drying to a constant mass at 60 degrees C.  NW field was not combined because yield was so small that it was considered a failed crop.</t>
  </si>
  <si>
    <t>Yield in kilograms per hectare of oven-dry corn sample after drying to a constant mass at 60 degrees C.  NW field was not combined because yield was so small that it was considered a failed crop.</t>
  </si>
  <si>
    <t>Total grain undried weight in lbs</t>
  </si>
  <si>
    <t>Undried sub-sample mass  in g</t>
  </si>
  <si>
    <t>Undried sub-sample mass in g</t>
  </si>
  <si>
    <t>Grain yield at standard moisture in bu/acre</t>
  </si>
  <si>
    <t>Grain yield in bushels per acre at standard moisture content of 0.155 g/g and 56 pounds per bushel.</t>
  </si>
  <si>
    <t>Mean dry mass per seed in g</t>
  </si>
  <si>
    <t>Mean mass in grams per seed. Missing data (#N/A) indicate that the total sample contained fewer than 500 seeds, which was due to crop failure.</t>
  </si>
  <si>
    <t>Number of plants plants per square meter. Lysimeters were thinned to 4 plants per square meter (9 plants per row).</t>
  </si>
  <si>
    <t>Terry A. Howell, Sr., Supervisory Research Agricultural Engineer, tah1@att.net</t>
  </si>
  <si>
    <t>Howell, T.,A., Tolk, J.A., Schneider, A.D., and Evett, S.R. 1998. Evapotranspiration, yield, and water use efficiency of corn hybrids differing in maturity. Agron. J. 90(1):3-9.</t>
  </si>
  <si>
    <t xml:space="preserve">1. Contacting all the scientists listed above and obtaining approval to use the data, </t>
  </si>
  <si>
    <t>Plot number</t>
  </si>
  <si>
    <t>Location</t>
  </si>
  <si>
    <t>Field</t>
  </si>
  <si>
    <t>NW</t>
  </si>
  <si>
    <t>SW</t>
  </si>
  <si>
    <t>Sample location consisting of field ID (NW for northwest or SW for southwest)</t>
  </si>
  <si>
    <t>A number that indicates one of three random sample plots in each of the fields, 3 samples in the NW field and 3 samples in the SW field.</t>
  </si>
  <si>
    <t>text</t>
  </si>
  <si>
    <r>
      <t>Plant growth stages as assesed following Hanway, J. J. 1963. Growth Stages of Corn (</t>
    </r>
    <r>
      <rPr>
        <i/>
        <sz val="10"/>
        <color theme="1"/>
        <rFont val="Arial"/>
        <family val="2"/>
      </rPr>
      <t>Zea mays</t>
    </r>
    <r>
      <rPr>
        <sz val="10"/>
        <color theme="1"/>
        <rFont val="Arial"/>
        <family val="2"/>
      </rPr>
      <t>, L. ). Agron. J. 55:487-492.</t>
    </r>
  </si>
  <si>
    <t>Size of sampled plot in square meters. A row length of 2 meters was sampled resulting in a plot size of 1.524 square meters.</t>
  </si>
  <si>
    <t xml:space="preserve">Number indicating from which span the sample was taken. There were 10 spans numbered from north to south with spans 1 through 5 in the NW field and spans 6 through 10 in the SW field. The concept of span" is related to the 10-span, linear-move irrigation system used to irrigate the lysimeter fields. </t>
  </si>
  <si>
    <t>NWZinc</t>
  </si>
  <si>
    <t>NWLYS</t>
  </si>
  <si>
    <t>SWLYS</t>
  </si>
  <si>
    <t>Location identifier  where NW means northwest field and lysimeter, SW refers to southwest field and lysimeter, "Lys" refers to lysimeter, and NW and SW alone refer to the fields. NWZinc refers to plots in the NW field that received supplemental zinc fertilization.</t>
  </si>
  <si>
    <t>The number refers to the replicate sample number in the field or the row on the lysimeter. Rows were numbered 1 through 4 from north to south on the lysimeters.</t>
  </si>
  <si>
    <t>Span number</t>
  </si>
  <si>
    <t>Sample location identification where NW means northwest field, SW refers to southwest field, and "zinc" refers to a part of the field that received supplemental zinc fertilization. No harvest samples were taken in the NW field due to crop failure.</t>
  </si>
  <si>
    <t>Sample plot identification where the number refers to the "span" within which the combine harvest was taken. The concept of span" is related to the 10-span, linear-move irrigation systems used to irrigate the lysimeter fields. In each field, spans are numbered 1 through 5 from north to south. The zinc plot was assigned to span 5 without ratinoale and may have been in a different span within the NW field.</t>
  </si>
  <si>
    <t>Sample number</t>
  </si>
  <si>
    <t>A number referring to the replicate sample number in the field or the row on the lysimeter. There were three randomly chosen replicate sample locations in each field. Rows on the lysimeters were numbered 1 through 4 from north to south. Each sample was subdivided into three samples for 500-seed counts and mass determination.</t>
  </si>
  <si>
    <t>Sample plot identification where NW means northwest field and lysimeter, SW refers to southwest field and lysimeter, LYS refers to lysimeter, and the word zinc refers to combine harvest samples taken from field areas that were fertilized with zinc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</si>
</sst>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9" x14ac:knownFonts="1">
    <font>
      <sz val="11"/>
      <color theme="1"/>
      <name val="Calibri"/>
      <family val="2"/>
      <scheme val="minor"/>
    </font>
    <font>
      <sz val="10"/>
      <name val="Arial"/>
      <family val="2"/>
    </font>
    <font>
      <sz val="12"/>
      <name val="Times New Roman"/>
      <family val="1"/>
    </font>
    <font>
      <sz val="10"/>
      <color theme="1"/>
      <name val="Arial"/>
      <family val="2"/>
    </font>
    <font>
      <sz val="14"/>
      <color theme="1"/>
      <name val="Calibri"/>
      <family val="2"/>
    </font>
    <font>
      <sz val="11"/>
      <color theme="1"/>
      <name val="Calibri"/>
      <family val="2"/>
    </font>
    <font>
      <sz val="12"/>
      <color theme="1"/>
      <name val="Times New Roman"/>
      <family val="1"/>
    </font>
    <font>
      <sz val="11"/>
      <color theme="1"/>
      <name val="Arial"/>
      <family val="2"/>
    </font>
    <font>
      <i/>
      <sz val="10"/>
      <color theme="1"/>
      <name val="Arial"/>
      <family val="2"/>
    </font>
  </fonts>
  <fills count="3">
    <fill>
      <patternFill patternType="none"/>
    </fill>
    <fill>
      <patternFill patternType="gray125"/>
    </fill>
    <fill>
      <patternFill patternType="solid">
        <fgColor rgb="FFEFEFEF"/>
        <bgColor rgb="FFEFEFEF"/>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4">
    <xf numFmtId="0" fontId="0" fillId="0" borderId="0"/>
    <xf numFmtId="0" fontId="1" fillId="0" borderId="0"/>
    <xf numFmtId="0" fontId="2" fillId="0" borderId="0"/>
    <xf numFmtId="0" fontId="1" fillId="0" borderId="0"/>
  </cellStyleXfs>
  <cellXfs count="59">
    <xf numFmtId="0" fontId="0" fillId="0" borderId="0" xfId="0"/>
    <xf numFmtId="0" fontId="0" fillId="0" borderId="0" xfId="0" applyFont="1" applyBorder="1" applyAlignment="1">
      <alignment horizontal="center"/>
    </xf>
    <xf numFmtId="0" fontId="0" fillId="0" borderId="0" xfId="0" applyFont="1"/>
    <xf numFmtId="0" fontId="3" fillId="0" borderId="0" xfId="1" applyFont="1" applyAlignment="1">
      <alignment vertical="top"/>
    </xf>
    <xf numFmtId="0" fontId="3" fillId="0" borderId="0" xfId="1" applyFont="1"/>
    <xf numFmtId="0" fontId="4" fillId="0" borderId="0" xfId="1" applyFont="1" applyAlignment="1">
      <alignment horizontal="left" vertical="center" readingOrder="1"/>
    </xf>
    <xf numFmtId="0" fontId="5" fillId="0" borderId="0" xfId="1" applyFont="1" applyAlignment="1">
      <alignment horizontal="left" vertical="center" readingOrder="1"/>
    </xf>
    <xf numFmtId="0" fontId="5" fillId="0" borderId="0" xfId="1" applyFont="1" applyAlignment="1">
      <alignment vertical="center" readingOrder="1"/>
    </xf>
    <xf numFmtId="0" fontId="3" fillId="0" borderId="0" xfId="1" applyFont="1" applyAlignment="1">
      <alignment vertical="top" wrapText="1"/>
    </xf>
    <xf numFmtId="0" fontId="0" fillId="0" borderId="0" xfId="0" applyFont="1" applyAlignment="1">
      <alignment vertical="center"/>
    </xf>
    <xf numFmtId="0" fontId="0" fillId="0" borderId="0" xfId="0" applyFont="1" applyAlignment="1">
      <alignment vertical="top"/>
    </xf>
    <xf numFmtId="14" fontId="3" fillId="0" borderId="0" xfId="1" applyNumberFormat="1" applyFont="1" applyAlignment="1">
      <alignment horizontal="left" vertical="top"/>
    </xf>
    <xf numFmtId="0" fontId="5" fillId="0" borderId="0" xfId="1" applyFont="1" applyAlignment="1">
      <alignment vertical="top" wrapText="1"/>
    </xf>
    <xf numFmtId="0" fontId="7" fillId="2" borderId="1" xfId="1" applyFont="1" applyFill="1" applyBorder="1" applyAlignment="1">
      <alignment vertical="top" wrapText="1"/>
    </xf>
    <xf numFmtId="0" fontId="0" fillId="0" borderId="0" xfId="0" applyFont="1" applyAlignment="1">
      <alignment horizontal="left" vertical="top" wrapText="1"/>
    </xf>
    <xf numFmtId="0" fontId="7" fillId="0" borderId="1" xfId="1" applyFont="1" applyFill="1" applyBorder="1" applyAlignment="1">
      <alignment vertical="top" wrapText="1"/>
    </xf>
    <xf numFmtId="0" fontId="0" fillId="0" borderId="0" xfId="0" applyFont="1" applyFill="1" applyAlignment="1">
      <alignment vertical="top"/>
    </xf>
    <xf numFmtId="0" fontId="3" fillId="0" borderId="0" xfId="1" applyFont="1" applyFill="1" applyAlignment="1">
      <alignment vertical="top"/>
    </xf>
    <xf numFmtId="14" fontId="3" fillId="0" borderId="0" xfId="1" applyNumberFormat="1" applyFont="1" applyFill="1" applyAlignment="1">
      <alignment horizontal="left" vertical="top"/>
    </xf>
    <xf numFmtId="0" fontId="3" fillId="0" borderId="0" xfId="1" applyFont="1" applyFill="1" applyAlignment="1">
      <alignment vertical="top" wrapText="1"/>
    </xf>
    <xf numFmtId="0" fontId="5" fillId="0" borderId="0" xfId="1" applyFont="1" applyFill="1" applyAlignment="1">
      <alignment vertical="top" wrapText="1"/>
    </xf>
    <xf numFmtId="0" fontId="3" fillId="0" borderId="2" xfId="1" applyFont="1" applyFill="1" applyBorder="1" applyAlignment="1">
      <alignment vertical="top" wrapText="1"/>
    </xf>
    <xf numFmtId="0" fontId="6" fillId="0" borderId="2" xfId="2" applyFont="1" applyFill="1" applyBorder="1" applyAlignment="1">
      <alignment horizontal="left" vertical="top" wrapText="1"/>
    </xf>
    <xf numFmtId="0" fontId="6" fillId="0" borderId="0" xfId="1" applyFont="1" applyFill="1" applyAlignment="1">
      <alignment vertical="top" wrapText="1"/>
    </xf>
    <xf numFmtId="0" fontId="3" fillId="0" borderId="0" xfId="0" applyFont="1" applyFill="1" applyAlignment="1">
      <alignment vertical="top" wrapText="1"/>
    </xf>
    <xf numFmtId="0" fontId="0" fillId="0" borderId="0" xfId="0" applyFont="1" applyFill="1" applyAlignment="1">
      <alignment horizontal="left" vertical="top" wrapText="1"/>
    </xf>
    <xf numFmtId="14" fontId="0" fillId="0" borderId="0" xfId="0" applyNumberFormat="1" applyFont="1"/>
    <xf numFmtId="0" fontId="0" fillId="0" borderId="0" xfId="0" applyFont="1" applyAlignment="1">
      <alignment horizontal="center"/>
    </xf>
    <xf numFmtId="164" fontId="0" fillId="0" borderId="0" xfId="0" applyNumberFormat="1" applyFont="1"/>
    <xf numFmtId="0" fontId="0" fillId="0" borderId="0" xfId="0" applyFont="1" applyAlignment="1">
      <alignment horizontal="center" wrapText="1"/>
    </xf>
    <xf numFmtId="165" fontId="0" fillId="0" borderId="0" xfId="0" applyNumberFormat="1" applyFont="1"/>
    <xf numFmtId="1" fontId="0" fillId="0" borderId="0" xfId="0" applyNumberFormat="1" applyFont="1"/>
    <xf numFmtId="0" fontId="3" fillId="0" borderId="0" xfId="1" applyFont="1" applyFill="1" applyBorder="1" applyAlignment="1">
      <alignment vertical="top" wrapText="1"/>
    </xf>
    <xf numFmtId="0" fontId="0" fillId="0" borderId="0" xfId="0" applyFont="1" applyFill="1"/>
    <xf numFmtId="0" fontId="3" fillId="0" borderId="0" xfId="1" applyFont="1" applyFill="1" applyAlignment="1">
      <alignment wrapText="1"/>
    </xf>
    <xf numFmtId="0" fontId="5" fillId="0" borderId="0" xfId="1" applyFont="1" applyFill="1" applyAlignment="1">
      <alignment vertical="center" wrapText="1"/>
    </xf>
    <xf numFmtId="0" fontId="3" fillId="0" borderId="0" xfId="1" applyFont="1" applyFill="1"/>
    <xf numFmtId="2" fontId="0" fillId="0" borderId="0" xfId="0" applyNumberFormat="1" applyFont="1"/>
    <xf numFmtId="0" fontId="0" fillId="0" borderId="0" xfId="0" applyFont="1" applyAlignment="1">
      <alignment horizontal="left"/>
    </xf>
    <xf numFmtId="0" fontId="0" fillId="0" borderId="0" xfId="0" applyFont="1" applyAlignment="1">
      <alignment wrapText="1"/>
    </xf>
    <xf numFmtId="14" fontId="3" fillId="0" borderId="0" xfId="1" applyNumberFormat="1" applyFont="1" applyFill="1" applyAlignment="1">
      <alignment horizontal="left" vertical="top" wrapText="1"/>
    </xf>
    <xf numFmtId="0" fontId="0" fillId="0" borderId="0" xfId="0" applyFont="1" applyFill="1" applyAlignment="1">
      <alignment vertical="top" wrapText="1"/>
    </xf>
    <xf numFmtId="0" fontId="0" fillId="0" borderId="0" xfId="0" applyFont="1" applyBorder="1"/>
    <xf numFmtId="14" fontId="0" fillId="0" borderId="0" xfId="0" applyNumberFormat="1" applyFont="1" applyBorder="1"/>
    <xf numFmtId="164" fontId="0" fillId="0" borderId="0" xfId="0" applyNumberFormat="1" applyFont="1" applyBorder="1"/>
    <xf numFmtId="0" fontId="0" fillId="0" borderId="0" xfId="0" applyFont="1" applyFill="1" applyBorder="1"/>
    <xf numFmtId="0" fontId="0" fillId="0" borderId="0" xfId="0" applyFont="1" applyBorder="1" applyAlignment="1">
      <alignment horizontal="center" wrapText="1"/>
    </xf>
    <xf numFmtId="0" fontId="0" fillId="0" borderId="0" xfId="0" applyFont="1" applyAlignment="1"/>
    <xf numFmtId="14" fontId="0" fillId="0" borderId="0" xfId="0" applyNumberFormat="1" applyFont="1" applyBorder="1" applyAlignment="1">
      <alignment horizontal="center"/>
    </xf>
    <xf numFmtId="164" fontId="0" fillId="0" borderId="0" xfId="0" applyNumberFormat="1" applyFont="1" applyBorder="1" applyAlignment="1">
      <alignment horizontal="center"/>
    </xf>
    <xf numFmtId="1" fontId="0" fillId="0" borderId="0" xfId="0" applyNumberFormat="1" applyFont="1" applyBorder="1" applyAlignment="1">
      <alignment horizontal="center"/>
    </xf>
    <xf numFmtId="165" fontId="0" fillId="0" borderId="0" xfId="0" applyNumberFormat="1" applyFont="1" applyBorder="1" applyAlignment="1">
      <alignment horizontal="center"/>
    </xf>
    <xf numFmtId="165" fontId="0" fillId="0" borderId="0" xfId="0" applyNumberFormat="1" applyFont="1" applyAlignment="1">
      <alignment horizontal="center"/>
    </xf>
    <xf numFmtId="14" fontId="0" fillId="0" borderId="0" xfId="0" applyNumberFormat="1" applyFont="1" applyAlignment="1">
      <alignment horizontal="center"/>
    </xf>
    <xf numFmtId="164" fontId="0" fillId="0" borderId="0" xfId="0" applyNumberFormat="1" applyFont="1" applyAlignment="1">
      <alignment horizontal="center"/>
    </xf>
    <xf numFmtId="1" fontId="0" fillId="0" borderId="0" xfId="0" applyNumberFormat="1" applyFont="1" applyAlignment="1">
      <alignment horizontal="center"/>
    </xf>
    <xf numFmtId="166" fontId="0" fillId="0" borderId="0" xfId="0" applyNumberFormat="1" applyFont="1" applyAlignment="1">
      <alignment horizontal="center"/>
    </xf>
    <xf numFmtId="166" fontId="0" fillId="0" borderId="0" xfId="0" applyNumberFormat="1" applyFont="1"/>
    <xf numFmtId="164" fontId="0" fillId="0" borderId="0" xfId="0" applyNumberFormat="1" applyFont="1" applyAlignment="1">
      <alignment horizontal="right"/>
    </xf>
  </cellXfs>
  <cellStyles count="4">
    <cellStyle name="Normal" xfId="0" builtinId="0"/>
    <cellStyle name="Normal 2" xfId="1" xr:uid="{9C28FFEF-96C6-43FE-B7F0-B7B42DEEF592}"/>
    <cellStyle name="Normal 2 2" xfId="3" xr:uid="{1717D337-F44A-4C0C-A9E2-157EF2975EA0}"/>
    <cellStyle name="Normal 5" xfId="2" xr:uid="{D1E658DA-EB36-4579-B482-7B7CC287A5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lants94" connectionId="1" xr16:uid="{A60FB837-16E2-466A-A339-57AAB6067C2A}"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lants94_1" connectionId="2" xr16:uid="{28F8BAA3-1131-4B4A-BDD0-5C695F647AC6}"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6322-C4EA-4B37-B2CA-DB470FCB459B}">
  <sheetPr codeName="Sheet2"/>
  <dimension ref="A1:U32"/>
  <sheetViews>
    <sheetView workbookViewId="0"/>
  </sheetViews>
  <sheetFormatPr defaultRowHeight="14.4" x14ac:dyDescent="0.3"/>
  <cols>
    <col min="1" max="1" width="35.44140625" style="2" customWidth="1"/>
    <col min="2" max="2" width="143.5546875" style="2" bestFit="1" customWidth="1"/>
    <col min="3" max="16384" width="8.88671875" style="2"/>
  </cols>
  <sheetData>
    <row r="1" spans="1:21" x14ac:dyDescent="0.3">
      <c r="A1" s="3" t="s">
        <v>6</v>
      </c>
      <c r="B1" s="4" t="s">
        <v>7</v>
      </c>
      <c r="C1" s="4"/>
      <c r="D1" s="4"/>
      <c r="E1" s="4"/>
      <c r="F1" s="4"/>
      <c r="G1" s="4"/>
      <c r="H1" s="4"/>
      <c r="I1" s="4"/>
      <c r="J1" s="4"/>
      <c r="K1" s="4"/>
      <c r="L1" s="4"/>
      <c r="M1" s="4"/>
      <c r="N1" s="4"/>
      <c r="O1" s="4"/>
      <c r="P1" s="4"/>
      <c r="Q1" s="4"/>
      <c r="R1" s="4"/>
      <c r="S1" s="4"/>
      <c r="T1" s="4"/>
      <c r="U1" s="4"/>
    </row>
    <row r="2" spans="1:21" x14ac:dyDescent="0.3">
      <c r="A2" s="3" t="s">
        <v>130</v>
      </c>
      <c r="B2" s="4" t="s">
        <v>8</v>
      </c>
      <c r="C2" s="4"/>
      <c r="D2" s="4"/>
      <c r="E2" s="4"/>
      <c r="F2" s="4"/>
      <c r="G2" s="4"/>
      <c r="H2" s="4"/>
      <c r="I2" s="4"/>
      <c r="J2" s="4"/>
      <c r="K2" s="4"/>
      <c r="L2" s="4"/>
      <c r="M2" s="4"/>
      <c r="N2" s="4"/>
      <c r="O2" s="4"/>
      <c r="P2" s="4"/>
      <c r="Q2" s="4"/>
      <c r="R2" s="4"/>
      <c r="S2" s="4"/>
      <c r="T2" s="4"/>
      <c r="U2" s="4"/>
    </row>
    <row r="3" spans="1:21" x14ac:dyDescent="0.3">
      <c r="A3" s="3" t="s">
        <v>126</v>
      </c>
      <c r="B3" s="4" t="s">
        <v>128</v>
      </c>
      <c r="C3" s="4"/>
      <c r="D3" s="4"/>
      <c r="E3" s="4"/>
      <c r="F3" s="4"/>
      <c r="G3" s="4"/>
      <c r="H3" s="4"/>
      <c r="I3" s="4"/>
      <c r="J3" s="4"/>
      <c r="K3" s="4"/>
      <c r="L3" s="4"/>
      <c r="M3" s="4"/>
      <c r="N3" s="4"/>
      <c r="O3" s="4"/>
      <c r="P3" s="4"/>
      <c r="Q3" s="4"/>
      <c r="R3" s="4"/>
      <c r="S3" s="4"/>
      <c r="T3" s="4"/>
      <c r="U3" s="4"/>
    </row>
    <row r="4" spans="1:21" x14ac:dyDescent="0.3">
      <c r="A4" s="3" t="s">
        <v>127</v>
      </c>
      <c r="B4" s="4" t="s">
        <v>129</v>
      </c>
      <c r="C4" s="4"/>
      <c r="D4" s="4"/>
      <c r="E4" s="4"/>
      <c r="F4" s="4"/>
      <c r="G4" s="4"/>
      <c r="H4" s="4"/>
      <c r="I4" s="4"/>
      <c r="J4" s="4"/>
      <c r="K4" s="4"/>
      <c r="L4" s="4"/>
      <c r="M4" s="4"/>
      <c r="N4" s="4"/>
      <c r="O4" s="4"/>
      <c r="P4" s="4"/>
      <c r="Q4" s="4"/>
      <c r="R4" s="4"/>
      <c r="S4" s="4"/>
      <c r="T4" s="4"/>
      <c r="U4" s="4"/>
    </row>
    <row r="5" spans="1:21" x14ac:dyDescent="0.3">
      <c r="A5" s="3" t="s">
        <v>52</v>
      </c>
      <c r="B5" s="4" t="s">
        <v>58</v>
      </c>
      <c r="C5" s="4"/>
      <c r="D5" s="4"/>
      <c r="E5" s="4"/>
      <c r="F5" s="4"/>
      <c r="G5" s="4"/>
      <c r="H5" s="4"/>
      <c r="I5" s="4"/>
      <c r="J5" s="4"/>
      <c r="K5" s="4"/>
      <c r="L5" s="4"/>
      <c r="M5" s="4"/>
      <c r="N5" s="4"/>
      <c r="O5" s="4"/>
      <c r="P5" s="4"/>
      <c r="Q5" s="4"/>
      <c r="R5" s="4"/>
      <c r="S5" s="4"/>
      <c r="T5" s="4"/>
      <c r="U5" s="4"/>
    </row>
    <row r="6" spans="1:21" x14ac:dyDescent="0.3">
      <c r="A6" s="3" t="s">
        <v>53</v>
      </c>
      <c r="B6" s="4" t="s">
        <v>76</v>
      </c>
      <c r="C6" s="4"/>
      <c r="D6" s="4"/>
      <c r="E6" s="4"/>
      <c r="F6" s="4"/>
      <c r="G6" s="4"/>
      <c r="H6" s="4"/>
      <c r="I6" s="4"/>
      <c r="J6" s="4"/>
      <c r="K6" s="4"/>
      <c r="L6" s="4"/>
      <c r="M6" s="4"/>
      <c r="N6" s="4"/>
      <c r="O6" s="4"/>
      <c r="P6" s="4"/>
      <c r="Q6" s="4"/>
      <c r="R6" s="4"/>
      <c r="S6" s="4"/>
      <c r="T6" s="4"/>
      <c r="U6" s="4"/>
    </row>
    <row r="7" spans="1:21" x14ac:dyDescent="0.3">
      <c r="A7" s="3" t="s">
        <v>54</v>
      </c>
      <c r="B7" s="4" t="s">
        <v>59</v>
      </c>
      <c r="C7" s="4"/>
      <c r="D7" s="4"/>
      <c r="E7" s="4"/>
      <c r="F7" s="4"/>
      <c r="G7" s="4"/>
      <c r="H7" s="4"/>
      <c r="I7" s="4"/>
      <c r="J7" s="4"/>
      <c r="K7" s="4"/>
      <c r="L7" s="4"/>
      <c r="M7" s="4"/>
      <c r="N7" s="4"/>
      <c r="O7" s="4"/>
      <c r="P7" s="4"/>
      <c r="Q7" s="4"/>
      <c r="R7" s="4"/>
      <c r="S7" s="4"/>
      <c r="T7" s="4"/>
      <c r="U7" s="4"/>
    </row>
    <row r="8" spans="1:21" x14ac:dyDescent="0.3">
      <c r="A8" s="3" t="s">
        <v>55</v>
      </c>
      <c r="B8" s="4" t="s">
        <v>77</v>
      </c>
      <c r="C8" s="4"/>
      <c r="D8" s="4"/>
      <c r="E8" s="4"/>
      <c r="F8" s="4"/>
      <c r="G8" s="4"/>
      <c r="H8" s="4"/>
      <c r="I8" s="4"/>
      <c r="J8" s="4"/>
      <c r="K8" s="4"/>
      <c r="L8" s="4"/>
      <c r="M8" s="4"/>
      <c r="N8" s="4"/>
      <c r="O8" s="4"/>
      <c r="P8" s="4"/>
      <c r="Q8" s="4"/>
      <c r="R8" s="4"/>
      <c r="S8" s="4"/>
      <c r="T8" s="4"/>
      <c r="U8" s="4"/>
    </row>
    <row r="9" spans="1:21" x14ac:dyDescent="0.3">
      <c r="A9" s="3" t="s">
        <v>56</v>
      </c>
      <c r="B9" s="4" t="s">
        <v>60</v>
      </c>
      <c r="C9" s="4"/>
      <c r="D9" s="4"/>
      <c r="E9" s="4"/>
      <c r="F9" s="4"/>
      <c r="G9" s="4"/>
      <c r="H9" s="4"/>
      <c r="I9" s="4"/>
      <c r="J9" s="4"/>
      <c r="K9" s="4"/>
      <c r="L9" s="4"/>
      <c r="M9" s="4"/>
      <c r="N9" s="4"/>
      <c r="O9" s="4"/>
      <c r="P9" s="4"/>
      <c r="Q9" s="4"/>
      <c r="R9" s="4"/>
      <c r="S9" s="4"/>
      <c r="T9" s="4"/>
      <c r="U9" s="4"/>
    </row>
    <row r="10" spans="1:21" x14ac:dyDescent="0.3">
      <c r="A10" s="3" t="s">
        <v>57</v>
      </c>
      <c r="B10" s="4" t="s">
        <v>78</v>
      </c>
      <c r="C10" s="4"/>
      <c r="D10" s="4"/>
      <c r="E10" s="4"/>
      <c r="F10" s="4"/>
      <c r="G10" s="4"/>
      <c r="H10" s="4"/>
      <c r="I10" s="4"/>
      <c r="J10" s="4"/>
      <c r="K10" s="4"/>
      <c r="L10" s="4"/>
      <c r="M10" s="4"/>
      <c r="N10" s="4"/>
      <c r="O10" s="4"/>
      <c r="P10" s="4"/>
      <c r="Q10" s="4"/>
      <c r="R10" s="4"/>
      <c r="S10" s="4"/>
      <c r="T10" s="4"/>
      <c r="U10" s="4"/>
    </row>
    <row r="11" spans="1:21" x14ac:dyDescent="0.3">
      <c r="A11" s="3" t="s">
        <v>70</v>
      </c>
      <c r="B11" s="4" t="s">
        <v>61</v>
      </c>
      <c r="C11" s="4"/>
      <c r="D11" s="4"/>
      <c r="E11" s="4"/>
      <c r="F11" s="4"/>
      <c r="G11" s="4"/>
      <c r="H11" s="4"/>
      <c r="I11" s="4"/>
      <c r="J11" s="4"/>
      <c r="K11" s="4"/>
      <c r="L11" s="4"/>
      <c r="M11" s="4"/>
      <c r="N11" s="4"/>
      <c r="O11" s="4"/>
      <c r="P11" s="4"/>
      <c r="Q11" s="4"/>
      <c r="R11" s="4"/>
      <c r="S11" s="4"/>
      <c r="T11" s="4"/>
      <c r="U11" s="4"/>
    </row>
    <row r="12" spans="1:21" x14ac:dyDescent="0.3">
      <c r="A12" s="3" t="s">
        <v>71</v>
      </c>
      <c r="B12" s="4" t="s">
        <v>125</v>
      </c>
      <c r="C12" s="4"/>
      <c r="D12" s="4"/>
      <c r="E12" s="4"/>
      <c r="F12" s="4"/>
      <c r="G12" s="4"/>
      <c r="H12" s="4"/>
      <c r="I12" s="4"/>
      <c r="J12" s="4"/>
      <c r="K12" s="4"/>
      <c r="L12" s="4"/>
      <c r="M12" s="4"/>
      <c r="N12" s="4"/>
      <c r="O12" s="4"/>
      <c r="P12" s="4"/>
      <c r="Q12" s="4"/>
      <c r="R12" s="4"/>
      <c r="S12" s="4"/>
      <c r="T12" s="4"/>
      <c r="U12" s="4"/>
    </row>
    <row r="13" spans="1:21" ht="18" x14ac:dyDescent="0.3">
      <c r="A13" s="5" t="s">
        <v>9</v>
      </c>
      <c r="B13" s="4"/>
      <c r="C13" s="4"/>
      <c r="D13" s="4"/>
      <c r="E13" s="4"/>
      <c r="F13" s="4"/>
      <c r="G13" s="4"/>
      <c r="H13" s="4"/>
      <c r="I13" s="4"/>
      <c r="J13" s="4"/>
      <c r="K13" s="4"/>
      <c r="L13" s="4"/>
      <c r="M13" s="4"/>
      <c r="N13" s="4"/>
      <c r="O13" s="4"/>
      <c r="P13" s="4"/>
      <c r="Q13" s="4"/>
      <c r="R13" s="4"/>
      <c r="S13" s="4"/>
      <c r="T13" s="4"/>
      <c r="U13" s="4"/>
    </row>
    <row r="14" spans="1:21" x14ac:dyDescent="0.3">
      <c r="A14" s="6" t="s">
        <v>10</v>
      </c>
      <c r="B14" s="4"/>
      <c r="C14" s="4"/>
      <c r="D14" s="4"/>
      <c r="E14" s="4"/>
      <c r="F14" s="4"/>
      <c r="G14" s="4"/>
      <c r="H14" s="4"/>
      <c r="I14" s="4"/>
      <c r="J14" s="4"/>
      <c r="K14" s="4"/>
      <c r="L14" s="4"/>
      <c r="M14" s="4"/>
      <c r="N14" s="4"/>
      <c r="O14" s="4"/>
      <c r="P14" s="4"/>
      <c r="Q14" s="4"/>
      <c r="R14" s="4"/>
      <c r="S14" s="4"/>
      <c r="T14" s="4"/>
      <c r="U14" s="4"/>
    </row>
    <row r="15" spans="1:21" x14ac:dyDescent="0.3">
      <c r="A15" s="4" t="s">
        <v>11</v>
      </c>
      <c r="B15" s="7" t="s">
        <v>12</v>
      </c>
      <c r="C15" s="4"/>
      <c r="D15" s="4"/>
      <c r="E15" s="4"/>
      <c r="F15" s="4"/>
      <c r="G15" s="4"/>
      <c r="H15" s="4"/>
      <c r="I15" s="4"/>
      <c r="J15" s="4"/>
      <c r="K15" s="4"/>
      <c r="L15" s="4"/>
      <c r="M15" s="4"/>
      <c r="N15" s="4"/>
      <c r="O15" s="4"/>
      <c r="P15" s="4"/>
      <c r="Q15" s="4"/>
      <c r="R15" s="4"/>
      <c r="S15" s="4"/>
      <c r="T15" s="4"/>
      <c r="U15" s="4"/>
    </row>
    <row r="16" spans="1:21" x14ac:dyDescent="0.3">
      <c r="A16" s="4" t="s">
        <v>11</v>
      </c>
      <c r="B16" s="7" t="s">
        <v>154</v>
      </c>
      <c r="C16" s="4"/>
      <c r="D16" s="4"/>
      <c r="E16" s="4"/>
      <c r="F16" s="4"/>
      <c r="G16" s="4"/>
      <c r="H16" s="4"/>
      <c r="I16" s="4"/>
      <c r="J16" s="4"/>
      <c r="K16" s="4"/>
      <c r="L16" s="4"/>
      <c r="M16" s="4"/>
      <c r="N16" s="4"/>
      <c r="O16" s="4"/>
      <c r="P16" s="4"/>
      <c r="Q16" s="4"/>
      <c r="R16" s="4"/>
      <c r="S16" s="4"/>
      <c r="T16" s="4"/>
      <c r="U16" s="4"/>
    </row>
    <row r="17" spans="1:21" x14ac:dyDescent="0.3">
      <c r="A17" s="4" t="s">
        <v>11</v>
      </c>
      <c r="B17" s="6" t="s">
        <v>13</v>
      </c>
      <c r="C17" s="4"/>
      <c r="D17" s="4"/>
      <c r="E17" s="4"/>
      <c r="F17" s="4"/>
      <c r="G17" s="4"/>
      <c r="H17" s="4"/>
      <c r="I17" s="4"/>
      <c r="J17" s="4"/>
      <c r="K17" s="4"/>
      <c r="L17" s="4"/>
      <c r="M17" s="4"/>
      <c r="N17" s="4"/>
      <c r="O17" s="4"/>
      <c r="P17" s="4"/>
      <c r="Q17" s="4"/>
      <c r="R17" s="4"/>
      <c r="S17" s="4"/>
      <c r="T17" s="4"/>
      <c r="U17" s="4"/>
    </row>
    <row r="18" spans="1:21" x14ac:dyDescent="0.3">
      <c r="A18" s="4" t="s">
        <v>11</v>
      </c>
      <c r="B18" s="7" t="s">
        <v>14</v>
      </c>
      <c r="C18" s="4"/>
      <c r="D18" s="4"/>
      <c r="E18" s="4"/>
      <c r="F18" s="4"/>
      <c r="G18" s="4"/>
      <c r="H18" s="4"/>
      <c r="I18" s="4"/>
      <c r="J18" s="4"/>
      <c r="K18" s="4"/>
      <c r="L18" s="4"/>
      <c r="M18" s="4"/>
      <c r="N18" s="4"/>
      <c r="O18" s="4"/>
      <c r="P18" s="4"/>
      <c r="Q18" s="4"/>
      <c r="R18" s="4"/>
      <c r="S18" s="4"/>
      <c r="T18" s="4"/>
      <c r="U18" s="4"/>
    </row>
    <row r="19" spans="1:21" x14ac:dyDescent="0.3">
      <c r="A19" s="6" t="s">
        <v>15</v>
      </c>
      <c r="B19" s="4"/>
      <c r="C19" s="4"/>
      <c r="D19" s="4"/>
      <c r="E19" s="4"/>
      <c r="F19" s="4"/>
      <c r="G19" s="4"/>
      <c r="H19" s="4"/>
      <c r="I19" s="4"/>
      <c r="J19" s="4"/>
      <c r="K19" s="4"/>
      <c r="L19" s="4"/>
      <c r="M19" s="4"/>
      <c r="N19" s="4"/>
      <c r="O19" s="4"/>
      <c r="P19" s="4"/>
      <c r="Q19" s="4"/>
      <c r="R19" s="4"/>
      <c r="S19" s="4"/>
      <c r="T19" s="4"/>
      <c r="U19" s="4"/>
    </row>
    <row r="20" spans="1:21" x14ac:dyDescent="0.3">
      <c r="A20" s="6" t="s">
        <v>16</v>
      </c>
      <c r="B20" s="4"/>
      <c r="C20" s="4"/>
      <c r="D20" s="4"/>
      <c r="E20" s="4"/>
      <c r="F20" s="4"/>
      <c r="G20" s="4"/>
      <c r="H20" s="4"/>
      <c r="I20" s="4"/>
      <c r="J20" s="4"/>
      <c r="K20" s="4"/>
      <c r="L20" s="4"/>
      <c r="M20" s="4"/>
      <c r="N20" s="4"/>
      <c r="O20" s="4"/>
      <c r="P20" s="4"/>
      <c r="Q20" s="4"/>
      <c r="R20" s="4"/>
      <c r="S20" s="4"/>
      <c r="T20" s="4"/>
      <c r="U20" s="4"/>
    </row>
    <row r="21" spans="1:21" ht="18" x14ac:dyDescent="0.3">
      <c r="A21" s="5" t="s">
        <v>17</v>
      </c>
      <c r="B21" s="4"/>
      <c r="C21" s="4"/>
      <c r="D21" s="4"/>
      <c r="E21" s="4"/>
      <c r="F21" s="4"/>
      <c r="G21" s="4"/>
      <c r="H21" s="4"/>
      <c r="I21" s="4"/>
      <c r="J21" s="4"/>
      <c r="K21" s="4"/>
      <c r="L21" s="4"/>
      <c r="M21" s="4"/>
      <c r="N21" s="4"/>
      <c r="O21" s="4"/>
      <c r="P21" s="4"/>
      <c r="Q21" s="4"/>
      <c r="R21" s="4"/>
      <c r="S21" s="4"/>
      <c r="T21" s="4"/>
      <c r="U21" s="4"/>
    </row>
    <row r="22" spans="1:21" x14ac:dyDescent="0.3">
      <c r="A22" s="6" t="s">
        <v>156</v>
      </c>
      <c r="B22" s="4"/>
      <c r="C22" s="4"/>
      <c r="D22" s="4"/>
      <c r="E22" s="4"/>
      <c r="F22" s="4"/>
      <c r="G22" s="4"/>
      <c r="H22" s="4"/>
      <c r="I22" s="4"/>
      <c r="J22" s="4"/>
      <c r="K22" s="4"/>
      <c r="L22" s="4"/>
      <c r="M22" s="4"/>
      <c r="N22" s="4"/>
      <c r="O22" s="4"/>
      <c r="P22" s="4"/>
      <c r="Q22" s="4"/>
      <c r="R22" s="4"/>
      <c r="S22" s="4"/>
      <c r="T22" s="4"/>
      <c r="U22" s="4"/>
    </row>
    <row r="23" spans="1:21" x14ac:dyDescent="0.3">
      <c r="A23" s="6" t="s">
        <v>18</v>
      </c>
      <c r="B23" s="4"/>
      <c r="C23" s="4"/>
      <c r="D23" s="4"/>
      <c r="E23" s="4"/>
      <c r="F23" s="4"/>
      <c r="G23" s="4"/>
      <c r="H23" s="4"/>
      <c r="I23" s="4"/>
      <c r="J23" s="4"/>
      <c r="K23" s="4"/>
      <c r="L23" s="4"/>
      <c r="M23" s="4"/>
      <c r="N23" s="4"/>
      <c r="O23" s="4"/>
      <c r="P23" s="4"/>
      <c r="Q23" s="4"/>
      <c r="R23" s="4"/>
      <c r="S23" s="4"/>
      <c r="T23" s="4"/>
      <c r="U23" s="4"/>
    </row>
    <row r="24" spans="1:21" x14ac:dyDescent="0.3">
      <c r="A24" s="6" t="s">
        <v>19</v>
      </c>
      <c r="B24" s="4"/>
      <c r="C24" s="4"/>
      <c r="D24" s="4"/>
      <c r="E24" s="4"/>
      <c r="F24" s="4"/>
      <c r="G24" s="4"/>
      <c r="H24" s="4"/>
      <c r="I24" s="4"/>
      <c r="J24" s="4"/>
      <c r="K24" s="4"/>
      <c r="L24" s="4"/>
      <c r="M24" s="4"/>
      <c r="N24" s="4"/>
      <c r="O24" s="4"/>
      <c r="P24" s="4"/>
      <c r="Q24" s="4"/>
      <c r="R24" s="4"/>
      <c r="S24" s="4"/>
      <c r="T24" s="4"/>
      <c r="U24" s="4"/>
    </row>
    <row r="25" spans="1:21" x14ac:dyDescent="0.3">
      <c r="A25" s="6" t="s">
        <v>20</v>
      </c>
      <c r="B25" s="4"/>
      <c r="C25" s="4"/>
      <c r="D25" s="4"/>
      <c r="E25" s="4"/>
      <c r="F25" s="4"/>
      <c r="G25" s="4"/>
      <c r="H25" s="4"/>
      <c r="I25" s="4"/>
      <c r="J25" s="4"/>
      <c r="K25" s="4"/>
      <c r="L25" s="4"/>
      <c r="M25" s="4"/>
      <c r="N25" s="4"/>
      <c r="O25" s="4"/>
      <c r="P25" s="4"/>
      <c r="Q25" s="4"/>
      <c r="R25" s="4"/>
      <c r="S25" s="4"/>
      <c r="T25" s="4"/>
      <c r="U25" s="4"/>
    </row>
    <row r="26" spans="1:21" ht="18" x14ac:dyDescent="0.3">
      <c r="A26" s="5" t="s">
        <v>21</v>
      </c>
      <c r="B26" s="4"/>
      <c r="C26" s="4"/>
      <c r="D26" s="4"/>
      <c r="E26" s="4"/>
      <c r="F26" s="4"/>
      <c r="G26" s="4"/>
      <c r="H26" s="4"/>
      <c r="I26" s="4"/>
      <c r="J26" s="4"/>
      <c r="K26" s="4"/>
      <c r="L26" s="4"/>
      <c r="M26" s="4"/>
      <c r="N26" s="4"/>
      <c r="O26" s="4"/>
      <c r="P26" s="4"/>
      <c r="Q26" s="4"/>
      <c r="R26" s="4"/>
      <c r="S26" s="4"/>
      <c r="T26" s="4"/>
      <c r="U26" s="4"/>
    </row>
    <row r="27" spans="1:21" x14ac:dyDescent="0.3">
      <c r="A27" s="9" t="s">
        <v>74</v>
      </c>
      <c r="B27" s="4"/>
      <c r="C27" s="4"/>
      <c r="D27" s="4"/>
      <c r="E27" s="4"/>
      <c r="F27" s="4"/>
      <c r="G27" s="4"/>
      <c r="H27" s="4"/>
      <c r="I27" s="4"/>
      <c r="J27" s="4"/>
      <c r="K27" s="4"/>
      <c r="L27" s="4"/>
      <c r="M27" s="4"/>
      <c r="N27" s="4"/>
      <c r="O27" s="4"/>
      <c r="P27" s="4"/>
      <c r="Q27" s="4"/>
      <c r="R27" s="4"/>
      <c r="S27" s="4"/>
      <c r="T27" s="4"/>
      <c r="U27" s="4"/>
    </row>
    <row r="28" spans="1:21" x14ac:dyDescent="0.3">
      <c r="A28" s="4" t="s">
        <v>75</v>
      </c>
      <c r="B28" s="4"/>
      <c r="C28" s="4"/>
      <c r="D28" s="4"/>
      <c r="E28" s="4"/>
      <c r="F28" s="4"/>
      <c r="G28" s="4"/>
      <c r="H28" s="4"/>
      <c r="I28" s="4"/>
      <c r="J28" s="4"/>
      <c r="K28" s="4"/>
      <c r="L28" s="4"/>
      <c r="M28" s="4"/>
      <c r="N28" s="4"/>
      <c r="O28" s="4"/>
      <c r="P28" s="4"/>
      <c r="Q28" s="4"/>
      <c r="R28" s="4"/>
      <c r="S28" s="4"/>
      <c r="T28" s="4"/>
      <c r="U28" s="4"/>
    </row>
    <row r="29" spans="1:21" x14ac:dyDescent="0.3">
      <c r="A29" s="4" t="s">
        <v>22</v>
      </c>
      <c r="B29" s="4"/>
      <c r="C29" s="4"/>
      <c r="D29" s="4"/>
      <c r="E29" s="4"/>
    </row>
    <row r="30" spans="1:21" x14ac:dyDescent="0.3">
      <c r="A30" s="2" t="s">
        <v>155</v>
      </c>
      <c r="B30" s="4"/>
      <c r="C30" s="4"/>
      <c r="D30" s="4"/>
      <c r="E30" s="4"/>
    </row>
    <row r="31" spans="1:21" x14ac:dyDescent="0.3">
      <c r="A31" s="3" t="s">
        <v>23</v>
      </c>
      <c r="B31" s="4" t="s">
        <v>24</v>
      </c>
      <c r="C31" s="4"/>
      <c r="D31" s="4"/>
      <c r="E31" s="4"/>
    </row>
    <row r="32" spans="1:21" s="10" customFormat="1" ht="171.6" x14ac:dyDescent="0.3">
      <c r="A32" s="3" t="s">
        <v>3</v>
      </c>
      <c r="B32" s="8" t="s">
        <v>49</v>
      </c>
      <c r="C32" s="3"/>
      <c r="D32" s="3"/>
      <c r="E32"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AAECA-6214-48D6-91DD-B02977C763A6}">
  <sheetPr codeName="Sheet10"/>
  <dimension ref="A1:H11"/>
  <sheetViews>
    <sheetView workbookViewId="0">
      <selection activeCell="B4" sqref="B4"/>
    </sheetView>
  </sheetViews>
  <sheetFormatPr defaultRowHeight="14.4" x14ac:dyDescent="0.3"/>
  <cols>
    <col min="1" max="1" width="25.44140625" style="16" customWidth="1"/>
    <col min="2" max="2" width="30.6640625" style="16" customWidth="1"/>
    <col min="3" max="3" width="52.6640625" style="16" customWidth="1"/>
    <col min="4" max="4" width="17.21875" style="16" customWidth="1"/>
    <col min="5" max="5" width="10.44140625" style="16" customWidth="1"/>
    <col min="6" max="6" width="12.33203125" style="16" customWidth="1"/>
    <col min="7" max="7" width="12" style="16" customWidth="1"/>
    <col min="8" max="8" width="12.6640625" style="16" customWidth="1"/>
    <col min="9" max="16384" width="8.88671875" style="16"/>
  </cols>
  <sheetData>
    <row r="1" spans="1:8" ht="27.6" x14ac:dyDescent="0.3">
      <c r="A1" s="15" t="s">
        <v>25</v>
      </c>
      <c r="B1" s="15" t="s">
        <v>26</v>
      </c>
      <c r="C1" s="15" t="s">
        <v>27</v>
      </c>
      <c r="D1" s="15" t="s">
        <v>28</v>
      </c>
      <c r="E1" s="15" t="s">
        <v>29</v>
      </c>
      <c r="F1" s="15" t="s">
        <v>30</v>
      </c>
      <c r="G1" s="15" t="s">
        <v>31</v>
      </c>
      <c r="H1" s="15" t="s">
        <v>32</v>
      </c>
    </row>
    <row r="2" spans="1:8" x14ac:dyDescent="0.3">
      <c r="A2" s="16" t="s">
        <v>72</v>
      </c>
      <c r="B2" s="40" t="s">
        <v>5</v>
      </c>
      <c r="C2" s="19" t="s">
        <v>33</v>
      </c>
      <c r="D2" s="20" t="s">
        <v>34</v>
      </c>
      <c r="E2" s="17">
        <v>10</v>
      </c>
      <c r="F2" s="17"/>
      <c r="G2" s="17" t="s">
        <v>35</v>
      </c>
      <c r="H2" s="17" t="s">
        <v>36</v>
      </c>
    </row>
    <row r="3" spans="1:8" x14ac:dyDescent="0.3">
      <c r="A3" s="16" t="s">
        <v>72</v>
      </c>
      <c r="B3" s="19" t="s">
        <v>0</v>
      </c>
      <c r="C3" s="19" t="s">
        <v>0</v>
      </c>
      <c r="D3" s="19" t="s">
        <v>37</v>
      </c>
      <c r="E3" s="17">
        <v>4</v>
      </c>
      <c r="F3" s="17"/>
      <c r="G3" s="17" t="s">
        <v>35</v>
      </c>
      <c r="H3" s="17" t="s">
        <v>36</v>
      </c>
    </row>
    <row r="4" spans="1:8" x14ac:dyDescent="0.3">
      <c r="A4" s="16" t="s">
        <v>72</v>
      </c>
      <c r="B4" s="19" t="s">
        <v>45</v>
      </c>
      <c r="C4" s="19" t="s">
        <v>38</v>
      </c>
      <c r="D4" s="19" t="s">
        <v>39</v>
      </c>
      <c r="E4" s="17">
        <v>3</v>
      </c>
      <c r="F4" s="17" t="s">
        <v>40</v>
      </c>
      <c r="G4" s="17" t="s">
        <v>35</v>
      </c>
      <c r="H4" s="17" t="s">
        <v>36</v>
      </c>
    </row>
    <row r="5" spans="1:8" ht="66" x14ac:dyDescent="0.3">
      <c r="A5" s="16" t="s">
        <v>72</v>
      </c>
      <c r="B5" s="16" t="s">
        <v>79</v>
      </c>
      <c r="C5" s="19" t="s">
        <v>178</v>
      </c>
      <c r="D5" s="16" t="s">
        <v>41</v>
      </c>
      <c r="G5" s="16" t="s">
        <v>35</v>
      </c>
      <c r="H5" s="16" t="s">
        <v>36</v>
      </c>
    </row>
    <row r="6" spans="1:8" ht="79.2" x14ac:dyDescent="0.3">
      <c r="A6" s="16" t="s">
        <v>72</v>
      </c>
      <c r="B6" s="16" t="s">
        <v>176</v>
      </c>
      <c r="C6" s="19" t="s">
        <v>177</v>
      </c>
      <c r="D6" s="16" t="s">
        <v>39</v>
      </c>
      <c r="G6" s="16" t="s">
        <v>35</v>
      </c>
      <c r="H6" s="16" t="s">
        <v>36</v>
      </c>
    </row>
    <row r="7" spans="1:8" ht="28.8" x14ac:dyDescent="0.3">
      <c r="A7" s="16" t="s">
        <v>72</v>
      </c>
      <c r="B7" s="41" t="s">
        <v>117</v>
      </c>
      <c r="C7" s="41" t="s">
        <v>118</v>
      </c>
      <c r="D7" s="16" t="s">
        <v>42</v>
      </c>
      <c r="G7" s="16" t="s">
        <v>35</v>
      </c>
      <c r="H7" s="16" t="s">
        <v>43</v>
      </c>
    </row>
    <row r="8" spans="1:8" ht="28.8" x14ac:dyDescent="0.3">
      <c r="A8" s="16" t="s">
        <v>72</v>
      </c>
      <c r="B8" s="41" t="s">
        <v>119</v>
      </c>
      <c r="C8" s="41" t="s">
        <v>120</v>
      </c>
      <c r="D8" s="16" t="s">
        <v>42</v>
      </c>
      <c r="G8" s="16" t="s">
        <v>35</v>
      </c>
      <c r="H8" s="16" t="s">
        <v>43</v>
      </c>
    </row>
    <row r="9" spans="1:8" ht="28.8" x14ac:dyDescent="0.3">
      <c r="A9" s="16" t="s">
        <v>72</v>
      </c>
      <c r="B9" s="41" t="s">
        <v>121</v>
      </c>
      <c r="C9" s="41" t="s">
        <v>122</v>
      </c>
      <c r="D9" s="16" t="s">
        <v>42</v>
      </c>
      <c r="G9" s="16" t="s">
        <v>35</v>
      </c>
      <c r="H9" s="16" t="s">
        <v>43</v>
      </c>
    </row>
    <row r="10" spans="1:8" x14ac:dyDescent="0.3">
      <c r="A10" s="16" t="s">
        <v>72</v>
      </c>
      <c r="B10" s="41" t="s">
        <v>123</v>
      </c>
      <c r="C10" s="41" t="s">
        <v>124</v>
      </c>
      <c r="D10" s="16" t="s">
        <v>42</v>
      </c>
      <c r="G10" s="16" t="s">
        <v>35</v>
      </c>
      <c r="H10" s="16" t="s">
        <v>43</v>
      </c>
    </row>
    <row r="11" spans="1:8" ht="43.2" x14ac:dyDescent="0.3">
      <c r="A11" s="16" t="s">
        <v>72</v>
      </c>
      <c r="B11" s="16" t="s">
        <v>151</v>
      </c>
      <c r="C11" s="41" t="s">
        <v>152</v>
      </c>
      <c r="D11" s="16" t="s">
        <v>42</v>
      </c>
      <c r="G11" s="16" t="s">
        <v>35</v>
      </c>
      <c r="H11" s="16" t="s">
        <v>43</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F4053-52F5-475E-BC47-3D3648A3F42C}">
  <sheetPr codeName="Sheet11"/>
  <dimension ref="A1:J18"/>
  <sheetViews>
    <sheetView tabSelected="1" workbookViewId="0">
      <selection activeCell="B6" sqref="B6"/>
    </sheetView>
  </sheetViews>
  <sheetFormatPr defaultRowHeight="14.4" x14ac:dyDescent="0.3"/>
  <cols>
    <col min="1" max="1" width="11.109375" style="2" customWidth="1"/>
    <col min="2" max="16384" width="8.88671875" style="2"/>
  </cols>
  <sheetData>
    <row r="1" spans="1:10" ht="72" x14ac:dyDescent="0.3">
      <c r="A1" s="46" t="s">
        <v>46</v>
      </c>
      <c r="B1" s="1" t="s">
        <v>0</v>
      </c>
      <c r="C1" s="1" t="s">
        <v>1</v>
      </c>
      <c r="D1" s="47" t="s">
        <v>79</v>
      </c>
      <c r="E1" s="39" t="s">
        <v>176</v>
      </c>
      <c r="F1" s="39" t="s">
        <v>117</v>
      </c>
      <c r="G1" s="39" t="s">
        <v>119</v>
      </c>
      <c r="H1" s="39" t="s">
        <v>121</v>
      </c>
      <c r="I1" s="39" t="s">
        <v>123</v>
      </c>
      <c r="J1" s="39" t="s">
        <v>151</v>
      </c>
    </row>
    <row r="2" spans="1:10" x14ac:dyDescent="0.3">
      <c r="A2" s="43">
        <f>DATE(B2,1,C2)</f>
        <v>34583</v>
      </c>
      <c r="B2" s="42">
        <v>1994</v>
      </c>
      <c r="C2" s="42">
        <v>249</v>
      </c>
      <c r="D2" s="2" t="s">
        <v>160</v>
      </c>
      <c r="E2" s="2">
        <v>1</v>
      </c>
      <c r="F2" s="28">
        <v>104.9</v>
      </c>
      <c r="G2" s="28">
        <v>100.9</v>
      </c>
      <c r="H2" s="54" t="s">
        <v>48</v>
      </c>
      <c r="I2" s="58">
        <f t="shared" ref="I2:I5" si="0">AVERAGEIF(F2:H2,"&lt;&gt;#N/A")</f>
        <v>102.9</v>
      </c>
      <c r="J2" s="57">
        <f>I2/500</f>
        <v>0.20580000000000001</v>
      </c>
    </row>
    <row r="3" spans="1:10" x14ac:dyDescent="0.3">
      <c r="A3" s="43">
        <f t="shared" ref="A3:A18" si="1">DATE(B3,1,C3)</f>
        <v>34583</v>
      </c>
      <c r="B3" s="42">
        <v>1994</v>
      </c>
      <c r="C3" s="42">
        <v>249</v>
      </c>
      <c r="D3" s="2" t="s">
        <v>160</v>
      </c>
      <c r="E3" s="2">
        <v>2</v>
      </c>
      <c r="F3" s="28">
        <v>113.8</v>
      </c>
      <c r="G3" s="28">
        <v>112.8</v>
      </c>
      <c r="H3" s="28">
        <v>118.2</v>
      </c>
      <c r="I3" s="58">
        <f t="shared" si="0"/>
        <v>114.93333333333334</v>
      </c>
      <c r="J3" s="57">
        <f t="shared" ref="J3:J18" si="2">I3/500</f>
        <v>0.22986666666666666</v>
      </c>
    </row>
    <row r="4" spans="1:10" x14ac:dyDescent="0.3">
      <c r="A4" s="43">
        <f t="shared" si="1"/>
        <v>34583</v>
      </c>
      <c r="B4" s="42">
        <v>1994</v>
      </c>
      <c r="C4" s="42">
        <v>249</v>
      </c>
      <c r="D4" s="2" t="s">
        <v>160</v>
      </c>
      <c r="E4" s="2">
        <v>3</v>
      </c>
      <c r="F4" s="28">
        <v>119.2</v>
      </c>
      <c r="G4" s="54" t="s">
        <v>48</v>
      </c>
      <c r="H4" s="54" t="s">
        <v>48</v>
      </c>
      <c r="I4" s="58">
        <f t="shared" si="0"/>
        <v>119.2</v>
      </c>
      <c r="J4" s="57">
        <f t="shared" si="2"/>
        <v>0.2384</v>
      </c>
    </row>
    <row r="5" spans="1:10" x14ac:dyDescent="0.3">
      <c r="A5" s="43">
        <f t="shared" si="1"/>
        <v>34589</v>
      </c>
      <c r="B5" s="42">
        <v>1994</v>
      </c>
      <c r="C5" s="42">
        <v>255</v>
      </c>
      <c r="D5" s="2" t="s">
        <v>169</v>
      </c>
      <c r="E5" s="2">
        <v>1</v>
      </c>
      <c r="F5" s="28">
        <v>119.4</v>
      </c>
      <c r="G5" s="54" t="s">
        <v>48</v>
      </c>
      <c r="H5" s="54" t="s">
        <v>48</v>
      </c>
      <c r="I5" s="58">
        <f t="shared" si="0"/>
        <v>119.4</v>
      </c>
      <c r="J5" s="57">
        <f t="shared" si="2"/>
        <v>0.23880000000000001</v>
      </c>
    </row>
    <row r="6" spans="1:10" x14ac:dyDescent="0.3">
      <c r="A6" s="43">
        <f t="shared" si="1"/>
        <v>34589</v>
      </c>
      <c r="B6" s="42">
        <v>1994</v>
      </c>
      <c r="C6" s="42">
        <v>255</v>
      </c>
      <c r="D6" s="2" t="s">
        <v>169</v>
      </c>
      <c r="E6" s="2">
        <v>2</v>
      </c>
      <c r="F6" s="54" t="s">
        <v>48</v>
      </c>
      <c r="G6" s="54" t="s">
        <v>48</v>
      </c>
      <c r="H6" s="54" t="s">
        <v>48</v>
      </c>
      <c r="I6" s="54" t="s">
        <v>48</v>
      </c>
      <c r="J6" s="54" t="s">
        <v>48</v>
      </c>
    </row>
    <row r="7" spans="1:10" x14ac:dyDescent="0.3">
      <c r="A7" s="43">
        <f t="shared" si="1"/>
        <v>34589</v>
      </c>
      <c r="B7" s="42">
        <v>1994</v>
      </c>
      <c r="C7" s="42">
        <v>255</v>
      </c>
      <c r="D7" s="2" t="s">
        <v>169</v>
      </c>
      <c r="E7" s="2">
        <v>3</v>
      </c>
      <c r="F7" s="28">
        <v>118.2</v>
      </c>
      <c r="G7" s="28">
        <v>113.7</v>
      </c>
      <c r="H7" s="54" t="s">
        <v>48</v>
      </c>
      <c r="I7" s="58">
        <f>AVERAGEIF(F7:H7,"&lt;&gt;#N/A")</f>
        <v>115.95</v>
      </c>
      <c r="J7" s="57">
        <f t="shared" si="2"/>
        <v>0.2319</v>
      </c>
    </row>
    <row r="8" spans="1:10" x14ac:dyDescent="0.3">
      <c r="A8" s="43">
        <f t="shared" si="1"/>
        <v>34589</v>
      </c>
      <c r="B8" s="42">
        <v>1994</v>
      </c>
      <c r="C8" s="42">
        <v>255</v>
      </c>
      <c r="D8" s="2" t="s">
        <v>169</v>
      </c>
      <c r="E8" s="2">
        <v>4</v>
      </c>
      <c r="F8" s="28">
        <v>97.6</v>
      </c>
      <c r="G8" s="54" t="s">
        <v>48</v>
      </c>
      <c r="H8" s="54" t="s">
        <v>48</v>
      </c>
      <c r="I8" s="58">
        <f>AVERAGEIF(F8:H8,"&lt;&gt;#N/A")</f>
        <v>97.6</v>
      </c>
      <c r="J8" s="57">
        <f t="shared" si="2"/>
        <v>0.19519999999999998</v>
      </c>
    </row>
    <row r="9" spans="1:10" x14ac:dyDescent="0.3">
      <c r="A9" s="43">
        <f t="shared" si="1"/>
        <v>34583</v>
      </c>
      <c r="B9" s="42">
        <v>1994</v>
      </c>
      <c r="C9" s="42">
        <v>249</v>
      </c>
      <c r="D9" s="2" t="s">
        <v>168</v>
      </c>
      <c r="E9" s="2">
        <v>1</v>
      </c>
      <c r="F9" s="28">
        <v>121.4</v>
      </c>
      <c r="G9" s="28">
        <v>120.3</v>
      </c>
      <c r="H9" s="28">
        <v>120.4</v>
      </c>
      <c r="I9" s="58">
        <f>AVERAGEIF(F9:H9,"&lt;&gt;#N/A")</f>
        <v>120.7</v>
      </c>
      <c r="J9" s="57">
        <f t="shared" si="2"/>
        <v>0.2414</v>
      </c>
    </row>
    <row r="10" spans="1:10" x14ac:dyDescent="0.3">
      <c r="A10" s="43">
        <f t="shared" si="1"/>
        <v>34583</v>
      </c>
      <c r="B10" s="42">
        <v>1994</v>
      </c>
      <c r="C10" s="42">
        <v>249</v>
      </c>
      <c r="D10" s="2" t="s">
        <v>168</v>
      </c>
      <c r="E10" s="2">
        <v>2</v>
      </c>
      <c r="F10" s="28">
        <v>113.4</v>
      </c>
      <c r="G10" s="28">
        <v>114.4</v>
      </c>
      <c r="H10" s="28">
        <v>110.6</v>
      </c>
      <c r="I10" s="58">
        <f>AVERAGEIF(F10:H10,"&lt;&gt;#N/A")</f>
        <v>112.8</v>
      </c>
      <c r="J10" s="57">
        <f t="shared" si="2"/>
        <v>0.22559999999999999</v>
      </c>
    </row>
    <row r="11" spans="1:10" x14ac:dyDescent="0.3">
      <c r="A11" s="43">
        <f t="shared" si="1"/>
        <v>34583</v>
      </c>
      <c r="B11" s="42">
        <v>1994</v>
      </c>
      <c r="C11" s="42">
        <v>249</v>
      </c>
      <c r="D11" s="2" t="s">
        <v>168</v>
      </c>
      <c r="E11" s="2">
        <v>3</v>
      </c>
      <c r="F11" s="28">
        <v>118</v>
      </c>
      <c r="G11" s="28">
        <v>116.6</v>
      </c>
      <c r="H11" s="54" t="s">
        <v>48</v>
      </c>
      <c r="I11" s="58">
        <f>AVERAGEIF(F11:H11,"&lt;&gt;#N/A")</f>
        <v>117.3</v>
      </c>
      <c r="J11" s="57">
        <f t="shared" si="2"/>
        <v>0.2346</v>
      </c>
    </row>
    <row r="12" spans="1:10" x14ac:dyDescent="0.3">
      <c r="A12" s="43">
        <f t="shared" si="1"/>
        <v>34589</v>
      </c>
      <c r="B12" s="42">
        <v>1994</v>
      </c>
      <c r="C12" s="42">
        <v>255</v>
      </c>
      <c r="D12" s="2" t="s">
        <v>161</v>
      </c>
      <c r="E12" s="2">
        <v>1</v>
      </c>
      <c r="F12" s="28">
        <v>109.1</v>
      </c>
      <c r="G12" s="28">
        <v>110.3</v>
      </c>
      <c r="H12" s="28">
        <v>112.3</v>
      </c>
      <c r="I12" s="58">
        <f t="shared" ref="I12:I18" si="3">AVERAGEIF(F12:H12,"&lt;&gt;#N/A")</f>
        <v>110.56666666666666</v>
      </c>
      <c r="J12" s="57">
        <f t="shared" si="2"/>
        <v>0.22113333333333332</v>
      </c>
    </row>
    <row r="13" spans="1:10" x14ac:dyDescent="0.3">
      <c r="A13" s="43">
        <f t="shared" si="1"/>
        <v>34589</v>
      </c>
      <c r="B13" s="42">
        <v>1994</v>
      </c>
      <c r="C13" s="42">
        <v>255</v>
      </c>
      <c r="D13" s="2" t="s">
        <v>161</v>
      </c>
      <c r="E13" s="2">
        <v>2</v>
      </c>
      <c r="F13" s="28">
        <v>108.9</v>
      </c>
      <c r="G13" s="28">
        <v>109.4</v>
      </c>
      <c r="H13" s="28">
        <v>110.8</v>
      </c>
      <c r="I13" s="58">
        <f t="shared" si="3"/>
        <v>109.7</v>
      </c>
      <c r="J13" s="57">
        <f t="shared" si="2"/>
        <v>0.21940000000000001</v>
      </c>
    </row>
    <row r="14" spans="1:10" x14ac:dyDescent="0.3">
      <c r="A14" s="43">
        <f t="shared" si="1"/>
        <v>34589</v>
      </c>
      <c r="B14" s="42">
        <v>1994</v>
      </c>
      <c r="C14" s="42">
        <v>255</v>
      </c>
      <c r="D14" s="2" t="s">
        <v>161</v>
      </c>
      <c r="E14" s="2">
        <v>3</v>
      </c>
      <c r="F14" s="28">
        <v>112.6</v>
      </c>
      <c r="G14" s="28">
        <v>117.2</v>
      </c>
      <c r="H14" s="28">
        <v>114</v>
      </c>
      <c r="I14" s="58">
        <f t="shared" si="3"/>
        <v>114.60000000000001</v>
      </c>
      <c r="J14" s="57">
        <f t="shared" si="2"/>
        <v>0.22920000000000001</v>
      </c>
    </row>
    <row r="15" spans="1:10" x14ac:dyDescent="0.3">
      <c r="A15" s="43">
        <f t="shared" si="1"/>
        <v>34589</v>
      </c>
      <c r="B15" s="42">
        <v>1994</v>
      </c>
      <c r="C15" s="42">
        <v>255</v>
      </c>
      <c r="D15" s="2" t="s">
        <v>170</v>
      </c>
      <c r="E15" s="2">
        <v>1</v>
      </c>
      <c r="F15" s="28">
        <v>114.4</v>
      </c>
      <c r="G15" s="28">
        <v>116.2</v>
      </c>
      <c r="H15" s="28">
        <v>115.5</v>
      </c>
      <c r="I15" s="58">
        <f t="shared" si="3"/>
        <v>115.36666666666667</v>
      </c>
      <c r="J15" s="57">
        <f t="shared" si="2"/>
        <v>0.23073333333333335</v>
      </c>
    </row>
    <row r="16" spans="1:10" x14ac:dyDescent="0.3">
      <c r="A16" s="43">
        <f t="shared" si="1"/>
        <v>34589</v>
      </c>
      <c r="B16" s="42">
        <v>1994</v>
      </c>
      <c r="C16" s="42">
        <v>255</v>
      </c>
      <c r="D16" s="2" t="s">
        <v>170</v>
      </c>
      <c r="E16" s="2">
        <v>2</v>
      </c>
      <c r="F16" s="28">
        <v>107.3</v>
      </c>
      <c r="G16" s="28">
        <v>107.8</v>
      </c>
      <c r="H16" s="28">
        <v>106.8</v>
      </c>
      <c r="I16" s="58">
        <f t="shared" si="3"/>
        <v>107.3</v>
      </c>
      <c r="J16" s="57">
        <f t="shared" si="2"/>
        <v>0.21459999999999999</v>
      </c>
    </row>
    <row r="17" spans="1:10" x14ac:dyDescent="0.3">
      <c r="A17" s="43">
        <f t="shared" si="1"/>
        <v>34589</v>
      </c>
      <c r="B17" s="42">
        <v>1994</v>
      </c>
      <c r="C17" s="42">
        <v>255</v>
      </c>
      <c r="D17" s="2" t="s">
        <v>170</v>
      </c>
      <c r="E17" s="2">
        <v>3</v>
      </c>
      <c r="F17" s="28">
        <v>118.5</v>
      </c>
      <c r="G17" s="28">
        <v>120</v>
      </c>
      <c r="H17" s="28">
        <v>121.4</v>
      </c>
      <c r="I17" s="58">
        <f t="shared" si="3"/>
        <v>119.96666666666665</v>
      </c>
      <c r="J17" s="57">
        <f t="shared" si="2"/>
        <v>0.2399333333333333</v>
      </c>
    </row>
    <row r="18" spans="1:10" x14ac:dyDescent="0.3">
      <c r="A18" s="43">
        <f t="shared" si="1"/>
        <v>34589</v>
      </c>
      <c r="B18" s="42">
        <v>1994</v>
      </c>
      <c r="C18" s="42">
        <v>255</v>
      </c>
      <c r="D18" s="2" t="s">
        <v>170</v>
      </c>
      <c r="E18" s="2">
        <v>4</v>
      </c>
      <c r="F18" s="28">
        <v>113.1</v>
      </c>
      <c r="G18" s="28">
        <v>113.4</v>
      </c>
      <c r="H18" s="28">
        <v>114.6</v>
      </c>
      <c r="I18" s="58">
        <f t="shared" si="3"/>
        <v>113.7</v>
      </c>
      <c r="J18" s="57">
        <f t="shared" si="2"/>
        <v>0.22740000000000002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03BBC-3609-459D-AB95-CF48A38AEA15}">
  <sheetPr codeName="Sheet3"/>
  <dimension ref="A1:H16"/>
  <sheetViews>
    <sheetView workbookViewId="0">
      <selection activeCell="B5" sqref="B5:H5"/>
    </sheetView>
  </sheetViews>
  <sheetFormatPr defaultRowHeight="14.4" x14ac:dyDescent="0.3"/>
  <cols>
    <col min="1" max="1" width="24.88671875" style="16" customWidth="1"/>
    <col min="2" max="2" width="25.88671875" style="16" customWidth="1"/>
    <col min="3" max="3" width="90.77734375" style="16" customWidth="1"/>
    <col min="4" max="4" width="17.109375" style="16" customWidth="1"/>
    <col min="5" max="5" width="10.5546875" style="16" customWidth="1"/>
    <col min="6" max="6" width="11.88671875" style="16" customWidth="1"/>
    <col min="7" max="7" width="11.44140625" style="16" customWidth="1"/>
    <col min="8" max="8" width="11.5546875" style="16" customWidth="1"/>
    <col min="9" max="16384" width="8.88671875" style="16"/>
  </cols>
  <sheetData>
    <row r="1" spans="1:8" ht="27.6" x14ac:dyDescent="0.3">
      <c r="A1" s="15" t="s">
        <v>25</v>
      </c>
      <c r="B1" s="15" t="s">
        <v>26</v>
      </c>
      <c r="C1" s="15" t="s">
        <v>27</v>
      </c>
      <c r="D1" s="15" t="s">
        <v>28</v>
      </c>
      <c r="E1" s="15" t="s">
        <v>29</v>
      </c>
      <c r="F1" s="15" t="s">
        <v>30</v>
      </c>
      <c r="G1" s="15" t="s">
        <v>31</v>
      </c>
      <c r="H1" s="15" t="s">
        <v>32</v>
      </c>
    </row>
    <row r="2" spans="1:8" x14ac:dyDescent="0.3">
      <c r="A2" s="17" t="s">
        <v>62</v>
      </c>
      <c r="B2" s="18" t="s">
        <v>5</v>
      </c>
      <c r="C2" s="19" t="s">
        <v>33</v>
      </c>
      <c r="D2" s="20" t="s">
        <v>34</v>
      </c>
      <c r="E2" s="17">
        <v>10</v>
      </c>
      <c r="F2" s="17"/>
      <c r="G2" s="17" t="s">
        <v>35</v>
      </c>
      <c r="H2" s="17" t="s">
        <v>36</v>
      </c>
    </row>
    <row r="3" spans="1:8" x14ac:dyDescent="0.3">
      <c r="A3" s="17" t="s">
        <v>62</v>
      </c>
      <c r="B3" s="19" t="s">
        <v>0</v>
      </c>
      <c r="C3" s="19" t="s">
        <v>0</v>
      </c>
      <c r="D3" s="19" t="s">
        <v>37</v>
      </c>
      <c r="E3" s="17">
        <v>4</v>
      </c>
      <c r="F3" s="17"/>
      <c r="G3" s="17" t="s">
        <v>35</v>
      </c>
      <c r="H3" s="17" t="s">
        <v>36</v>
      </c>
    </row>
    <row r="4" spans="1:8" x14ac:dyDescent="0.3">
      <c r="A4" s="17" t="s">
        <v>62</v>
      </c>
      <c r="B4" s="19" t="s">
        <v>1</v>
      </c>
      <c r="C4" s="19" t="s">
        <v>38</v>
      </c>
      <c r="D4" s="19" t="s">
        <v>39</v>
      </c>
      <c r="E4" s="17">
        <v>3</v>
      </c>
      <c r="F4" s="17" t="s">
        <v>40</v>
      </c>
      <c r="G4" s="17" t="s">
        <v>35</v>
      </c>
      <c r="H4" s="17" t="s">
        <v>36</v>
      </c>
    </row>
    <row r="5" spans="1:8" x14ac:dyDescent="0.3">
      <c r="A5" s="17" t="s">
        <v>62</v>
      </c>
      <c r="B5" s="19" t="s">
        <v>159</v>
      </c>
      <c r="C5" s="19" t="s">
        <v>162</v>
      </c>
      <c r="D5" s="19" t="s">
        <v>164</v>
      </c>
      <c r="E5" s="17"/>
      <c r="F5" s="17"/>
      <c r="G5" s="17" t="s">
        <v>35</v>
      </c>
      <c r="H5" s="17" t="s">
        <v>36</v>
      </c>
    </row>
    <row r="6" spans="1:8" ht="26.4" x14ac:dyDescent="0.3">
      <c r="A6" s="17" t="s">
        <v>62</v>
      </c>
      <c r="B6" s="21" t="s">
        <v>157</v>
      </c>
      <c r="C6" s="19" t="s">
        <v>163</v>
      </c>
      <c r="D6" s="19" t="s">
        <v>39</v>
      </c>
      <c r="E6" s="17"/>
      <c r="F6" s="17"/>
      <c r="G6" s="17" t="s">
        <v>35</v>
      </c>
      <c r="H6" s="17" t="s">
        <v>36</v>
      </c>
    </row>
    <row r="7" spans="1:8" ht="26.4" x14ac:dyDescent="0.3">
      <c r="A7" s="17" t="s">
        <v>62</v>
      </c>
      <c r="B7" s="21" t="s">
        <v>4</v>
      </c>
      <c r="C7" s="19" t="s">
        <v>165</v>
      </c>
      <c r="D7" s="19" t="s">
        <v>39</v>
      </c>
      <c r="E7" s="17"/>
      <c r="F7" s="17"/>
      <c r="G7" s="17" t="s">
        <v>35</v>
      </c>
      <c r="H7" s="17" t="s">
        <v>36</v>
      </c>
    </row>
    <row r="8" spans="1:8" ht="26.4" x14ac:dyDescent="0.3">
      <c r="A8" s="17" t="s">
        <v>62</v>
      </c>
      <c r="B8" s="22" t="s">
        <v>68</v>
      </c>
      <c r="C8" s="19" t="s">
        <v>166</v>
      </c>
      <c r="D8" s="19" t="s">
        <v>42</v>
      </c>
      <c r="E8" s="17"/>
      <c r="F8" s="17"/>
      <c r="G8" s="17" t="s">
        <v>35</v>
      </c>
      <c r="H8" s="17" t="s">
        <v>36</v>
      </c>
    </row>
    <row r="9" spans="1:8" ht="15.6" x14ac:dyDescent="0.3">
      <c r="A9" s="17" t="s">
        <v>62</v>
      </c>
      <c r="B9" s="22" t="s">
        <v>83</v>
      </c>
      <c r="C9" s="19" t="s">
        <v>80</v>
      </c>
      <c r="D9" s="19" t="s">
        <v>39</v>
      </c>
      <c r="E9" s="17"/>
      <c r="F9" s="17"/>
      <c r="G9" s="17" t="s">
        <v>35</v>
      </c>
      <c r="H9" s="17" t="s">
        <v>43</v>
      </c>
    </row>
    <row r="10" spans="1:8" ht="15.6" x14ac:dyDescent="0.3">
      <c r="A10" s="17" t="s">
        <v>62</v>
      </c>
      <c r="B10" s="23" t="s">
        <v>84</v>
      </c>
      <c r="C10" s="22" t="s">
        <v>81</v>
      </c>
      <c r="D10" s="19" t="s">
        <v>42</v>
      </c>
      <c r="E10" s="17"/>
      <c r="F10" s="17"/>
      <c r="G10" s="17" t="s">
        <v>35</v>
      </c>
      <c r="H10" s="17" t="s">
        <v>43</v>
      </c>
    </row>
    <row r="11" spans="1:8" ht="15.6" x14ac:dyDescent="0.3">
      <c r="A11" s="17" t="s">
        <v>62</v>
      </c>
      <c r="B11" s="22" t="s">
        <v>85</v>
      </c>
      <c r="C11" s="19" t="s">
        <v>82</v>
      </c>
      <c r="D11" s="19" t="s">
        <v>42</v>
      </c>
      <c r="E11" s="17"/>
      <c r="F11" s="17"/>
      <c r="G11" s="17" t="s">
        <v>35</v>
      </c>
      <c r="H11" s="17" t="s">
        <v>43</v>
      </c>
    </row>
    <row r="12" spans="1:8" ht="15.6" x14ac:dyDescent="0.3">
      <c r="A12" s="17" t="s">
        <v>62</v>
      </c>
      <c r="B12" s="22" t="s">
        <v>2</v>
      </c>
      <c r="C12" s="24" t="s">
        <v>44</v>
      </c>
      <c r="D12" s="19" t="s">
        <v>42</v>
      </c>
      <c r="E12" s="17"/>
      <c r="F12" s="17"/>
      <c r="G12" s="17" t="s">
        <v>35</v>
      </c>
      <c r="H12" s="17" t="s">
        <v>43</v>
      </c>
    </row>
    <row r="13" spans="1:8" x14ac:dyDescent="0.3">
      <c r="A13" s="17" t="s">
        <v>62</v>
      </c>
      <c r="B13" s="25" t="s">
        <v>69</v>
      </c>
      <c r="C13" s="19" t="s">
        <v>88</v>
      </c>
      <c r="D13" s="19" t="s">
        <v>42</v>
      </c>
      <c r="E13" s="17"/>
      <c r="F13" s="17"/>
      <c r="G13" s="17" t="s">
        <v>35</v>
      </c>
      <c r="H13" s="17" t="s">
        <v>43</v>
      </c>
    </row>
    <row r="14" spans="1:8" x14ac:dyDescent="0.3">
      <c r="A14" s="17" t="s">
        <v>62</v>
      </c>
      <c r="B14" s="25" t="s">
        <v>86</v>
      </c>
      <c r="C14" s="19" t="s">
        <v>89</v>
      </c>
      <c r="D14" s="19" t="s">
        <v>42</v>
      </c>
      <c r="E14" s="17"/>
      <c r="F14" s="17"/>
      <c r="G14" s="17" t="s">
        <v>35</v>
      </c>
      <c r="H14" s="17" t="s">
        <v>43</v>
      </c>
    </row>
    <row r="15" spans="1:8" x14ac:dyDescent="0.3">
      <c r="A15" s="17" t="s">
        <v>62</v>
      </c>
      <c r="B15" s="25" t="s">
        <v>87</v>
      </c>
      <c r="C15" s="19" t="s">
        <v>90</v>
      </c>
      <c r="D15" s="19" t="s">
        <v>42</v>
      </c>
      <c r="E15" s="17"/>
      <c r="F15" s="17"/>
      <c r="G15" s="17" t="s">
        <v>35</v>
      </c>
      <c r="H15" s="17" t="s">
        <v>43</v>
      </c>
    </row>
    <row r="16" spans="1:8" ht="28.8" x14ac:dyDescent="0.3">
      <c r="A16" s="17" t="s">
        <v>62</v>
      </c>
      <c r="B16" s="25" t="s">
        <v>133</v>
      </c>
      <c r="C16" s="19" t="s">
        <v>132</v>
      </c>
      <c r="D16" s="19" t="s">
        <v>42</v>
      </c>
      <c r="E16" s="17"/>
      <c r="F16" s="17"/>
      <c r="G16" s="17" t="s">
        <v>35</v>
      </c>
      <c r="H16" s="17" t="s">
        <v>43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DB8E1-A04E-418C-91D3-705CA2756F10}">
  <sheetPr codeName="Sheet1"/>
  <dimension ref="A1:P73"/>
  <sheetViews>
    <sheetView workbookViewId="0"/>
  </sheetViews>
  <sheetFormatPr defaultRowHeight="14.4" x14ac:dyDescent="0.3"/>
  <cols>
    <col min="1" max="7" width="9.5546875" style="2" customWidth="1"/>
    <col min="8" max="8" width="10.44140625" style="2" customWidth="1"/>
    <col min="9" max="14" width="9.5546875" style="2" customWidth="1"/>
    <col min="15" max="15" width="12.5546875" style="2" customWidth="1"/>
    <col min="16" max="16" width="8.88671875" style="2"/>
    <col min="17" max="17" width="27.33203125" style="2" bestFit="1" customWidth="1"/>
    <col min="18" max="18" width="3" style="2" bestFit="1" customWidth="1"/>
    <col min="19" max="16384" width="8.88671875" style="2"/>
  </cols>
  <sheetData>
    <row r="1" spans="1:16" ht="57.6" x14ac:dyDescent="0.3">
      <c r="A1" s="27" t="s">
        <v>5</v>
      </c>
      <c r="B1" s="27" t="s">
        <v>0</v>
      </c>
      <c r="C1" s="27" t="s">
        <v>1</v>
      </c>
      <c r="D1" s="29" t="s">
        <v>159</v>
      </c>
      <c r="E1" s="29" t="s">
        <v>157</v>
      </c>
      <c r="F1" s="29" t="s">
        <v>4</v>
      </c>
      <c r="G1" s="29" t="s">
        <v>68</v>
      </c>
      <c r="H1" s="29" t="s">
        <v>83</v>
      </c>
      <c r="I1" s="29" t="s">
        <v>84</v>
      </c>
      <c r="J1" s="29" t="s">
        <v>85</v>
      </c>
      <c r="K1" s="27" t="s">
        <v>2</v>
      </c>
      <c r="L1" s="29" t="s">
        <v>69</v>
      </c>
      <c r="M1" s="29" t="s">
        <v>86</v>
      </c>
      <c r="N1" s="29" t="s">
        <v>91</v>
      </c>
      <c r="O1" s="29" t="s">
        <v>131</v>
      </c>
      <c r="P1" s="27"/>
    </row>
    <row r="2" spans="1:16" x14ac:dyDescent="0.3">
      <c r="A2" s="26">
        <f>DATE(B2,1,C2)</f>
        <v>34473</v>
      </c>
      <c r="B2" s="2">
        <v>1994</v>
      </c>
      <c r="C2" s="2">
        <v>139</v>
      </c>
      <c r="D2" s="27" t="s">
        <v>160</v>
      </c>
      <c r="E2" s="27">
        <v>1</v>
      </c>
      <c r="F2" s="2">
        <v>1</v>
      </c>
      <c r="G2" s="2">
        <f>2*0.762</f>
        <v>1.524</v>
      </c>
      <c r="H2" s="2">
        <v>7</v>
      </c>
      <c r="I2" s="28">
        <v>12.4</v>
      </c>
      <c r="J2" s="2">
        <v>303</v>
      </c>
      <c r="K2" s="30">
        <f t="shared" ref="K2:K55" si="0">J2/(G2*10000)</f>
        <v>1.9881889763779529E-2</v>
      </c>
      <c r="L2" s="28">
        <v>1.3</v>
      </c>
      <c r="M2" s="28">
        <v>0.3</v>
      </c>
      <c r="N2" s="28" t="e">
        <v>#N/A</v>
      </c>
      <c r="O2" s="31">
        <f>10*SUMIF(L2:N2,"&lt;&gt;#N/A")/G2</f>
        <v>10.498687664041995</v>
      </c>
    </row>
    <row r="3" spans="1:16" x14ac:dyDescent="0.3">
      <c r="A3" s="26">
        <f t="shared" ref="A3:A66" si="1">DATE(B3,1,C3)</f>
        <v>34473</v>
      </c>
      <c r="B3" s="2">
        <v>1994</v>
      </c>
      <c r="C3" s="2">
        <v>139</v>
      </c>
      <c r="D3" s="27" t="s">
        <v>160</v>
      </c>
      <c r="E3" s="27">
        <v>2</v>
      </c>
      <c r="F3" s="2">
        <v>1</v>
      </c>
      <c r="G3" s="2">
        <f t="shared" ref="G3:G66" si="2">2*0.762</f>
        <v>1.524</v>
      </c>
      <c r="H3" s="2">
        <v>6</v>
      </c>
      <c r="I3" s="28">
        <v>11.7</v>
      </c>
      <c r="J3" s="2">
        <v>299</v>
      </c>
      <c r="K3" s="30">
        <f t="shared" si="0"/>
        <v>1.9619422572178479E-2</v>
      </c>
      <c r="L3" s="28">
        <v>1.5</v>
      </c>
      <c r="M3" s="28">
        <v>0.4</v>
      </c>
      <c r="N3" s="28" t="e">
        <v>#N/A</v>
      </c>
      <c r="O3" s="31">
        <f t="shared" ref="O3:O66" si="3">10*SUMIF(L3:N3,"&lt;&gt;#N/A")/G3</f>
        <v>12.467191601049869</v>
      </c>
    </row>
    <row r="4" spans="1:16" x14ac:dyDescent="0.3">
      <c r="A4" s="26">
        <f t="shared" si="1"/>
        <v>34473</v>
      </c>
      <c r="B4" s="2">
        <v>1994</v>
      </c>
      <c r="C4" s="2">
        <v>139</v>
      </c>
      <c r="D4" s="27" t="s">
        <v>160</v>
      </c>
      <c r="E4" s="27">
        <v>3</v>
      </c>
      <c r="F4" s="2">
        <v>1</v>
      </c>
      <c r="G4" s="2">
        <f t="shared" si="2"/>
        <v>1.524</v>
      </c>
      <c r="H4" s="2">
        <v>6</v>
      </c>
      <c r="I4" s="28">
        <v>11.8</v>
      </c>
      <c r="J4" s="2">
        <v>235</v>
      </c>
      <c r="K4" s="30">
        <f t="shared" si="0"/>
        <v>1.541994750656168E-2</v>
      </c>
      <c r="L4" s="28">
        <v>1.1000000000000001</v>
      </c>
      <c r="M4" s="28">
        <v>0.3</v>
      </c>
      <c r="N4" s="28" t="e">
        <v>#N/A</v>
      </c>
      <c r="O4" s="31">
        <f t="shared" si="3"/>
        <v>9.1863517060367457</v>
      </c>
    </row>
    <row r="5" spans="1:16" x14ac:dyDescent="0.3">
      <c r="A5" s="26">
        <f t="shared" si="1"/>
        <v>34473</v>
      </c>
      <c r="B5" s="2">
        <v>1994</v>
      </c>
      <c r="C5" s="2">
        <v>139</v>
      </c>
      <c r="D5" s="27" t="s">
        <v>161</v>
      </c>
      <c r="E5" s="27">
        <v>1</v>
      </c>
      <c r="F5" s="2">
        <v>1</v>
      </c>
      <c r="G5" s="2">
        <f t="shared" si="2"/>
        <v>1.524</v>
      </c>
      <c r="H5" s="2">
        <v>6</v>
      </c>
      <c r="I5" s="28">
        <v>14.8</v>
      </c>
      <c r="J5" s="2">
        <v>155</v>
      </c>
      <c r="K5" s="30">
        <f t="shared" si="0"/>
        <v>1.0170603674540682E-2</v>
      </c>
      <c r="L5" s="28">
        <v>0.8</v>
      </c>
      <c r="M5" s="28">
        <v>0.4</v>
      </c>
      <c r="N5" s="28" t="e">
        <v>#N/A</v>
      </c>
      <c r="O5" s="31">
        <f t="shared" si="3"/>
        <v>7.8740157480314972</v>
      </c>
    </row>
    <row r="6" spans="1:16" x14ac:dyDescent="0.3">
      <c r="A6" s="26">
        <f t="shared" si="1"/>
        <v>34473</v>
      </c>
      <c r="B6" s="2">
        <v>1994</v>
      </c>
      <c r="C6" s="2">
        <v>139</v>
      </c>
      <c r="D6" s="27" t="s">
        <v>161</v>
      </c>
      <c r="E6" s="27">
        <v>2</v>
      </c>
      <c r="F6" s="2">
        <v>1</v>
      </c>
      <c r="G6" s="2">
        <f t="shared" si="2"/>
        <v>1.524</v>
      </c>
      <c r="H6" s="2">
        <v>7</v>
      </c>
      <c r="I6" s="28">
        <v>14.6</v>
      </c>
      <c r="J6" s="2">
        <v>273</v>
      </c>
      <c r="K6" s="30">
        <f t="shared" si="0"/>
        <v>1.7913385826771655E-2</v>
      </c>
      <c r="L6" s="28">
        <v>1.3</v>
      </c>
      <c r="M6" s="28">
        <v>0.6</v>
      </c>
      <c r="N6" s="28" t="e">
        <v>#N/A</v>
      </c>
      <c r="O6" s="31">
        <f t="shared" si="3"/>
        <v>12.467191601049869</v>
      </c>
    </row>
    <row r="7" spans="1:16" x14ac:dyDescent="0.3">
      <c r="A7" s="26">
        <f t="shared" si="1"/>
        <v>34473</v>
      </c>
      <c r="B7" s="2">
        <v>1994</v>
      </c>
      <c r="C7" s="2">
        <v>139</v>
      </c>
      <c r="D7" s="27" t="s">
        <v>161</v>
      </c>
      <c r="E7" s="27">
        <v>3</v>
      </c>
      <c r="F7" s="2">
        <v>1</v>
      </c>
      <c r="G7" s="2">
        <f t="shared" si="2"/>
        <v>1.524</v>
      </c>
      <c r="H7" s="2">
        <v>6</v>
      </c>
      <c r="I7" s="28">
        <v>14.4</v>
      </c>
      <c r="J7" s="2">
        <v>235</v>
      </c>
      <c r="K7" s="30">
        <f t="shared" si="0"/>
        <v>1.541994750656168E-2</v>
      </c>
      <c r="L7" s="28">
        <v>1</v>
      </c>
      <c r="M7" s="28">
        <v>0.4</v>
      </c>
      <c r="N7" s="28" t="e">
        <v>#N/A</v>
      </c>
      <c r="O7" s="31">
        <f t="shared" si="3"/>
        <v>9.1863517060367457</v>
      </c>
    </row>
    <row r="8" spans="1:16" x14ac:dyDescent="0.3">
      <c r="A8" s="26">
        <f t="shared" si="1"/>
        <v>34480</v>
      </c>
      <c r="B8" s="2">
        <v>1994</v>
      </c>
      <c r="C8" s="2">
        <v>146</v>
      </c>
      <c r="D8" s="27" t="s">
        <v>160</v>
      </c>
      <c r="E8" s="27">
        <v>1</v>
      </c>
      <c r="F8" s="2">
        <v>1</v>
      </c>
      <c r="G8" s="2">
        <f t="shared" si="2"/>
        <v>1.524</v>
      </c>
      <c r="H8" s="2">
        <v>6</v>
      </c>
      <c r="I8" s="28">
        <v>18.5</v>
      </c>
      <c r="J8" s="2">
        <v>1075</v>
      </c>
      <c r="K8" s="30">
        <f t="shared" si="0"/>
        <v>7.0538057742782156E-2</v>
      </c>
      <c r="L8" s="28">
        <v>4.7</v>
      </c>
      <c r="M8" s="28">
        <v>1.5</v>
      </c>
      <c r="N8" s="28" t="e">
        <v>#N/A</v>
      </c>
      <c r="O8" s="31">
        <f t="shared" si="3"/>
        <v>40.682414698162731</v>
      </c>
    </row>
    <row r="9" spans="1:16" x14ac:dyDescent="0.3">
      <c r="A9" s="26">
        <f t="shared" si="1"/>
        <v>34480</v>
      </c>
      <c r="B9" s="2">
        <v>1994</v>
      </c>
      <c r="C9" s="2">
        <v>146</v>
      </c>
      <c r="D9" s="27" t="s">
        <v>160</v>
      </c>
      <c r="E9" s="27">
        <v>2</v>
      </c>
      <c r="F9" s="2">
        <v>1</v>
      </c>
      <c r="G9" s="2">
        <f t="shared" si="2"/>
        <v>1.524</v>
      </c>
      <c r="H9" s="2">
        <v>6</v>
      </c>
      <c r="I9" s="28">
        <v>21.2</v>
      </c>
      <c r="J9" s="2">
        <v>1293</v>
      </c>
      <c r="K9" s="30">
        <f t="shared" si="0"/>
        <v>8.4842519685039364E-2</v>
      </c>
      <c r="L9" s="28">
        <v>5.9</v>
      </c>
      <c r="M9" s="28">
        <v>2.2000000000000002</v>
      </c>
      <c r="N9" s="28" t="e">
        <v>#N/A</v>
      </c>
      <c r="O9" s="31">
        <f t="shared" si="3"/>
        <v>53.149606299212607</v>
      </c>
    </row>
    <row r="10" spans="1:16" x14ac:dyDescent="0.3">
      <c r="A10" s="26">
        <f t="shared" si="1"/>
        <v>34480</v>
      </c>
      <c r="B10" s="2">
        <v>1994</v>
      </c>
      <c r="C10" s="2">
        <v>146</v>
      </c>
      <c r="D10" s="27" t="s">
        <v>160</v>
      </c>
      <c r="E10" s="27">
        <v>3</v>
      </c>
      <c r="F10" s="2">
        <v>1</v>
      </c>
      <c r="G10" s="2">
        <f t="shared" si="2"/>
        <v>1.524</v>
      </c>
      <c r="H10" s="2">
        <v>6</v>
      </c>
      <c r="I10" s="28">
        <v>19</v>
      </c>
      <c r="J10" s="2">
        <v>1358</v>
      </c>
      <c r="K10" s="30">
        <f t="shared" si="0"/>
        <v>8.9107611548556426E-2</v>
      </c>
      <c r="L10" s="28">
        <v>4.9000000000000004</v>
      </c>
      <c r="M10" s="28">
        <v>2.2000000000000002</v>
      </c>
      <c r="N10" s="28" t="e">
        <v>#N/A</v>
      </c>
      <c r="O10" s="31">
        <f t="shared" si="3"/>
        <v>46.587926509186353</v>
      </c>
    </row>
    <row r="11" spans="1:16" x14ac:dyDescent="0.3">
      <c r="A11" s="26">
        <f t="shared" si="1"/>
        <v>34480</v>
      </c>
      <c r="B11" s="2">
        <v>1994</v>
      </c>
      <c r="C11" s="2">
        <v>146</v>
      </c>
      <c r="D11" s="27" t="s">
        <v>161</v>
      </c>
      <c r="E11" s="27">
        <v>1</v>
      </c>
      <c r="F11" s="2">
        <v>1</v>
      </c>
      <c r="G11" s="2">
        <f t="shared" si="2"/>
        <v>1.524</v>
      </c>
      <c r="H11" s="2">
        <v>6</v>
      </c>
      <c r="I11" s="28">
        <v>18.3</v>
      </c>
      <c r="J11" s="2">
        <v>608</v>
      </c>
      <c r="K11" s="30">
        <f t="shared" si="0"/>
        <v>3.9895013123359579E-2</v>
      </c>
      <c r="L11" s="28">
        <v>2.5</v>
      </c>
      <c r="M11" s="28">
        <v>1.2</v>
      </c>
      <c r="N11" s="28" t="e">
        <v>#N/A</v>
      </c>
      <c r="O11" s="31">
        <f t="shared" si="3"/>
        <v>24.278215223097114</v>
      </c>
    </row>
    <row r="12" spans="1:16" x14ac:dyDescent="0.3">
      <c r="A12" s="26">
        <f t="shared" si="1"/>
        <v>34480</v>
      </c>
      <c r="B12" s="2">
        <v>1994</v>
      </c>
      <c r="C12" s="2">
        <v>146</v>
      </c>
      <c r="D12" s="27" t="s">
        <v>161</v>
      </c>
      <c r="E12" s="27">
        <v>2</v>
      </c>
      <c r="F12" s="2">
        <v>1</v>
      </c>
      <c r="G12" s="2">
        <f t="shared" si="2"/>
        <v>1.524</v>
      </c>
      <c r="H12" s="2">
        <v>6</v>
      </c>
      <c r="I12" s="28">
        <v>21.2</v>
      </c>
      <c r="J12" s="2">
        <v>1040</v>
      </c>
      <c r="K12" s="30">
        <f t="shared" si="0"/>
        <v>6.8241469816272965E-2</v>
      </c>
      <c r="L12" s="28">
        <v>4.3</v>
      </c>
      <c r="M12" s="28">
        <v>1.7</v>
      </c>
      <c r="N12" s="28" t="e">
        <v>#N/A</v>
      </c>
      <c r="O12" s="31">
        <f t="shared" si="3"/>
        <v>39.370078740157481</v>
      </c>
    </row>
    <row r="13" spans="1:16" x14ac:dyDescent="0.3">
      <c r="A13" s="26">
        <f t="shared" si="1"/>
        <v>34480</v>
      </c>
      <c r="B13" s="2">
        <v>1994</v>
      </c>
      <c r="C13" s="2">
        <v>146</v>
      </c>
      <c r="D13" s="27" t="s">
        <v>161</v>
      </c>
      <c r="E13" s="27">
        <v>3</v>
      </c>
      <c r="F13" s="2">
        <v>1</v>
      </c>
      <c r="G13" s="2">
        <f t="shared" si="2"/>
        <v>1.524</v>
      </c>
      <c r="H13" s="2">
        <v>6</v>
      </c>
      <c r="I13" s="28">
        <v>19.8</v>
      </c>
      <c r="J13" s="2">
        <v>812</v>
      </c>
      <c r="K13" s="30">
        <f t="shared" si="0"/>
        <v>5.3280839895013123E-2</v>
      </c>
      <c r="L13" s="28">
        <v>3.1</v>
      </c>
      <c r="M13" s="28">
        <v>1.6</v>
      </c>
      <c r="N13" s="28" t="e">
        <v>#N/A</v>
      </c>
      <c r="O13" s="31">
        <f t="shared" si="3"/>
        <v>30.83989501312336</v>
      </c>
    </row>
    <row r="14" spans="1:16" x14ac:dyDescent="0.3">
      <c r="A14" s="26">
        <f t="shared" si="1"/>
        <v>34486</v>
      </c>
      <c r="B14" s="2">
        <v>1994</v>
      </c>
      <c r="C14" s="2">
        <v>152</v>
      </c>
      <c r="D14" s="27" t="s">
        <v>160</v>
      </c>
      <c r="E14" s="27">
        <v>1</v>
      </c>
      <c r="F14" s="2">
        <v>1</v>
      </c>
      <c r="G14" s="2">
        <f t="shared" si="2"/>
        <v>1.524</v>
      </c>
      <c r="H14" s="2">
        <v>6</v>
      </c>
      <c r="I14" s="28">
        <v>39</v>
      </c>
      <c r="J14" s="2">
        <v>3870</v>
      </c>
      <c r="K14" s="30">
        <f t="shared" si="0"/>
        <v>0.25393700787401574</v>
      </c>
      <c r="L14" s="28">
        <v>14.8</v>
      </c>
      <c r="M14" s="28">
        <v>7.7</v>
      </c>
      <c r="N14" s="28" t="e">
        <v>#N/A</v>
      </c>
      <c r="O14" s="31">
        <f t="shared" si="3"/>
        <v>147.63779527559055</v>
      </c>
    </row>
    <row r="15" spans="1:16" x14ac:dyDescent="0.3">
      <c r="A15" s="26">
        <f t="shared" si="1"/>
        <v>34486</v>
      </c>
      <c r="B15" s="2">
        <v>1994</v>
      </c>
      <c r="C15" s="2">
        <v>152</v>
      </c>
      <c r="D15" s="27" t="s">
        <v>160</v>
      </c>
      <c r="E15" s="27">
        <v>2</v>
      </c>
      <c r="F15" s="2">
        <v>1</v>
      </c>
      <c r="G15" s="2">
        <f t="shared" si="2"/>
        <v>1.524</v>
      </c>
      <c r="H15" s="2">
        <v>6</v>
      </c>
      <c r="I15" s="28">
        <v>39.5</v>
      </c>
      <c r="J15" s="2">
        <v>4146</v>
      </c>
      <c r="K15" s="30">
        <f t="shared" si="0"/>
        <v>0.27204724409448822</v>
      </c>
      <c r="L15" s="28">
        <v>16.7</v>
      </c>
      <c r="M15" s="28">
        <v>9.1999999999999993</v>
      </c>
      <c r="N15" s="28" t="e">
        <v>#N/A</v>
      </c>
      <c r="O15" s="31">
        <f t="shared" si="3"/>
        <v>169.94750656167977</v>
      </c>
    </row>
    <row r="16" spans="1:16" x14ac:dyDescent="0.3">
      <c r="A16" s="26">
        <f t="shared" si="1"/>
        <v>34486</v>
      </c>
      <c r="B16" s="2">
        <v>1994</v>
      </c>
      <c r="C16" s="2">
        <v>152</v>
      </c>
      <c r="D16" s="27" t="s">
        <v>160</v>
      </c>
      <c r="E16" s="27">
        <v>3</v>
      </c>
      <c r="F16" s="2">
        <v>1</v>
      </c>
      <c r="G16" s="2">
        <f t="shared" si="2"/>
        <v>1.524</v>
      </c>
      <c r="H16" s="2">
        <v>6</v>
      </c>
      <c r="I16" s="28">
        <v>37.200000000000003</v>
      </c>
      <c r="J16" s="2">
        <v>3718</v>
      </c>
      <c r="K16" s="30">
        <f t="shared" si="0"/>
        <v>0.24396325459317586</v>
      </c>
      <c r="L16" s="28">
        <v>14</v>
      </c>
      <c r="M16" s="28">
        <v>6.4</v>
      </c>
      <c r="N16" s="28" t="e">
        <v>#N/A</v>
      </c>
      <c r="O16" s="31">
        <f t="shared" si="3"/>
        <v>133.85826771653544</v>
      </c>
    </row>
    <row r="17" spans="1:15" x14ac:dyDescent="0.3">
      <c r="A17" s="26">
        <f t="shared" si="1"/>
        <v>34486</v>
      </c>
      <c r="B17" s="2">
        <v>1994</v>
      </c>
      <c r="C17" s="2">
        <v>152</v>
      </c>
      <c r="D17" s="27" t="s">
        <v>161</v>
      </c>
      <c r="E17" s="27">
        <v>1</v>
      </c>
      <c r="F17" s="2">
        <v>1</v>
      </c>
      <c r="G17" s="2">
        <f t="shared" si="2"/>
        <v>1.524</v>
      </c>
      <c r="H17" s="2">
        <v>6</v>
      </c>
      <c r="I17" s="28">
        <v>35.200000000000003</v>
      </c>
      <c r="J17" s="2">
        <v>2108</v>
      </c>
      <c r="K17" s="30">
        <f t="shared" si="0"/>
        <v>0.13832020997375327</v>
      </c>
      <c r="L17" s="28">
        <v>7.4</v>
      </c>
      <c r="M17" s="28">
        <v>4</v>
      </c>
      <c r="N17" s="28" t="e">
        <v>#N/A</v>
      </c>
      <c r="O17" s="31">
        <f t="shared" si="3"/>
        <v>74.803149606299215</v>
      </c>
    </row>
    <row r="18" spans="1:15" x14ac:dyDescent="0.3">
      <c r="A18" s="26">
        <f t="shared" si="1"/>
        <v>34486</v>
      </c>
      <c r="B18" s="2">
        <v>1994</v>
      </c>
      <c r="C18" s="2">
        <v>152</v>
      </c>
      <c r="D18" s="27" t="s">
        <v>161</v>
      </c>
      <c r="E18" s="27">
        <v>2</v>
      </c>
      <c r="F18" s="2">
        <v>1</v>
      </c>
      <c r="G18" s="2">
        <f t="shared" si="2"/>
        <v>1.524</v>
      </c>
      <c r="H18" s="2">
        <v>7</v>
      </c>
      <c r="I18" s="28">
        <v>30.7</v>
      </c>
      <c r="J18" s="2">
        <v>2694</v>
      </c>
      <c r="K18" s="30">
        <f t="shared" si="0"/>
        <v>0.17677165354330709</v>
      </c>
      <c r="L18" s="28">
        <v>10.3</v>
      </c>
      <c r="M18" s="28">
        <v>4.9000000000000004</v>
      </c>
      <c r="N18" s="28" t="e">
        <v>#N/A</v>
      </c>
      <c r="O18" s="31">
        <f t="shared" si="3"/>
        <v>99.737532808398953</v>
      </c>
    </row>
    <row r="19" spans="1:15" x14ac:dyDescent="0.3">
      <c r="A19" s="26">
        <f t="shared" si="1"/>
        <v>34486</v>
      </c>
      <c r="B19" s="2">
        <v>1994</v>
      </c>
      <c r="C19" s="2">
        <v>152</v>
      </c>
      <c r="D19" s="27" t="s">
        <v>161</v>
      </c>
      <c r="E19" s="27">
        <v>3</v>
      </c>
      <c r="F19" s="2">
        <v>1</v>
      </c>
      <c r="G19" s="2">
        <f t="shared" si="2"/>
        <v>1.524</v>
      </c>
      <c r="H19" s="2">
        <v>6</v>
      </c>
      <c r="I19" s="28">
        <v>32.5</v>
      </c>
      <c r="J19" s="2">
        <v>1982</v>
      </c>
      <c r="K19" s="30">
        <f t="shared" si="0"/>
        <v>0.1300524934383202</v>
      </c>
      <c r="L19" s="28">
        <v>7.4</v>
      </c>
      <c r="M19" s="28">
        <v>3.7</v>
      </c>
      <c r="N19" s="28" t="e">
        <v>#N/A</v>
      </c>
      <c r="O19" s="31">
        <f t="shared" si="3"/>
        <v>72.834645669291348</v>
      </c>
    </row>
    <row r="20" spans="1:15" x14ac:dyDescent="0.3">
      <c r="A20" s="26">
        <f t="shared" si="1"/>
        <v>34493</v>
      </c>
      <c r="B20" s="2">
        <v>1994</v>
      </c>
      <c r="C20" s="2">
        <v>159</v>
      </c>
      <c r="D20" s="27" t="s">
        <v>160</v>
      </c>
      <c r="E20" s="27">
        <v>1</v>
      </c>
      <c r="F20" s="2">
        <v>1</v>
      </c>
      <c r="G20" s="2">
        <f t="shared" si="2"/>
        <v>1.524</v>
      </c>
      <c r="H20" s="2">
        <v>6</v>
      </c>
      <c r="I20" s="28">
        <v>57.8</v>
      </c>
      <c r="J20" s="2">
        <v>8530</v>
      </c>
      <c r="K20" s="30">
        <f t="shared" si="0"/>
        <v>0.55971128608923881</v>
      </c>
      <c r="L20" s="28">
        <v>45.3</v>
      </c>
      <c r="M20" s="28">
        <v>24.5</v>
      </c>
      <c r="N20" s="28" t="e">
        <v>#N/A</v>
      </c>
      <c r="O20" s="31">
        <f t="shared" si="3"/>
        <v>458.00524934383202</v>
      </c>
    </row>
    <row r="21" spans="1:15" x14ac:dyDescent="0.3">
      <c r="A21" s="26">
        <f t="shared" si="1"/>
        <v>34493</v>
      </c>
      <c r="B21" s="2">
        <v>1994</v>
      </c>
      <c r="C21" s="2">
        <v>159</v>
      </c>
      <c r="D21" s="27" t="s">
        <v>160</v>
      </c>
      <c r="E21" s="27">
        <v>2</v>
      </c>
      <c r="F21" s="2">
        <v>1</v>
      </c>
      <c r="G21" s="2">
        <f t="shared" si="2"/>
        <v>1.524</v>
      </c>
      <c r="H21" s="2">
        <v>6</v>
      </c>
      <c r="I21" s="28">
        <v>59</v>
      </c>
      <c r="J21" s="2">
        <v>9280</v>
      </c>
      <c r="K21" s="30">
        <f t="shared" si="0"/>
        <v>0.60892388451443569</v>
      </c>
      <c r="L21" s="28">
        <v>51.4</v>
      </c>
      <c r="M21" s="28">
        <v>28.2</v>
      </c>
      <c r="N21" s="28" t="e">
        <v>#N/A</v>
      </c>
      <c r="O21" s="31">
        <f t="shared" si="3"/>
        <v>522.30971128608928</v>
      </c>
    </row>
    <row r="22" spans="1:15" x14ac:dyDescent="0.3">
      <c r="A22" s="26">
        <f t="shared" si="1"/>
        <v>34493</v>
      </c>
      <c r="B22" s="2">
        <v>1994</v>
      </c>
      <c r="C22" s="2">
        <v>159</v>
      </c>
      <c r="D22" s="27" t="s">
        <v>160</v>
      </c>
      <c r="E22" s="27">
        <v>3</v>
      </c>
      <c r="F22" s="2">
        <v>1</v>
      </c>
      <c r="G22" s="2">
        <f t="shared" si="2"/>
        <v>1.524</v>
      </c>
      <c r="H22" s="2">
        <v>6</v>
      </c>
      <c r="I22" s="28">
        <v>59.7</v>
      </c>
      <c r="J22" s="2">
        <v>10987</v>
      </c>
      <c r="K22" s="30">
        <f t="shared" si="0"/>
        <v>0.72093175853018376</v>
      </c>
      <c r="L22" s="28">
        <v>55.5</v>
      </c>
      <c r="M22" s="28">
        <v>30.7</v>
      </c>
      <c r="N22" s="28" t="e">
        <v>#N/A</v>
      </c>
      <c r="O22" s="31">
        <f t="shared" si="3"/>
        <v>565.61679790026244</v>
      </c>
    </row>
    <row r="23" spans="1:15" x14ac:dyDescent="0.3">
      <c r="A23" s="26">
        <f t="shared" si="1"/>
        <v>34493</v>
      </c>
      <c r="B23" s="2">
        <v>1994</v>
      </c>
      <c r="C23" s="2">
        <v>159</v>
      </c>
      <c r="D23" s="27" t="s">
        <v>161</v>
      </c>
      <c r="E23" s="27">
        <v>1</v>
      </c>
      <c r="F23" s="2">
        <v>1</v>
      </c>
      <c r="G23" s="2">
        <f t="shared" si="2"/>
        <v>1.524</v>
      </c>
      <c r="H23" s="2">
        <v>6</v>
      </c>
      <c r="I23" s="28">
        <v>57.7</v>
      </c>
      <c r="J23" s="2">
        <v>8320</v>
      </c>
      <c r="K23" s="30">
        <f t="shared" si="0"/>
        <v>0.54593175853018372</v>
      </c>
      <c r="L23" s="28">
        <v>41.6</v>
      </c>
      <c r="M23" s="28">
        <v>26.1</v>
      </c>
      <c r="N23" s="28" t="e">
        <v>#N/A</v>
      </c>
      <c r="O23" s="31">
        <f t="shared" si="3"/>
        <v>444.22572178477691</v>
      </c>
    </row>
    <row r="24" spans="1:15" x14ac:dyDescent="0.3">
      <c r="A24" s="26">
        <f t="shared" si="1"/>
        <v>34493</v>
      </c>
      <c r="B24" s="2">
        <v>1994</v>
      </c>
      <c r="C24" s="2">
        <v>159</v>
      </c>
      <c r="D24" s="27" t="s">
        <v>161</v>
      </c>
      <c r="E24" s="27">
        <v>2</v>
      </c>
      <c r="F24" s="2">
        <v>1</v>
      </c>
      <c r="G24" s="2">
        <f t="shared" si="2"/>
        <v>1.524</v>
      </c>
      <c r="H24" s="2">
        <v>6</v>
      </c>
      <c r="I24" s="28">
        <v>52.8</v>
      </c>
      <c r="J24" s="2">
        <v>6188</v>
      </c>
      <c r="K24" s="30">
        <f t="shared" si="0"/>
        <v>0.40603674540682416</v>
      </c>
      <c r="L24" s="28">
        <v>31.2</v>
      </c>
      <c r="M24" s="28">
        <v>18.899999999999999</v>
      </c>
      <c r="N24" s="28" t="e">
        <v>#N/A</v>
      </c>
      <c r="O24" s="31">
        <f t="shared" si="3"/>
        <v>328.74015748031491</v>
      </c>
    </row>
    <row r="25" spans="1:15" x14ac:dyDescent="0.3">
      <c r="A25" s="26">
        <f t="shared" si="1"/>
        <v>34493</v>
      </c>
      <c r="B25" s="2">
        <v>1994</v>
      </c>
      <c r="C25" s="2">
        <v>159</v>
      </c>
      <c r="D25" s="27" t="s">
        <v>161</v>
      </c>
      <c r="E25" s="27">
        <v>3</v>
      </c>
      <c r="F25" s="2">
        <v>1</v>
      </c>
      <c r="G25" s="2">
        <f t="shared" si="2"/>
        <v>1.524</v>
      </c>
      <c r="H25" s="2">
        <v>6</v>
      </c>
      <c r="I25" s="28">
        <v>54</v>
      </c>
      <c r="J25" s="2">
        <v>5929</v>
      </c>
      <c r="K25" s="30">
        <f t="shared" si="0"/>
        <v>0.38904199475065615</v>
      </c>
      <c r="L25" s="28">
        <v>30.6</v>
      </c>
      <c r="M25" s="28">
        <v>19.2</v>
      </c>
      <c r="N25" s="28" t="e">
        <v>#N/A</v>
      </c>
      <c r="O25" s="31">
        <f t="shared" si="3"/>
        <v>326.77165354330708</v>
      </c>
    </row>
    <row r="26" spans="1:15" x14ac:dyDescent="0.3">
      <c r="A26" s="26">
        <f t="shared" si="1"/>
        <v>34500</v>
      </c>
      <c r="B26" s="2">
        <v>1994</v>
      </c>
      <c r="C26" s="2">
        <v>166</v>
      </c>
      <c r="D26" s="27" t="s">
        <v>160</v>
      </c>
      <c r="E26" s="27">
        <v>1</v>
      </c>
      <c r="F26" s="2">
        <v>1</v>
      </c>
      <c r="G26" s="2">
        <f t="shared" si="2"/>
        <v>1.524</v>
      </c>
      <c r="H26" s="2">
        <v>6</v>
      </c>
      <c r="I26" s="28">
        <v>65</v>
      </c>
      <c r="J26" s="2">
        <v>14746</v>
      </c>
      <c r="K26" s="30">
        <f t="shared" si="0"/>
        <v>0.96758530183727032</v>
      </c>
      <c r="L26" s="28">
        <v>98.2</v>
      </c>
      <c r="M26" s="28">
        <v>62.1</v>
      </c>
      <c r="N26" s="28" t="e">
        <v>#N/A</v>
      </c>
      <c r="O26" s="31">
        <f t="shared" si="3"/>
        <v>1051.8372703412074</v>
      </c>
    </row>
    <row r="27" spans="1:15" x14ac:dyDescent="0.3">
      <c r="A27" s="26">
        <f t="shared" si="1"/>
        <v>34500</v>
      </c>
      <c r="B27" s="2">
        <v>1994</v>
      </c>
      <c r="C27" s="2">
        <v>166</v>
      </c>
      <c r="D27" s="27" t="s">
        <v>160</v>
      </c>
      <c r="E27" s="27">
        <v>2</v>
      </c>
      <c r="F27" s="2">
        <v>1</v>
      </c>
      <c r="G27" s="2">
        <f t="shared" si="2"/>
        <v>1.524</v>
      </c>
      <c r="H27" s="2">
        <v>6</v>
      </c>
      <c r="I27" s="28">
        <v>60.8</v>
      </c>
      <c r="J27" s="2">
        <v>14660</v>
      </c>
      <c r="K27" s="30">
        <f t="shared" si="0"/>
        <v>0.96194225721784776</v>
      </c>
      <c r="L27" s="28">
        <v>96.2</v>
      </c>
      <c r="M27" s="28">
        <v>59</v>
      </c>
      <c r="N27" s="28" t="e">
        <v>#N/A</v>
      </c>
      <c r="O27" s="31">
        <f t="shared" si="3"/>
        <v>1018.3727034120735</v>
      </c>
    </row>
    <row r="28" spans="1:15" x14ac:dyDescent="0.3">
      <c r="A28" s="26">
        <f t="shared" si="1"/>
        <v>34500</v>
      </c>
      <c r="B28" s="2">
        <v>1994</v>
      </c>
      <c r="C28" s="2">
        <v>166</v>
      </c>
      <c r="D28" s="27" t="s">
        <v>160</v>
      </c>
      <c r="E28" s="27">
        <v>3</v>
      </c>
      <c r="F28" s="2">
        <v>1</v>
      </c>
      <c r="G28" s="2">
        <f t="shared" si="2"/>
        <v>1.524</v>
      </c>
      <c r="H28" s="2">
        <v>6</v>
      </c>
      <c r="I28" s="28">
        <v>65</v>
      </c>
      <c r="J28" s="2">
        <v>15198</v>
      </c>
      <c r="K28" s="30">
        <f t="shared" si="0"/>
        <v>0.99724409448818896</v>
      </c>
      <c r="L28" s="28">
        <v>100.9</v>
      </c>
      <c r="M28" s="28">
        <v>61.1</v>
      </c>
      <c r="N28" s="28" t="e">
        <v>#N/A</v>
      </c>
      <c r="O28" s="31">
        <f t="shared" si="3"/>
        <v>1062.992125984252</v>
      </c>
    </row>
    <row r="29" spans="1:15" x14ac:dyDescent="0.3">
      <c r="A29" s="26">
        <f t="shared" si="1"/>
        <v>34500</v>
      </c>
      <c r="B29" s="2">
        <v>1994</v>
      </c>
      <c r="C29" s="2">
        <v>166</v>
      </c>
      <c r="D29" s="27" t="s">
        <v>161</v>
      </c>
      <c r="E29" s="27">
        <v>1</v>
      </c>
      <c r="F29" s="2">
        <v>1</v>
      </c>
      <c r="G29" s="2">
        <f t="shared" si="2"/>
        <v>1.524</v>
      </c>
      <c r="H29" s="2">
        <v>6</v>
      </c>
      <c r="I29" s="28">
        <v>61.3</v>
      </c>
      <c r="J29" s="2">
        <v>12351</v>
      </c>
      <c r="K29" s="30">
        <f t="shared" si="0"/>
        <v>0.81043307086614169</v>
      </c>
      <c r="L29" s="28">
        <v>71.3</v>
      </c>
      <c r="M29" s="28">
        <v>62</v>
      </c>
      <c r="N29" s="28" t="e">
        <v>#N/A</v>
      </c>
      <c r="O29" s="31">
        <f t="shared" si="3"/>
        <v>874.67191601049865</v>
      </c>
    </row>
    <row r="30" spans="1:15" x14ac:dyDescent="0.3">
      <c r="A30" s="26">
        <f t="shared" si="1"/>
        <v>34500</v>
      </c>
      <c r="B30" s="2">
        <v>1994</v>
      </c>
      <c r="C30" s="2">
        <v>166</v>
      </c>
      <c r="D30" s="27" t="s">
        <v>161</v>
      </c>
      <c r="E30" s="27">
        <v>2</v>
      </c>
      <c r="F30" s="2">
        <v>1</v>
      </c>
      <c r="G30" s="2">
        <f t="shared" si="2"/>
        <v>1.524</v>
      </c>
      <c r="H30" s="2">
        <v>6</v>
      </c>
      <c r="I30" s="28">
        <v>63.3</v>
      </c>
      <c r="J30" s="2">
        <v>14300</v>
      </c>
      <c r="K30" s="30">
        <f t="shared" si="0"/>
        <v>0.93832020997375332</v>
      </c>
      <c r="L30" s="28">
        <v>83.4</v>
      </c>
      <c r="M30" s="28">
        <v>71.099999999999994</v>
      </c>
      <c r="N30" s="28" t="e">
        <v>#N/A</v>
      </c>
      <c r="O30" s="31">
        <f t="shared" si="3"/>
        <v>1013.7795275590551</v>
      </c>
    </row>
    <row r="31" spans="1:15" x14ac:dyDescent="0.3">
      <c r="A31" s="26">
        <f t="shared" si="1"/>
        <v>34500</v>
      </c>
      <c r="B31" s="2">
        <v>1994</v>
      </c>
      <c r="C31" s="2">
        <v>166</v>
      </c>
      <c r="D31" s="27" t="s">
        <v>161</v>
      </c>
      <c r="E31" s="27">
        <v>3</v>
      </c>
      <c r="F31" s="2">
        <v>1</v>
      </c>
      <c r="G31" s="2">
        <f t="shared" si="2"/>
        <v>1.524</v>
      </c>
      <c r="H31" s="2">
        <v>6</v>
      </c>
      <c r="I31" s="28">
        <v>59.3</v>
      </c>
      <c r="J31" s="2">
        <v>13663</v>
      </c>
      <c r="K31" s="30">
        <f t="shared" si="0"/>
        <v>0.8965223097112861</v>
      </c>
      <c r="L31" s="28">
        <v>72.5</v>
      </c>
      <c r="M31" s="28">
        <v>58.9</v>
      </c>
      <c r="N31" s="28" t="e">
        <v>#N/A</v>
      </c>
      <c r="O31" s="31">
        <f t="shared" si="3"/>
        <v>862.20472440944877</v>
      </c>
    </row>
    <row r="32" spans="1:15" x14ac:dyDescent="0.3">
      <c r="A32" s="26">
        <f t="shared" si="1"/>
        <v>34507</v>
      </c>
      <c r="B32" s="2">
        <v>1994</v>
      </c>
      <c r="C32" s="2">
        <v>173</v>
      </c>
      <c r="D32" s="27" t="s">
        <v>160</v>
      </c>
      <c r="E32" s="27">
        <v>1</v>
      </c>
      <c r="F32" s="2">
        <v>2</v>
      </c>
      <c r="G32" s="2">
        <f t="shared" si="2"/>
        <v>1.524</v>
      </c>
      <c r="H32" s="2">
        <v>6</v>
      </c>
      <c r="I32" s="28">
        <v>82.5</v>
      </c>
      <c r="J32" s="2">
        <v>19391</v>
      </c>
      <c r="K32" s="30">
        <f t="shared" si="0"/>
        <v>1.2723753280839896</v>
      </c>
      <c r="L32" s="28">
        <v>121.5</v>
      </c>
      <c r="M32" s="28">
        <v>80.400000000000006</v>
      </c>
      <c r="N32" s="28" t="e">
        <v>#N/A</v>
      </c>
      <c r="O32" s="31">
        <f t="shared" si="3"/>
        <v>1324.8031496062993</v>
      </c>
    </row>
    <row r="33" spans="1:15" x14ac:dyDescent="0.3">
      <c r="A33" s="26">
        <f t="shared" si="1"/>
        <v>34507</v>
      </c>
      <c r="B33" s="2">
        <v>1994</v>
      </c>
      <c r="C33" s="2">
        <v>173</v>
      </c>
      <c r="D33" s="27" t="s">
        <v>160</v>
      </c>
      <c r="E33" s="27">
        <v>2</v>
      </c>
      <c r="F33" s="2">
        <v>2</v>
      </c>
      <c r="G33" s="2">
        <f t="shared" si="2"/>
        <v>1.524</v>
      </c>
      <c r="H33" s="2">
        <v>6</v>
      </c>
      <c r="I33" s="28">
        <v>85.3</v>
      </c>
      <c r="J33" s="2">
        <v>21230</v>
      </c>
      <c r="K33" s="30">
        <f t="shared" si="0"/>
        <v>1.3930446194225721</v>
      </c>
      <c r="L33" s="28">
        <v>133.5</v>
      </c>
      <c r="M33" s="28">
        <v>91.6</v>
      </c>
      <c r="N33" s="28" t="e">
        <v>#N/A</v>
      </c>
      <c r="O33" s="31">
        <f t="shared" si="3"/>
        <v>1477.0341207349081</v>
      </c>
    </row>
    <row r="34" spans="1:15" x14ac:dyDescent="0.3">
      <c r="A34" s="26">
        <f t="shared" si="1"/>
        <v>34507</v>
      </c>
      <c r="B34" s="2">
        <v>1994</v>
      </c>
      <c r="C34" s="2">
        <v>173</v>
      </c>
      <c r="D34" s="27" t="s">
        <v>160</v>
      </c>
      <c r="E34" s="27">
        <v>3</v>
      </c>
      <c r="F34" s="2">
        <v>2</v>
      </c>
      <c r="G34" s="2">
        <f t="shared" si="2"/>
        <v>1.524</v>
      </c>
      <c r="H34" s="2">
        <v>6</v>
      </c>
      <c r="I34" s="28">
        <v>87.2</v>
      </c>
      <c r="J34" s="2">
        <v>21254</v>
      </c>
      <c r="K34" s="30">
        <f t="shared" si="0"/>
        <v>1.3946194225721784</v>
      </c>
      <c r="L34" s="28">
        <v>129.4</v>
      </c>
      <c r="M34" s="28">
        <v>92.8</v>
      </c>
      <c r="N34" s="28" t="e">
        <v>#N/A</v>
      </c>
      <c r="O34" s="31">
        <f t="shared" si="3"/>
        <v>1458.005249343832</v>
      </c>
    </row>
    <row r="35" spans="1:15" x14ac:dyDescent="0.3">
      <c r="A35" s="26">
        <f t="shared" si="1"/>
        <v>34507</v>
      </c>
      <c r="B35" s="2">
        <v>1994</v>
      </c>
      <c r="C35" s="2">
        <v>173</v>
      </c>
      <c r="D35" s="27" t="s">
        <v>161</v>
      </c>
      <c r="E35" s="27">
        <v>1</v>
      </c>
      <c r="F35" s="2">
        <v>2</v>
      </c>
      <c r="G35" s="2">
        <f t="shared" si="2"/>
        <v>1.524</v>
      </c>
      <c r="H35" s="2">
        <v>6</v>
      </c>
      <c r="I35" s="28">
        <v>83.3</v>
      </c>
      <c r="J35" s="2">
        <v>22704</v>
      </c>
      <c r="K35" s="30">
        <f t="shared" si="0"/>
        <v>1.4897637795275591</v>
      </c>
      <c r="L35" s="28">
        <v>135.69999999999999</v>
      </c>
      <c r="M35" s="28">
        <v>95</v>
      </c>
      <c r="N35" s="28" t="e">
        <v>#N/A</v>
      </c>
      <c r="O35" s="31">
        <f t="shared" si="3"/>
        <v>1513.7795275590552</v>
      </c>
    </row>
    <row r="36" spans="1:15" x14ac:dyDescent="0.3">
      <c r="A36" s="26">
        <f t="shared" si="1"/>
        <v>34507</v>
      </c>
      <c r="B36" s="2">
        <v>1994</v>
      </c>
      <c r="C36" s="2">
        <v>173</v>
      </c>
      <c r="D36" s="27" t="s">
        <v>161</v>
      </c>
      <c r="E36" s="27">
        <v>2</v>
      </c>
      <c r="F36" s="2">
        <v>2</v>
      </c>
      <c r="G36" s="2">
        <f t="shared" si="2"/>
        <v>1.524</v>
      </c>
      <c r="H36" s="2">
        <v>6</v>
      </c>
      <c r="I36" s="28">
        <v>83.7</v>
      </c>
      <c r="J36" s="2">
        <v>24007</v>
      </c>
      <c r="K36" s="30">
        <f t="shared" si="0"/>
        <v>1.5752624671916011</v>
      </c>
      <c r="L36" s="28">
        <v>139</v>
      </c>
      <c r="M36" s="28">
        <v>97.1</v>
      </c>
      <c r="N36" s="28" t="e">
        <v>#N/A</v>
      </c>
      <c r="O36" s="31">
        <f t="shared" si="3"/>
        <v>1549.2125984251968</v>
      </c>
    </row>
    <row r="37" spans="1:15" x14ac:dyDescent="0.3">
      <c r="A37" s="26">
        <f t="shared" si="1"/>
        <v>34507</v>
      </c>
      <c r="B37" s="2">
        <v>1994</v>
      </c>
      <c r="C37" s="2">
        <v>173</v>
      </c>
      <c r="D37" s="27" t="s">
        <v>161</v>
      </c>
      <c r="E37" s="27">
        <v>3</v>
      </c>
      <c r="F37" s="2">
        <v>2</v>
      </c>
      <c r="G37" s="2">
        <f t="shared" si="2"/>
        <v>1.524</v>
      </c>
      <c r="H37" s="2">
        <v>6</v>
      </c>
      <c r="I37" s="28">
        <v>88.3</v>
      </c>
      <c r="J37" s="2">
        <v>22846</v>
      </c>
      <c r="K37" s="30">
        <f t="shared" si="0"/>
        <v>1.4990813648293964</v>
      </c>
      <c r="L37" s="28">
        <v>132.5</v>
      </c>
      <c r="M37" s="28">
        <v>94.8</v>
      </c>
      <c r="N37" s="28" t="e">
        <v>#N/A</v>
      </c>
      <c r="O37" s="31">
        <f t="shared" si="3"/>
        <v>1491.4698162729658</v>
      </c>
    </row>
    <row r="38" spans="1:15" x14ac:dyDescent="0.3">
      <c r="A38" s="26">
        <f t="shared" si="1"/>
        <v>34515</v>
      </c>
      <c r="B38" s="2">
        <v>1994</v>
      </c>
      <c r="C38" s="2">
        <v>181</v>
      </c>
      <c r="D38" s="27" t="s">
        <v>160</v>
      </c>
      <c r="E38" s="27">
        <v>1</v>
      </c>
      <c r="F38" s="2">
        <v>2</v>
      </c>
      <c r="G38" s="2">
        <f t="shared" si="2"/>
        <v>1.524</v>
      </c>
      <c r="H38" s="2">
        <v>7</v>
      </c>
      <c r="I38" s="28">
        <v>85.7</v>
      </c>
      <c r="J38" s="2">
        <v>15802</v>
      </c>
      <c r="K38" s="30">
        <f t="shared" si="0"/>
        <v>1.0368766404199474</v>
      </c>
      <c r="L38" s="28">
        <v>138.30000000000001</v>
      </c>
      <c r="M38" s="28">
        <v>141.19999999999999</v>
      </c>
      <c r="N38" s="28" t="e">
        <v>#N/A</v>
      </c>
      <c r="O38" s="31">
        <f t="shared" si="3"/>
        <v>1833.989501312336</v>
      </c>
    </row>
    <row r="39" spans="1:15" x14ac:dyDescent="0.3">
      <c r="A39" s="26">
        <f t="shared" si="1"/>
        <v>34515</v>
      </c>
      <c r="B39" s="2">
        <v>1994</v>
      </c>
      <c r="C39" s="2">
        <v>181</v>
      </c>
      <c r="D39" s="27" t="s">
        <v>160</v>
      </c>
      <c r="E39" s="27">
        <v>2</v>
      </c>
      <c r="F39" s="2">
        <v>2</v>
      </c>
      <c r="G39" s="2">
        <f t="shared" si="2"/>
        <v>1.524</v>
      </c>
      <c r="H39" s="2">
        <v>6</v>
      </c>
      <c r="I39" s="28">
        <v>85.8</v>
      </c>
      <c r="J39" s="2">
        <v>12224</v>
      </c>
      <c r="K39" s="30">
        <f t="shared" si="0"/>
        <v>0.80209973753280839</v>
      </c>
      <c r="L39" s="28">
        <v>145.5</v>
      </c>
      <c r="M39" s="28">
        <v>126.6</v>
      </c>
      <c r="N39" s="28" t="e">
        <v>#N/A</v>
      </c>
      <c r="O39" s="31">
        <f t="shared" si="3"/>
        <v>1785.4330708661416</v>
      </c>
    </row>
    <row r="40" spans="1:15" x14ac:dyDescent="0.3">
      <c r="A40" s="26">
        <f t="shared" si="1"/>
        <v>34515</v>
      </c>
      <c r="B40" s="2">
        <v>1994</v>
      </c>
      <c r="C40" s="2">
        <v>181</v>
      </c>
      <c r="D40" s="27" t="s">
        <v>160</v>
      </c>
      <c r="E40" s="27">
        <v>3</v>
      </c>
      <c r="F40" s="2">
        <v>2</v>
      </c>
      <c r="G40" s="2">
        <f t="shared" si="2"/>
        <v>1.524</v>
      </c>
      <c r="H40" s="2">
        <v>6</v>
      </c>
      <c r="I40" s="28">
        <v>81.7</v>
      </c>
      <c r="J40" s="2">
        <v>10610</v>
      </c>
      <c r="K40" s="30">
        <f t="shared" si="0"/>
        <v>0.6961942257217848</v>
      </c>
      <c r="L40" s="28">
        <v>124.1</v>
      </c>
      <c r="M40" s="28">
        <v>96.5</v>
      </c>
      <c r="N40" s="28" t="e">
        <v>#N/A</v>
      </c>
      <c r="O40" s="31">
        <f t="shared" si="3"/>
        <v>1447.5065616797899</v>
      </c>
    </row>
    <row r="41" spans="1:15" x14ac:dyDescent="0.3">
      <c r="A41" s="26">
        <f t="shared" si="1"/>
        <v>34515</v>
      </c>
      <c r="B41" s="2">
        <v>1994</v>
      </c>
      <c r="C41" s="2">
        <v>181</v>
      </c>
      <c r="D41" s="27" t="s">
        <v>161</v>
      </c>
      <c r="E41" s="27">
        <v>1</v>
      </c>
      <c r="F41" s="2">
        <v>3</v>
      </c>
      <c r="G41" s="2">
        <f t="shared" si="2"/>
        <v>1.524</v>
      </c>
      <c r="H41" s="2">
        <v>6</v>
      </c>
      <c r="I41" s="28">
        <v>103.3</v>
      </c>
      <c r="J41" s="2">
        <v>25741</v>
      </c>
      <c r="K41" s="30">
        <f t="shared" si="0"/>
        <v>1.6890419947506561</v>
      </c>
      <c r="L41" s="28">
        <v>193.7</v>
      </c>
      <c r="M41" s="28">
        <v>227.1</v>
      </c>
      <c r="N41" s="28" t="e">
        <v>#N/A</v>
      </c>
      <c r="O41" s="31">
        <f t="shared" si="3"/>
        <v>2761.1548556430444</v>
      </c>
    </row>
    <row r="42" spans="1:15" x14ac:dyDescent="0.3">
      <c r="A42" s="26">
        <f t="shared" si="1"/>
        <v>34515</v>
      </c>
      <c r="B42" s="2">
        <v>1994</v>
      </c>
      <c r="C42" s="2">
        <v>181</v>
      </c>
      <c r="D42" s="27" t="s">
        <v>161</v>
      </c>
      <c r="E42" s="27">
        <v>2</v>
      </c>
      <c r="F42" s="2">
        <v>3</v>
      </c>
      <c r="G42" s="2">
        <f t="shared" si="2"/>
        <v>1.524</v>
      </c>
      <c r="H42" s="2">
        <v>6</v>
      </c>
      <c r="I42" s="28">
        <v>95.8</v>
      </c>
      <c r="J42" s="2">
        <v>22790</v>
      </c>
      <c r="K42" s="30">
        <f t="shared" si="0"/>
        <v>1.4954068241469816</v>
      </c>
      <c r="L42" s="28">
        <v>153.80000000000001</v>
      </c>
      <c r="M42" s="28">
        <v>146.9</v>
      </c>
      <c r="N42" s="28" t="e">
        <v>#N/A</v>
      </c>
      <c r="O42" s="31">
        <f t="shared" si="3"/>
        <v>1973.0971128608926</v>
      </c>
    </row>
    <row r="43" spans="1:15" x14ac:dyDescent="0.3">
      <c r="A43" s="26">
        <f t="shared" si="1"/>
        <v>34515</v>
      </c>
      <c r="B43" s="2">
        <v>1994</v>
      </c>
      <c r="C43" s="2">
        <v>181</v>
      </c>
      <c r="D43" s="27" t="s">
        <v>161</v>
      </c>
      <c r="E43" s="27">
        <v>3</v>
      </c>
      <c r="F43" s="2">
        <v>3</v>
      </c>
      <c r="G43" s="2">
        <f t="shared" si="2"/>
        <v>1.524</v>
      </c>
      <c r="H43" s="2">
        <v>6</v>
      </c>
      <c r="I43" s="28">
        <v>92.5</v>
      </c>
      <c r="J43" s="2">
        <v>25714</v>
      </c>
      <c r="K43" s="30">
        <f t="shared" si="0"/>
        <v>1.6872703412073491</v>
      </c>
      <c r="L43" s="28">
        <v>153.5</v>
      </c>
      <c r="M43" s="28">
        <v>143.19999999999999</v>
      </c>
      <c r="N43" s="28" t="e">
        <v>#N/A</v>
      </c>
      <c r="O43" s="31">
        <f t="shared" si="3"/>
        <v>1946.8503937007874</v>
      </c>
    </row>
    <row r="44" spans="1:15" x14ac:dyDescent="0.3">
      <c r="A44" s="26">
        <f t="shared" si="1"/>
        <v>34521</v>
      </c>
      <c r="B44" s="2">
        <v>1994</v>
      </c>
      <c r="C44" s="2">
        <v>187</v>
      </c>
      <c r="D44" s="27" t="s">
        <v>160</v>
      </c>
      <c r="E44" s="27">
        <v>1</v>
      </c>
      <c r="F44" s="2">
        <v>2</v>
      </c>
      <c r="G44" s="2">
        <f t="shared" si="2"/>
        <v>1.524</v>
      </c>
      <c r="H44" s="2">
        <v>6</v>
      </c>
      <c r="I44" s="28">
        <v>78.3</v>
      </c>
      <c r="J44" s="2">
        <v>8625</v>
      </c>
      <c r="K44" s="30">
        <f t="shared" si="0"/>
        <v>0.56594488188976377</v>
      </c>
      <c r="L44" s="28">
        <v>127.2</v>
      </c>
      <c r="M44" s="28">
        <v>116.7</v>
      </c>
      <c r="N44" s="28" t="e">
        <v>#N/A</v>
      </c>
      <c r="O44" s="31">
        <f t="shared" si="3"/>
        <v>1600.3937007874015</v>
      </c>
    </row>
    <row r="45" spans="1:15" x14ac:dyDescent="0.3">
      <c r="A45" s="26">
        <f t="shared" si="1"/>
        <v>34521</v>
      </c>
      <c r="B45" s="2">
        <v>1994</v>
      </c>
      <c r="C45" s="2">
        <v>187</v>
      </c>
      <c r="D45" s="27" t="s">
        <v>160</v>
      </c>
      <c r="E45" s="27">
        <v>2</v>
      </c>
      <c r="F45" s="2">
        <v>2</v>
      </c>
      <c r="G45" s="2">
        <f t="shared" si="2"/>
        <v>1.524</v>
      </c>
      <c r="H45" s="2">
        <v>6</v>
      </c>
      <c r="I45" s="28">
        <v>80.8</v>
      </c>
      <c r="J45" s="2">
        <v>11298</v>
      </c>
      <c r="K45" s="30">
        <f t="shared" si="0"/>
        <v>0.74133858267716535</v>
      </c>
      <c r="L45" s="28">
        <v>148.19999999999999</v>
      </c>
      <c r="M45" s="28">
        <v>145.4</v>
      </c>
      <c r="N45" s="28" t="e">
        <v>#N/A</v>
      </c>
      <c r="O45" s="31">
        <f t="shared" si="3"/>
        <v>1926.5091863517059</v>
      </c>
    </row>
    <row r="46" spans="1:15" x14ac:dyDescent="0.3">
      <c r="A46" s="26">
        <f t="shared" si="1"/>
        <v>34521</v>
      </c>
      <c r="B46" s="2">
        <v>1994</v>
      </c>
      <c r="C46" s="2">
        <v>187</v>
      </c>
      <c r="D46" s="27" t="s">
        <v>160</v>
      </c>
      <c r="E46" s="27">
        <v>3</v>
      </c>
      <c r="F46" s="2">
        <v>2</v>
      </c>
      <c r="G46" s="2">
        <f t="shared" si="2"/>
        <v>1.524</v>
      </c>
      <c r="H46" s="2">
        <v>6</v>
      </c>
      <c r="I46" s="28">
        <v>79.2</v>
      </c>
      <c r="J46" s="2">
        <v>7920</v>
      </c>
      <c r="K46" s="30">
        <f t="shared" si="0"/>
        <v>0.51968503937007871</v>
      </c>
      <c r="L46" s="28">
        <v>133.69999999999999</v>
      </c>
      <c r="M46" s="28">
        <v>128.6</v>
      </c>
      <c r="N46" s="28" t="e">
        <v>#N/A</v>
      </c>
      <c r="O46" s="31">
        <f t="shared" si="3"/>
        <v>1721.1286089238843</v>
      </c>
    </row>
    <row r="47" spans="1:15" x14ac:dyDescent="0.3">
      <c r="A47" s="26">
        <f t="shared" si="1"/>
        <v>34521</v>
      </c>
      <c r="B47" s="2">
        <v>1994</v>
      </c>
      <c r="C47" s="2">
        <v>187</v>
      </c>
      <c r="D47" s="27" t="s">
        <v>161</v>
      </c>
      <c r="E47" s="27">
        <v>1</v>
      </c>
      <c r="F47" s="2">
        <v>4</v>
      </c>
      <c r="G47" s="2">
        <f t="shared" si="2"/>
        <v>1.524</v>
      </c>
      <c r="H47" s="2">
        <v>6</v>
      </c>
      <c r="I47" s="28">
        <v>103.3</v>
      </c>
      <c r="J47" s="2">
        <v>23942</v>
      </c>
      <c r="K47" s="30">
        <f t="shared" si="0"/>
        <v>1.5709973753280839</v>
      </c>
      <c r="L47" s="28">
        <v>177.7</v>
      </c>
      <c r="M47" s="28">
        <v>227.9</v>
      </c>
      <c r="N47" s="28">
        <v>4.7</v>
      </c>
      <c r="O47" s="31">
        <f t="shared" si="3"/>
        <v>2692.257217847769</v>
      </c>
    </row>
    <row r="48" spans="1:15" x14ac:dyDescent="0.3">
      <c r="A48" s="26">
        <f t="shared" si="1"/>
        <v>34521</v>
      </c>
      <c r="B48" s="2">
        <v>1994</v>
      </c>
      <c r="C48" s="2">
        <v>187</v>
      </c>
      <c r="D48" s="27" t="s">
        <v>161</v>
      </c>
      <c r="E48" s="27">
        <v>2</v>
      </c>
      <c r="F48" s="2">
        <v>4</v>
      </c>
      <c r="G48" s="2">
        <f t="shared" si="2"/>
        <v>1.524</v>
      </c>
      <c r="H48" s="2">
        <v>6</v>
      </c>
      <c r="I48" s="28">
        <v>95</v>
      </c>
      <c r="J48" s="2">
        <v>20785</v>
      </c>
      <c r="K48" s="30">
        <f t="shared" si="0"/>
        <v>1.3638451443569555</v>
      </c>
      <c r="L48" s="28">
        <v>152.69999999999999</v>
      </c>
      <c r="M48" s="28">
        <v>188.8</v>
      </c>
      <c r="N48" s="28">
        <v>3.9</v>
      </c>
      <c r="O48" s="31">
        <f t="shared" si="3"/>
        <v>2266.4041994750655</v>
      </c>
    </row>
    <row r="49" spans="1:15" x14ac:dyDescent="0.3">
      <c r="A49" s="26">
        <f t="shared" si="1"/>
        <v>34521</v>
      </c>
      <c r="B49" s="2">
        <v>1994</v>
      </c>
      <c r="C49" s="2">
        <v>187</v>
      </c>
      <c r="D49" s="27" t="s">
        <v>161</v>
      </c>
      <c r="E49" s="27">
        <v>3</v>
      </c>
      <c r="F49" s="2">
        <v>4</v>
      </c>
      <c r="G49" s="2">
        <f t="shared" si="2"/>
        <v>1.524</v>
      </c>
      <c r="H49" s="2">
        <v>7</v>
      </c>
      <c r="I49" s="28">
        <v>101.4</v>
      </c>
      <c r="J49" s="2">
        <v>29349</v>
      </c>
      <c r="K49" s="30">
        <f t="shared" si="0"/>
        <v>1.9257874015748031</v>
      </c>
      <c r="L49" s="28">
        <v>192.6</v>
      </c>
      <c r="M49" s="28">
        <v>211.8</v>
      </c>
      <c r="N49" s="28" t="e">
        <v>#N/A</v>
      </c>
      <c r="O49" s="31">
        <f t="shared" si="3"/>
        <v>2653.5433070866143</v>
      </c>
    </row>
    <row r="50" spans="1:15" x14ac:dyDescent="0.3">
      <c r="A50" s="26">
        <f t="shared" si="1"/>
        <v>34530</v>
      </c>
      <c r="B50" s="2">
        <v>1994</v>
      </c>
      <c r="C50" s="2">
        <v>196</v>
      </c>
      <c r="D50" s="27" t="s">
        <v>160</v>
      </c>
      <c r="E50" s="27">
        <v>1</v>
      </c>
      <c r="F50" s="2">
        <v>4</v>
      </c>
      <c r="G50" s="2">
        <f t="shared" si="2"/>
        <v>1.524</v>
      </c>
      <c r="H50" s="2">
        <v>6</v>
      </c>
      <c r="I50" s="28">
        <v>75</v>
      </c>
      <c r="J50" s="2">
        <v>15882</v>
      </c>
      <c r="K50" s="30">
        <f t="shared" si="0"/>
        <v>1.0421259842519686</v>
      </c>
      <c r="L50" s="28">
        <v>272.39999999999998</v>
      </c>
      <c r="M50" s="28">
        <v>205.6</v>
      </c>
      <c r="N50" s="28">
        <v>30.8</v>
      </c>
      <c r="O50" s="31">
        <f t="shared" si="3"/>
        <v>3338.5826771653542</v>
      </c>
    </row>
    <row r="51" spans="1:15" x14ac:dyDescent="0.3">
      <c r="A51" s="26">
        <f t="shared" si="1"/>
        <v>34530</v>
      </c>
      <c r="B51" s="2">
        <v>1994</v>
      </c>
      <c r="C51" s="2">
        <v>196</v>
      </c>
      <c r="D51" s="27" t="s">
        <v>160</v>
      </c>
      <c r="E51" s="27">
        <v>2</v>
      </c>
      <c r="F51" s="2">
        <v>4</v>
      </c>
      <c r="G51" s="2">
        <f t="shared" si="2"/>
        <v>1.524</v>
      </c>
      <c r="H51" s="2">
        <v>6</v>
      </c>
      <c r="I51" s="28">
        <v>75.8</v>
      </c>
      <c r="J51" s="2">
        <v>13586</v>
      </c>
      <c r="K51" s="30">
        <f t="shared" si="0"/>
        <v>0.89146981627296584</v>
      </c>
      <c r="L51" s="28">
        <v>220.2</v>
      </c>
      <c r="M51" s="28">
        <v>172.5</v>
      </c>
      <c r="N51" s="28">
        <v>15.8</v>
      </c>
      <c r="O51" s="31">
        <f t="shared" si="3"/>
        <v>2680.4461942257217</v>
      </c>
    </row>
    <row r="52" spans="1:15" x14ac:dyDescent="0.3">
      <c r="A52" s="26">
        <f t="shared" si="1"/>
        <v>34530</v>
      </c>
      <c r="B52" s="2">
        <v>1994</v>
      </c>
      <c r="C52" s="2">
        <v>196</v>
      </c>
      <c r="D52" s="27" t="s">
        <v>160</v>
      </c>
      <c r="E52" s="27">
        <v>3</v>
      </c>
      <c r="F52" s="2">
        <v>4</v>
      </c>
      <c r="G52" s="2">
        <f t="shared" si="2"/>
        <v>1.524</v>
      </c>
      <c r="H52" s="2">
        <v>6</v>
      </c>
      <c r="I52" s="28">
        <v>79.2</v>
      </c>
      <c r="J52" s="2">
        <v>15888</v>
      </c>
      <c r="K52" s="30">
        <f t="shared" si="0"/>
        <v>1.0425196850393701</v>
      </c>
      <c r="L52" s="28">
        <v>226.9</v>
      </c>
      <c r="M52" s="28">
        <v>169.1</v>
      </c>
      <c r="N52" s="28">
        <v>28.2</v>
      </c>
      <c r="O52" s="31">
        <f t="shared" si="3"/>
        <v>2783.464566929134</v>
      </c>
    </row>
    <row r="53" spans="1:15" x14ac:dyDescent="0.3">
      <c r="A53" s="26">
        <f t="shared" si="1"/>
        <v>34530</v>
      </c>
      <c r="B53" s="2">
        <v>1994</v>
      </c>
      <c r="C53" s="2">
        <v>196</v>
      </c>
      <c r="D53" s="27" t="s">
        <v>161</v>
      </c>
      <c r="E53" s="27">
        <v>1</v>
      </c>
      <c r="F53" s="2">
        <v>5</v>
      </c>
      <c r="G53" s="2">
        <f t="shared" si="2"/>
        <v>1.524</v>
      </c>
      <c r="H53" s="2">
        <v>6</v>
      </c>
      <c r="I53" s="28">
        <v>110.8</v>
      </c>
      <c r="J53" s="2">
        <v>24549</v>
      </c>
      <c r="K53" s="30">
        <f t="shared" si="0"/>
        <v>1.6108267716535434</v>
      </c>
      <c r="L53" s="28">
        <v>238.1</v>
      </c>
      <c r="M53" s="28">
        <v>279.3</v>
      </c>
      <c r="N53" s="28">
        <v>95.1</v>
      </c>
      <c r="O53" s="31">
        <f t="shared" si="3"/>
        <v>4019.0288713910759</v>
      </c>
    </row>
    <row r="54" spans="1:15" x14ac:dyDescent="0.3">
      <c r="A54" s="26">
        <f t="shared" si="1"/>
        <v>34530</v>
      </c>
      <c r="B54" s="2">
        <v>1994</v>
      </c>
      <c r="C54" s="2">
        <v>196</v>
      </c>
      <c r="D54" s="27" t="s">
        <v>161</v>
      </c>
      <c r="E54" s="27">
        <v>2</v>
      </c>
      <c r="F54" s="2">
        <v>5</v>
      </c>
      <c r="G54" s="2">
        <f t="shared" si="2"/>
        <v>1.524</v>
      </c>
      <c r="H54" s="2">
        <v>6</v>
      </c>
      <c r="I54" s="28">
        <v>109.2</v>
      </c>
      <c r="J54" s="2">
        <v>30439</v>
      </c>
      <c r="K54" s="30">
        <f t="shared" si="0"/>
        <v>1.9973097112860891</v>
      </c>
      <c r="L54" s="28">
        <v>271.10000000000002</v>
      </c>
      <c r="M54" s="28">
        <v>307.5</v>
      </c>
      <c r="N54" s="28">
        <v>86.2</v>
      </c>
      <c r="O54" s="31">
        <f t="shared" si="3"/>
        <v>4362.2047244094492</v>
      </c>
    </row>
    <row r="55" spans="1:15" x14ac:dyDescent="0.3">
      <c r="A55" s="26">
        <f t="shared" si="1"/>
        <v>34530</v>
      </c>
      <c r="B55" s="2">
        <v>1994</v>
      </c>
      <c r="C55" s="2">
        <v>196</v>
      </c>
      <c r="D55" s="27" t="s">
        <v>161</v>
      </c>
      <c r="E55" s="27">
        <v>3</v>
      </c>
      <c r="F55" s="2">
        <v>5</v>
      </c>
      <c r="G55" s="2">
        <f t="shared" si="2"/>
        <v>1.524</v>
      </c>
      <c r="H55" s="2">
        <v>6</v>
      </c>
      <c r="I55" s="28">
        <v>110</v>
      </c>
      <c r="J55" s="2">
        <v>22401</v>
      </c>
      <c r="K55" s="30">
        <f t="shared" si="0"/>
        <v>1.4698818897637795</v>
      </c>
      <c r="L55" s="28">
        <v>220.7</v>
      </c>
      <c r="M55" s="28">
        <v>220.1</v>
      </c>
      <c r="N55" s="28">
        <v>52.8</v>
      </c>
      <c r="O55" s="31">
        <f t="shared" si="3"/>
        <v>3238.8451443569552</v>
      </c>
    </row>
    <row r="56" spans="1:15" x14ac:dyDescent="0.3">
      <c r="A56" s="26">
        <f t="shared" si="1"/>
        <v>34540</v>
      </c>
      <c r="B56" s="2">
        <v>1994</v>
      </c>
      <c r="C56" s="2">
        <v>206</v>
      </c>
      <c r="D56" s="27" t="s">
        <v>160</v>
      </c>
      <c r="E56" s="27">
        <v>1</v>
      </c>
      <c r="F56" s="2">
        <v>6</v>
      </c>
      <c r="G56" s="2">
        <f t="shared" si="2"/>
        <v>1.524</v>
      </c>
      <c r="H56" s="2">
        <v>6</v>
      </c>
      <c r="I56" s="28">
        <v>73.3</v>
      </c>
      <c r="J56" s="2">
        <v>13184</v>
      </c>
      <c r="K56" s="30">
        <f t="shared" ref="K56:K61" si="4">J56/(G56*10000)</f>
        <v>0.86509186351706036</v>
      </c>
      <c r="L56" s="28">
        <v>188.2</v>
      </c>
      <c r="M56" s="28">
        <v>204.3</v>
      </c>
      <c r="N56" s="28">
        <v>103.8</v>
      </c>
      <c r="O56" s="31">
        <f t="shared" si="3"/>
        <v>3256.5616797900261</v>
      </c>
    </row>
    <row r="57" spans="1:15" x14ac:dyDescent="0.3">
      <c r="A57" s="26">
        <f t="shared" si="1"/>
        <v>34540</v>
      </c>
      <c r="B57" s="2">
        <v>1994</v>
      </c>
      <c r="C57" s="2">
        <v>206</v>
      </c>
      <c r="D57" s="27" t="s">
        <v>160</v>
      </c>
      <c r="E57" s="27">
        <v>2</v>
      </c>
      <c r="F57" s="2">
        <v>6</v>
      </c>
      <c r="G57" s="2">
        <f t="shared" si="2"/>
        <v>1.524</v>
      </c>
      <c r="H57" s="2">
        <v>6</v>
      </c>
      <c r="I57" s="28">
        <v>74.2</v>
      </c>
      <c r="J57" s="2">
        <v>12016</v>
      </c>
      <c r="K57" s="30">
        <f t="shared" si="4"/>
        <v>0.78845144356955377</v>
      </c>
      <c r="L57" s="28">
        <v>172.2</v>
      </c>
      <c r="M57" s="28">
        <v>209.7</v>
      </c>
      <c r="N57" s="28">
        <v>93.9</v>
      </c>
      <c r="O57" s="31">
        <f t="shared" si="3"/>
        <v>3122.0472440944882</v>
      </c>
    </row>
    <row r="58" spans="1:15" x14ac:dyDescent="0.3">
      <c r="A58" s="26">
        <f t="shared" si="1"/>
        <v>34540</v>
      </c>
      <c r="B58" s="2">
        <v>1994</v>
      </c>
      <c r="C58" s="2">
        <v>206</v>
      </c>
      <c r="D58" s="27" t="s">
        <v>160</v>
      </c>
      <c r="E58" s="27">
        <v>3</v>
      </c>
      <c r="F58" s="2">
        <v>6</v>
      </c>
      <c r="G58" s="2">
        <f t="shared" si="2"/>
        <v>1.524</v>
      </c>
      <c r="H58" s="2">
        <v>7</v>
      </c>
      <c r="I58" s="28">
        <v>77.5</v>
      </c>
      <c r="J58" s="2">
        <v>15187</v>
      </c>
      <c r="K58" s="30">
        <f t="shared" si="4"/>
        <v>0.99652230971128608</v>
      </c>
      <c r="L58" s="28">
        <v>167.3</v>
      </c>
      <c r="M58" s="28">
        <v>208.9</v>
      </c>
      <c r="N58" s="28">
        <v>174.2</v>
      </c>
      <c r="O58" s="31">
        <f t="shared" si="3"/>
        <v>3611.5485564304468</v>
      </c>
    </row>
    <row r="59" spans="1:15" x14ac:dyDescent="0.3">
      <c r="A59" s="26">
        <f t="shared" si="1"/>
        <v>34540</v>
      </c>
      <c r="B59" s="2">
        <v>1994</v>
      </c>
      <c r="C59" s="2">
        <v>206</v>
      </c>
      <c r="D59" s="27" t="s">
        <v>161</v>
      </c>
      <c r="E59" s="27">
        <v>1</v>
      </c>
      <c r="F59" s="2">
        <v>7</v>
      </c>
      <c r="G59" s="2">
        <f t="shared" si="2"/>
        <v>1.524</v>
      </c>
      <c r="H59" s="2">
        <v>6</v>
      </c>
      <c r="I59" s="28">
        <v>112.5</v>
      </c>
      <c r="J59" s="2">
        <v>21345</v>
      </c>
      <c r="K59" s="30">
        <f t="shared" si="4"/>
        <v>1.4005905511811023</v>
      </c>
      <c r="L59" s="28">
        <v>157.1</v>
      </c>
      <c r="M59" s="28">
        <v>235.1</v>
      </c>
      <c r="N59" s="28">
        <v>222</v>
      </c>
      <c r="O59" s="31">
        <f t="shared" si="3"/>
        <v>4030.1837270341207</v>
      </c>
    </row>
    <row r="60" spans="1:15" x14ac:dyDescent="0.3">
      <c r="A60" s="26">
        <f t="shared" si="1"/>
        <v>34540</v>
      </c>
      <c r="B60" s="2">
        <v>1994</v>
      </c>
      <c r="C60" s="2">
        <v>206</v>
      </c>
      <c r="D60" s="27" t="s">
        <v>161</v>
      </c>
      <c r="E60" s="27">
        <v>2</v>
      </c>
      <c r="F60" s="2">
        <v>7</v>
      </c>
      <c r="G60" s="2">
        <f t="shared" si="2"/>
        <v>1.524</v>
      </c>
      <c r="H60" s="2">
        <v>6</v>
      </c>
      <c r="I60" s="28">
        <v>114.2</v>
      </c>
      <c r="J60" s="2">
        <v>18677</v>
      </c>
      <c r="K60" s="30">
        <f t="shared" si="4"/>
        <v>1.2255249343832022</v>
      </c>
      <c r="L60" s="28">
        <v>149</v>
      </c>
      <c r="M60" s="28">
        <v>240.8</v>
      </c>
      <c r="N60" s="28">
        <v>227.7</v>
      </c>
      <c r="O60" s="31">
        <f t="shared" si="3"/>
        <v>4051.8372703412074</v>
      </c>
    </row>
    <row r="61" spans="1:15" x14ac:dyDescent="0.3">
      <c r="A61" s="26">
        <f t="shared" si="1"/>
        <v>34540</v>
      </c>
      <c r="B61" s="2">
        <v>1994</v>
      </c>
      <c r="C61" s="2">
        <v>206</v>
      </c>
      <c r="D61" s="27" t="s">
        <v>161</v>
      </c>
      <c r="E61" s="27">
        <v>3</v>
      </c>
      <c r="F61" s="2">
        <v>7</v>
      </c>
      <c r="G61" s="2">
        <f t="shared" si="2"/>
        <v>1.524</v>
      </c>
      <c r="H61" s="2">
        <v>6</v>
      </c>
      <c r="I61" s="28">
        <v>108.3</v>
      </c>
      <c r="J61" s="2">
        <v>23603</v>
      </c>
      <c r="K61" s="30">
        <f t="shared" si="4"/>
        <v>1.5487532808398949</v>
      </c>
      <c r="L61" s="28">
        <v>194.1</v>
      </c>
      <c r="M61" s="28">
        <v>323.60000000000002</v>
      </c>
      <c r="N61" s="28">
        <v>335.2</v>
      </c>
      <c r="O61" s="31">
        <f t="shared" si="3"/>
        <v>5596.4566929133862</v>
      </c>
    </row>
    <row r="62" spans="1:15" x14ac:dyDescent="0.3">
      <c r="A62" s="26">
        <f t="shared" si="1"/>
        <v>34555</v>
      </c>
      <c r="B62" s="2">
        <v>1994</v>
      </c>
      <c r="C62" s="2">
        <v>221</v>
      </c>
      <c r="D62" s="27" t="s">
        <v>160</v>
      </c>
      <c r="E62" s="27">
        <v>1</v>
      </c>
      <c r="F62" s="2">
        <v>7</v>
      </c>
      <c r="G62" s="2">
        <f t="shared" si="2"/>
        <v>1.524</v>
      </c>
      <c r="H62" s="2">
        <v>6</v>
      </c>
      <c r="I62" s="28">
        <v>76.7</v>
      </c>
      <c r="J62" s="2">
        <v>10527</v>
      </c>
      <c r="K62" s="30">
        <f t="shared" ref="K62" si="5">J62/(G62*10000)</f>
        <v>0.69074803149606301</v>
      </c>
      <c r="L62" s="28">
        <v>183.9</v>
      </c>
      <c r="M62" s="28">
        <v>223.5</v>
      </c>
      <c r="N62" s="28">
        <v>303.89999999999998</v>
      </c>
      <c r="O62" s="31">
        <f t="shared" si="3"/>
        <v>4667.322834645669</v>
      </c>
    </row>
    <row r="63" spans="1:15" x14ac:dyDescent="0.3">
      <c r="A63" s="26">
        <f t="shared" si="1"/>
        <v>34555</v>
      </c>
      <c r="B63" s="2">
        <v>1994</v>
      </c>
      <c r="C63" s="2">
        <v>221</v>
      </c>
      <c r="D63" s="27" t="s">
        <v>160</v>
      </c>
      <c r="E63" s="27">
        <v>2</v>
      </c>
      <c r="F63" s="2">
        <v>7</v>
      </c>
      <c r="G63" s="2">
        <f t="shared" si="2"/>
        <v>1.524</v>
      </c>
      <c r="H63" s="2">
        <v>6</v>
      </c>
      <c r="I63" s="28">
        <v>77.5</v>
      </c>
      <c r="J63" s="2">
        <v>7512</v>
      </c>
      <c r="K63" s="30">
        <f t="shared" ref="K63" si="6">J63/(G63*10000)</f>
        <v>0.49291338582677163</v>
      </c>
      <c r="L63" s="28">
        <v>140.80000000000001</v>
      </c>
      <c r="M63" s="28">
        <v>177.4</v>
      </c>
      <c r="N63" s="28">
        <v>281.10000000000002</v>
      </c>
      <c r="O63" s="31">
        <f t="shared" si="3"/>
        <v>3932.41469816273</v>
      </c>
    </row>
    <row r="64" spans="1:15" x14ac:dyDescent="0.3">
      <c r="A64" s="26">
        <f t="shared" si="1"/>
        <v>34555</v>
      </c>
      <c r="B64" s="2">
        <v>1994</v>
      </c>
      <c r="C64" s="2">
        <v>221</v>
      </c>
      <c r="D64" s="27" t="s">
        <v>160</v>
      </c>
      <c r="E64" s="27">
        <v>3</v>
      </c>
      <c r="F64" s="2">
        <v>7</v>
      </c>
      <c r="G64" s="2">
        <f t="shared" si="2"/>
        <v>1.524</v>
      </c>
      <c r="H64" s="2">
        <v>6</v>
      </c>
      <c r="I64" s="28">
        <v>73.3</v>
      </c>
      <c r="J64" s="2">
        <v>8964</v>
      </c>
      <c r="K64" s="30">
        <f t="shared" ref="K64" si="7">J64/(G64*10000)</f>
        <v>0.58818897637795275</v>
      </c>
      <c r="L64" s="28">
        <v>161.6</v>
      </c>
      <c r="M64" s="28">
        <v>230.9</v>
      </c>
      <c r="N64" s="28">
        <v>229</v>
      </c>
      <c r="O64" s="31">
        <f t="shared" si="3"/>
        <v>4078.0839895013123</v>
      </c>
    </row>
    <row r="65" spans="1:15" x14ac:dyDescent="0.3">
      <c r="A65" s="26">
        <f t="shared" si="1"/>
        <v>34555</v>
      </c>
      <c r="B65" s="2">
        <v>1994</v>
      </c>
      <c r="C65" s="2">
        <v>221</v>
      </c>
      <c r="D65" s="27" t="s">
        <v>161</v>
      </c>
      <c r="E65" s="27">
        <v>1</v>
      </c>
      <c r="F65" s="2">
        <v>8</v>
      </c>
      <c r="G65" s="2">
        <f t="shared" si="2"/>
        <v>1.524</v>
      </c>
      <c r="H65" s="2">
        <v>6</v>
      </c>
      <c r="I65" s="28">
        <v>100</v>
      </c>
      <c r="J65" s="2">
        <v>18281</v>
      </c>
      <c r="K65" s="30">
        <f t="shared" ref="K65" si="8">J65/(G65*10000)</f>
        <v>1.1995406824146981</v>
      </c>
      <c r="L65" s="28">
        <v>159.80000000000001</v>
      </c>
      <c r="M65" s="28">
        <v>216.1</v>
      </c>
      <c r="N65" s="28">
        <v>477.9</v>
      </c>
      <c r="O65" s="31">
        <f t="shared" si="3"/>
        <v>5602.3622047244098</v>
      </c>
    </row>
    <row r="66" spans="1:15" x14ac:dyDescent="0.3">
      <c r="A66" s="26">
        <f t="shared" si="1"/>
        <v>34555</v>
      </c>
      <c r="B66" s="2">
        <v>1994</v>
      </c>
      <c r="C66" s="2">
        <v>221</v>
      </c>
      <c r="D66" s="27" t="s">
        <v>161</v>
      </c>
      <c r="E66" s="27">
        <v>2</v>
      </c>
      <c r="F66" s="2">
        <v>8</v>
      </c>
      <c r="G66" s="2">
        <f t="shared" si="2"/>
        <v>1.524</v>
      </c>
      <c r="H66" s="2">
        <v>7</v>
      </c>
      <c r="I66" s="28">
        <v>100</v>
      </c>
      <c r="J66" s="2">
        <v>23610</v>
      </c>
      <c r="K66" s="30">
        <f t="shared" ref="K66" si="9">J66/(G66*10000)</f>
        <v>1.5492125984251968</v>
      </c>
      <c r="L66" s="28">
        <v>208.8</v>
      </c>
      <c r="M66" s="28">
        <v>302</v>
      </c>
      <c r="N66" s="28">
        <v>720.9</v>
      </c>
      <c r="O66" s="31">
        <f t="shared" si="3"/>
        <v>8082.0209973753281</v>
      </c>
    </row>
    <row r="67" spans="1:15" x14ac:dyDescent="0.3">
      <c r="A67" s="26">
        <f t="shared" ref="A67:A73" si="10">DATE(B67,1,C67)</f>
        <v>34555</v>
      </c>
      <c r="B67" s="2">
        <v>1994</v>
      </c>
      <c r="C67" s="2">
        <v>221</v>
      </c>
      <c r="D67" s="27" t="s">
        <v>161</v>
      </c>
      <c r="E67" s="27">
        <v>3</v>
      </c>
      <c r="F67" s="2">
        <v>8</v>
      </c>
      <c r="G67" s="2">
        <f t="shared" ref="G67:G73" si="11">2*0.762</f>
        <v>1.524</v>
      </c>
      <c r="H67" s="2">
        <v>6</v>
      </c>
      <c r="I67" s="28">
        <v>116.7</v>
      </c>
      <c r="J67" s="2">
        <v>23240</v>
      </c>
      <c r="K67" s="30">
        <f t="shared" ref="K67" si="12">J67/(G67*10000)</f>
        <v>1.5249343832020998</v>
      </c>
      <c r="L67" s="28">
        <v>191.3</v>
      </c>
      <c r="M67" s="28">
        <v>331.8</v>
      </c>
      <c r="N67" s="28">
        <v>583.70000000000005</v>
      </c>
      <c r="O67" s="31">
        <f t="shared" ref="O67:O73" si="13">10*SUMIF(L67:N67,"&lt;&gt;#N/A")/G67</f>
        <v>7262.4671916010511</v>
      </c>
    </row>
    <row r="68" spans="1:15" x14ac:dyDescent="0.3">
      <c r="A68" s="26">
        <f t="shared" si="10"/>
        <v>34569</v>
      </c>
      <c r="B68" s="2">
        <v>1994</v>
      </c>
      <c r="C68" s="2">
        <v>235</v>
      </c>
      <c r="D68" s="27" t="s">
        <v>160</v>
      </c>
      <c r="E68" s="27">
        <v>1</v>
      </c>
      <c r="F68" s="2">
        <v>9</v>
      </c>
      <c r="G68" s="2">
        <f t="shared" si="11"/>
        <v>1.524</v>
      </c>
      <c r="H68" s="2">
        <v>6</v>
      </c>
      <c r="I68" s="28">
        <v>77.5</v>
      </c>
      <c r="J68" s="2">
        <v>3707</v>
      </c>
      <c r="K68" s="30">
        <f t="shared" ref="K68" si="14">J68/(G68*10000)</f>
        <v>0.24324146981627295</v>
      </c>
      <c r="L68" s="28">
        <v>166.1</v>
      </c>
      <c r="M68" s="28">
        <v>214.6</v>
      </c>
      <c r="N68" s="28">
        <v>330.2</v>
      </c>
      <c r="O68" s="31">
        <f t="shared" si="13"/>
        <v>4664.6981627296591</v>
      </c>
    </row>
    <row r="69" spans="1:15" x14ac:dyDescent="0.3">
      <c r="A69" s="26">
        <f t="shared" si="10"/>
        <v>34569</v>
      </c>
      <c r="B69" s="2">
        <v>1994</v>
      </c>
      <c r="C69" s="2">
        <v>235</v>
      </c>
      <c r="D69" s="27" t="s">
        <v>160</v>
      </c>
      <c r="E69" s="27">
        <v>2</v>
      </c>
      <c r="F69" s="2">
        <v>9</v>
      </c>
      <c r="G69" s="2">
        <f t="shared" si="11"/>
        <v>1.524</v>
      </c>
      <c r="H69" s="2">
        <v>6</v>
      </c>
      <c r="I69" s="28">
        <v>77.5</v>
      </c>
      <c r="J69" s="2">
        <v>1561</v>
      </c>
      <c r="K69" s="30">
        <f t="shared" ref="K69" si="15">J69/(G69*10000)</f>
        <v>0.10242782152230971</v>
      </c>
      <c r="L69" s="28">
        <v>151.69999999999999</v>
      </c>
      <c r="M69" s="28">
        <v>243.6</v>
      </c>
      <c r="N69" s="28">
        <v>225.2</v>
      </c>
      <c r="O69" s="31">
        <f t="shared" si="13"/>
        <v>4071.5223097112862</v>
      </c>
    </row>
    <row r="70" spans="1:15" x14ac:dyDescent="0.3">
      <c r="A70" s="26">
        <f t="shared" si="10"/>
        <v>34569</v>
      </c>
      <c r="B70" s="2">
        <v>1994</v>
      </c>
      <c r="C70" s="2">
        <v>235</v>
      </c>
      <c r="D70" s="27" t="s">
        <v>160</v>
      </c>
      <c r="E70" s="27">
        <v>3</v>
      </c>
      <c r="F70" s="2">
        <v>9</v>
      </c>
      <c r="G70" s="2">
        <f t="shared" si="11"/>
        <v>1.524</v>
      </c>
      <c r="H70" s="2">
        <v>6</v>
      </c>
      <c r="I70" s="28">
        <v>71.7</v>
      </c>
      <c r="J70" s="2">
        <v>3330</v>
      </c>
      <c r="K70" s="30">
        <f t="shared" ref="K70" si="16">J70/(G70*10000)</f>
        <v>0.21850393700787402</v>
      </c>
      <c r="L70" s="28">
        <v>163.80000000000001</v>
      </c>
      <c r="M70" s="28">
        <v>223.3</v>
      </c>
      <c r="N70" s="28">
        <v>219</v>
      </c>
      <c r="O70" s="31">
        <f t="shared" si="13"/>
        <v>3977.0341207349079</v>
      </c>
    </row>
    <row r="71" spans="1:15" x14ac:dyDescent="0.3">
      <c r="A71" s="26">
        <f t="shared" si="10"/>
        <v>34569</v>
      </c>
      <c r="B71" s="2">
        <v>1994</v>
      </c>
      <c r="C71" s="2">
        <v>235</v>
      </c>
      <c r="D71" s="27" t="s">
        <v>161</v>
      </c>
      <c r="E71" s="27">
        <v>1</v>
      </c>
      <c r="F71" s="2">
        <v>9</v>
      </c>
      <c r="G71" s="2">
        <f t="shared" si="11"/>
        <v>1.524</v>
      </c>
      <c r="H71" s="2">
        <v>6</v>
      </c>
      <c r="I71" s="28">
        <v>100</v>
      </c>
      <c r="J71" s="2">
        <v>7270</v>
      </c>
      <c r="K71" s="30">
        <f t="shared" ref="K71" si="17">J71/(G71*10000)</f>
        <v>0.47703412073490814</v>
      </c>
      <c r="L71" s="28">
        <v>148.9</v>
      </c>
      <c r="M71" s="28">
        <v>217.7</v>
      </c>
      <c r="N71" s="28">
        <v>667.2</v>
      </c>
      <c r="O71" s="31">
        <f t="shared" si="13"/>
        <v>6783.4645669291349</v>
      </c>
    </row>
    <row r="72" spans="1:15" x14ac:dyDescent="0.3">
      <c r="A72" s="26">
        <f t="shared" si="10"/>
        <v>34569</v>
      </c>
      <c r="B72" s="2">
        <v>1994</v>
      </c>
      <c r="C72" s="2">
        <v>235</v>
      </c>
      <c r="D72" s="27" t="s">
        <v>161</v>
      </c>
      <c r="E72" s="27">
        <v>2</v>
      </c>
      <c r="F72" s="2">
        <v>9</v>
      </c>
      <c r="G72" s="2">
        <f t="shared" si="11"/>
        <v>1.524</v>
      </c>
      <c r="H72" s="2">
        <v>6</v>
      </c>
      <c r="I72" s="28">
        <v>101.7</v>
      </c>
      <c r="J72" s="2">
        <v>5887</v>
      </c>
      <c r="K72" s="30">
        <f t="shared" ref="K72" si="18">J72/(G72*10000)</f>
        <v>0.38628608923884517</v>
      </c>
      <c r="L72" s="28">
        <v>159.4</v>
      </c>
      <c r="M72" s="28">
        <v>252.9</v>
      </c>
      <c r="N72" s="28">
        <v>900.3</v>
      </c>
      <c r="O72" s="31">
        <f t="shared" si="13"/>
        <v>8612.8608923884512</v>
      </c>
    </row>
    <row r="73" spans="1:15" x14ac:dyDescent="0.3">
      <c r="A73" s="26">
        <f t="shared" si="10"/>
        <v>34569</v>
      </c>
      <c r="B73" s="2">
        <v>1994</v>
      </c>
      <c r="C73" s="2">
        <v>235</v>
      </c>
      <c r="D73" s="27" t="s">
        <v>161</v>
      </c>
      <c r="E73" s="27">
        <v>3</v>
      </c>
      <c r="F73" s="2">
        <v>9</v>
      </c>
      <c r="G73" s="2">
        <f t="shared" si="11"/>
        <v>1.524</v>
      </c>
      <c r="H73" s="2">
        <v>6</v>
      </c>
      <c r="I73" s="28">
        <v>97.5</v>
      </c>
      <c r="J73" s="2">
        <v>7220</v>
      </c>
      <c r="K73" s="30">
        <f t="shared" ref="K73" si="19">J73/(G73*10000)</f>
        <v>0.47375328083989499</v>
      </c>
      <c r="L73" s="28">
        <v>181.5</v>
      </c>
      <c r="M73" s="28">
        <v>230.4</v>
      </c>
      <c r="N73" s="28">
        <v>796.1</v>
      </c>
      <c r="O73" s="31">
        <f t="shared" si="13"/>
        <v>7926.5091863517064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D8A5A-F3DD-4827-8002-9039785ADE9B}">
  <sheetPr codeName="Sheet5"/>
  <dimension ref="A1:H9"/>
  <sheetViews>
    <sheetView workbookViewId="0"/>
  </sheetViews>
  <sheetFormatPr defaultRowHeight="14.4" x14ac:dyDescent="0.3"/>
  <cols>
    <col min="1" max="1" width="25.109375" style="33" customWidth="1"/>
    <col min="2" max="2" width="26" style="33" customWidth="1"/>
    <col min="3" max="3" width="89.44140625" style="33" customWidth="1"/>
    <col min="4" max="4" width="16.88671875" style="33" customWidth="1"/>
    <col min="5" max="5" width="10.5546875" style="33" customWidth="1"/>
    <col min="6" max="6" width="11.6640625" style="33" customWidth="1"/>
    <col min="7" max="7" width="11.44140625" style="33" customWidth="1"/>
    <col min="8" max="8" width="12.109375" style="33" customWidth="1"/>
    <col min="9" max="16384" width="8.88671875" style="33"/>
  </cols>
  <sheetData>
    <row r="1" spans="1:8" ht="27.6" x14ac:dyDescent="0.3">
      <c r="A1" s="15" t="s">
        <v>25</v>
      </c>
      <c r="B1" s="15" t="s">
        <v>26</v>
      </c>
      <c r="C1" s="15" t="s">
        <v>27</v>
      </c>
      <c r="D1" s="15" t="s">
        <v>28</v>
      </c>
      <c r="E1" s="15" t="s">
        <v>29</v>
      </c>
      <c r="F1" s="15" t="s">
        <v>30</v>
      </c>
      <c r="G1" s="15" t="s">
        <v>31</v>
      </c>
      <c r="H1" s="15" t="s">
        <v>32</v>
      </c>
    </row>
    <row r="2" spans="1:8" x14ac:dyDescent="0.3">
      <c r="A2" s="17" t="s">
        <v>73</v>
      </c>
      <c r="B2" s="32" t="s">
        <v>5</v>
      </c>
      <c r="C2" s="34" t="s">
        <v>33</v>
      </c>
      <c r="D2" s="35" t="s">
        <v>34</v>
      </c>
      <c r="E2" s="36">
        <v>10</v>
      </c>
      <c r="F2" s="36"/>
      <c r="G2" s="36" t="s">
        <v>35</v>
      </c>
      <c r="H2" s="36" t="s">
        <v>36</v>
      </c>
    </row>
    <row r="3" spans="1:8" x14ac:dyDescent="0.3">
      <c r="A3" s="17" t="s">
        <v>73</v>
      </c>
      <c r="B3" s="32" t="s">
        <v>0</v>
      </c>
      <c r="C3" s="34" t="s">
        <v>0</v>
      </c>
      <c r="D3" s="34" t="s">
        <v>37</v>
      </c>
      <c r="E3" s="36">
        <v>4</v>
      </c>
      <c r="F3" s="36"/>
      <c r="G3" s="36" t="s">
        <v>35</v>
      </c>
      <c r="H3" s="36" t="s">
        <v>36</v>
      </c>
    </row>
    <row r="4" spans="1:8" x14ac:dyDescent="0.3">
      <c r="A4" s="17" t="s">
        <v>73</v>
      </c>
      <c r="B4" s="32" t="s">
        <v>1</v>
      </c>
      <c r="C4" s="34" t="s">
        <v>38</v>
      </c>
      <c r="D4" s="34" t="s">
        <v>39</v>
      </c>
      <c r="E4" s="36"/>
      <c r="F4" s="36" t="s">
        <v>40</v>
      </c>
      <c r="G4" s="36" t="s">
        <v>35</v>
      </c>
      <c r="H4" s="36" t="s">
        <v>36</v>
      </c>
    </row>
    <row r="5" spans="1:8" x14ac:dyDescent="0.3">
      <c r="A5" s="17" t="s">
        <v>73</v>
      </c>
      <c r="B5" s="19" t="s">
        <v>159</v>
      </c>
      <c r="C5" s="19" t="s">
        <v>162</v>
      </c>
      <c r="D5" s="19" t="s">
        <v>164</v>
      </c>
      <c r="E5" s="17"/>
      <c r="F5" s="17"/>
      <c r="G5" s="17" t="s">
        <v>35</v>
      </c>
      <c r="H5" s="17" t="s">
        <v>36</v>
      </c>
    </row>
    <row r="6" spans="1:8" ht="39.6" x14ac:dyDescent="0.3">
      <c r="A6" s="17" t="s">
        <v>73</v>
      </c>
      <c r="B6" s="25" t="s">
        <v>3</v>
      </c>
      <c r="C6" s="19" t="s">
        <v>167</v>
      </c>
      <c r="D6" s="35" t="s">
        <v>39</v>
      </c>
      <c r="E6" s="36"/>
      <c r="F6" s="36"/>
      <c r="G6" s="36" t="s">
        <v>35</v>
      </c>
      <c r="H6" s="36" t="s">
        <v>36</v>
      </c>
    </row>
    <row r="7" spans="1:8" ht="26.4" x14ac:dyDescent="0.3">
      <c r="A7" s="17" t="s">
        <v>73</v>
      </c>
      <c r="B7" s="25" t="s">
        <v>68</v>
      </c>
      <c r="C7" s="19" t="s">
        <v>134</v>
      </c>
      <c r="D7" s="34" t="s">
        <v>42</v>
      </c>
      <c r="E7" s="36"/>
      <c r="F7" s="36"/>
      <c r="G7" s="36" t="s">
        <v>35</v>
      </c>
      <c r="H7" s="36" t="s">
        <v>43</v>
      </c>
    </row>
    <row r="8" spans="1:8" x14ac:dyDescent="0.3">
      <c r="A8" s="17" t="s">
        <v>73</v>
      </c>
      <c r="B8" s="25" t="s">
        <v>92</v>
      </c>
      <c r="C8" s="34" t="s">
        <v>94</v>
      </c>
      <c r="D8" s="34" t="s">
        <v>39</v>
      </c>
      <c r="E8" s="36"/>
      <c r="F8" s="36"/>
      <c r="G8" s="36" t="s">
        <v>35</v>
      </c>
      <c r="H8" s="36" t="s">
        <v>43</v>
      </c>
    </row>
    <row r="9" spans="1:8" ht="27" x14ac:dyDescent="0.3">
      <c r="A9" s="17" t="s">
        <v>73</v>
      </c>
      <c r="B9" s="25" t="s">
        <v>93</v>
      </c>
      <c r="C9" s="34" t="s">
        <v>153</v>
      </c>
      <c r="D9" s="34" t="s">
        <v>42</v>
      </c>
      <c r="G9" s="36" t="s">
        <v>35</v>
      </c>
      <c r="H9" s="36" t="s">
        <v>43</v>
      </c>
    </row>
  </sheetData>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56F09-AB9F-429B-B8EF-EAB90336CC5C}">
  <sheetPr codeName="Sheet4"/>
  <dimension ref="A1:N22"/>
  <sheetViews>
    <sheetView workbookViewId="0">
      <selection activeCell="I1" sqref="I1"/>
    </sheetView>
  </sheetViews>
  <sheetFormatPr defaultRowHeight="14.4" x14ac:dyDescent="0.3"/>
  <cols>
    <col min="1" max="1" width="8.88671875" style="2"/>
    <col min="2" max="2" width="9.6640625" style="2" bestFit="1" customWidth="1"/>
    <col min="3" max="7" width="8.88671875" style="2"/>
    <col min="8" max="8" width="7.6640625" style="2" customWidth="1"/>
    <col min="9" max="16384" width="8.88671875" style="2"/>
  </cols>
  <sheetData>
    <row r="1" spans="1:14" ht="57.6" x14ac:dyDescent="0.3">
      <c r="A1" s="38" t="s">
        <v>5</v>
      </c>
      <c r="B1" s="38" t="s">
        <v>0</v>
      </c>
      <c r="C1" s="38" t="s">
        <v>1</v>
      </c>
      <c r="D1" s="29" t="s">
        <v>159</v>
      </c>
      <c r="E1" s="29" t="s">
        <v>3</v>
      </c>
      <c r="F1" s="29" t="s">
        <v>68</v>
      </c>
      <c r="G1" s="39" t="s">
        <v>92</v>
      </c>
      <c r="H1" s="39" t="s">
        <v>93</v>
      </c>
      <c r="K1" s="29"/>
      <c r="L1" s="29"/>
      <c r="M1" s="39"/>
      <c r="N1" s="39"/>
    </row>
    <row r="2" spans="1:14" x14ac:dyDescent="0.3">
      <c r="A2" s="26">
        <f>DATE(B2,1,C2)</f>
        <v>34463</v>
      </c>
      <c r="B2" s="31">
        <v>1994</v>
      </c>
      <c r="C2" s="31">
        <v>129</v>
      </c>
      <c r="D2" s="27" t="s">
        <v>160</v>
      </c>
      <c r="E2" s="27">
        <v>1</v>
      </c>
      <c r="F2" s="30">
        <f>20*0.3048*0.762</f>
        <v>4.6451520000000004</v>
      </c>
      <c r="G2" s="2">
        <v>23</v>
      </c>
      <c r="H2" s="37">
        <f>G2/F2</f>
        <v>4.9513987916864721</v>
      </c>
    </row>
    <row r="3" spans="1:14" x14ac:dyDescent="0.3">
      <c r="A3" s="26">
        <f t="shared" ref="A3:A21" si="0">DATE(B3,1,C3)</f>
        <v>34463</v>
      </c>
      <c r="B3" s="31">
        <v>1994</v>
      </c>
      <c r="C3" s="31">
        <v>129</v>
      </c>
      <c r="D3" s="27" t="s">
        <v>160</v>
      </c>
      <c r="E3" s="27">
        <v>2</v>
      </c>
      <c r="F3" s="30">
        <f t="shared" ref="F3:F21" si="1">20*0.3048*0.762</f>
        <v>4.6451520000000004</v>
      </c>
      <c r="G3" s="2">
        <v>19</v>
      </c>
      <c r="H3" s="37">
        <f t="shared" ref="H3:H21" si="2">G3/F3</f>
        <v>4.0902859583496944</v>
      </c>
    </row>
    <row r="4" spans="1:14" x14ac:dyDescent="0.3">
      <c r="A4" s="26">
        <f t="shared" si="0"/>
        <v>34463</v>
      </c>
      <c r="B4" s="31">
        <v>1994</v>
      </c>
      <c r="C4" s="31">
        <v>129</v>
      </c>
      <c r="D4" s="27" t="s">
        <v>160</v>
      </c>
      <c r="E4" s="27">
        <v>3</v>
      </c>
      <c r="F4" s="30">
        <f t="shared" si="1"/>
        <v>4.6451520000000004</v>
      </c>
      <c r="G4" s="2">
        <v>16</v>
      </c>
      <c r="H4" s="37">
        <f t="shared" si="2"/>
        <v>3.4444513333471107</v>
      </c>
    </row>
    <row r="5" spans="1:14" x14ac:dyDescent="0.3">
      <c r="A5" s="26">
        <f t="shared" si="0"/>
        <v>34463</v>
      </c>
      <c r="B5" s="31">
        <v>1994</v>
      </c>
      <c r="C5" s="31">
        <v>129</v>
      </c>
      <c r="D5" s="27" t="s">
        <v>160</v>
      </c>
      <c r="E5" s="27">
        <v>4</v>
      </c>
      <c r="F5" s="30">
        <f t="shared" si="1"/>
        <v>4.6451520000000004</v>
      </c>
      <c r="G5" s="2">
        <v>20</v>
      </c>
      <c r="H5" s="37">
        <f t="shared" si="2"/>
        <v>4.3055641666838884</v>
      </c>
    </row>
    <row r="6" spans="1:14" x14ac:dyDescent="0.3">
      <c r="A6" s="26">
        <f t="shared" si="0"/>
        <v>34463</v>
      </c>
      <c r="B6" s="31">
        <v>1994</v>
      </c>
      <c r="C6" s="31">
        <v>129</v>
      </c>
      <c r="D6" s="27" t="s">
        <v>160</v>
      </c>
      <c r="E6" s="27">
        <v>5</v>
      </c>
      <c r="F6" s="30">
        <f t="shared" si="1"/>
        <v>4.6451520000000004</v>
      </c>
      <c r="G6" s="2">
        <v>19</v>
      </c>
      <c r="H6" s="37">
        <f t="shared" si="2"/>
        <v>4.0902859583496944</v>
      </c>
    </row>
    <row r="7" spans="1:14" x14ac:dyDescent="0.3">
      <c r="A7" s="26">
        <f t="shared" si="0"/>
        <v>34463</v>
      </c>
      <c r="B7" s="31">
        <v>1994</v>
      </c>
      <c r="C7" s="31">
        <v>129</v>
      </c>
      <c r="D7" s="27" t="s">
        <v>160</v>
      </c>
      <c r="E7" s="27">
        <v>6</v>
      </c>
      <c r="F7" s="30">
        <f t="shared" si="1"/>
        <v>4.6451520000000004</v>
      </c>
      <c r="G7" s="2">
        <v>20</v>
      </c>
      <c r="H7" s="37">
        <f t="shared" si="2"/>
        <v>4.3055641666838884</v>
      </c>
    </row>
    <row r="8" spans="1:14" x14ac:dyDescent="0.3">
      <c r="A8" s="26">
        <f t="shared" si="0"/>
        <v>34463</v>
      </c>
      <c r="B8" s="31">
        <v>1994</v>
      </c>
      <c r="C8" s="31">
        <v>129</v>
      </c>
      <c r="D8" s="27" t="s">
        <v>160</v>
      </c>
      <c r="E8" s="27">
        <v>7</v>
      </c>
      <c r="F8" s="30">
        <f t="shared" si="1"/>
        <v>4.6451520000000004</v>
      </c>
      <c r="G8" s="2">
        <v>20</v>
      </c>
      <c r="H8" s="37">
        <f t="shared" si="2"/>
        <v>4.3055641666838884</v>
      </c>
    </row>
    <row r="9" spans="1:14" x14ac:dyDescent="0.3">
      <c r="A9" s="26">
        <f t="shared" si="0"/>
        <v>34463</v>
      </c>
      <c r="B9" s="31">
        <v>1994</v>
      </c>
      <c r="C9" s="31">
        <v>129</v>
      </c>
      <c r="D9" s="27" t="s">
        <v>160</v>
      </c>
      <c r="E9" s="27">
        <v>8</v>
      </c>
      <c r="F9" s="30">
        <f t="shared" si="1"/>
        <v>4.6451520000000004</v>
      </c>
      <c r="G9" s="2">
        <v>19</v>
      </c>
      <c r="H9" s="37">
        <f t="shared" si="2"/>
        <v>4.0902859583496944</v>
      </c>
    </row>
    <row r="10" spans="1:14" x14ac:dyDescent="0.3">
      <c r="A10" s="26">
        <f t="shared" si="0"/>
        <v>34463</v>
      </c>
      <c r="B10" s="31">
        <v>1994</v>
      </c>
      <c r="C10" s="31">
        <v>129</v>
      </c>
      <c r="D10" s="27" t="s">
        <v>160</v>
      </c>
      <c r="E10" s="27">
        <v>9</v>
      </c>
      <c r="F10" s="30">
        <f t="shared" si="1"/>
        <v>4.6451520000000004</v>
      </c>
      <c r="G10" s="2">
        <v>22</v>
      </c>
      <c r="H10" s="37">
        <f t="shared" si="2"/>
        <v>4.7361205833522773</v>
      </c>
    </row>
    <row r="11" spans="1:14" x14ac:dyDescent="0.3">
      <c r="A11" s="26">
        <f t="shared" si="0"/>
        <v>34463</v>
      </c>
      <c r="B11" s="31">
        <v>1994</v>
      </c>
      <c r="C11" s="31">
        <v>129</v>
      </c>
      <c r="D11" s="27" t="s">
        <v>160</v>
      </c>
      <c r="E11" s="27">
        <v>10</v>
      </c>
      <c r="F11" s="30">
        <f t="shared" si="1"/>
        <v>4.6451520000000004</v>
      </c>
      <c r="G11" s="2">
        <v>19</v>
      </c>
      <c r="H11" s="37">
        <f t="shared" si="2"/>
        <v>4.0902859583496944</v>
      </c>
      <c r="I11" s="37"/>
    </row>
    <row r="12" spans="1:14" x14ac:dyDescent="0.3">
      <c r="A12" s="26">
        <f t="shared" si="0"/>
        <v>34463</v>
      </c>
      <c r="B12" s="31">
        <v>1994</v>
      </c>
      <c r="C12" s="31">
        <v>129</v>
      </c>
      <c r="D12" s="27" t="s">
        <v>161</v>
      </c>
      <c r="E12" s="27">
        <v>1</v>
      </c>
      <c r="F12" s="30">
        <f t="shared" si="1"/>
        <v>4.6451520000000004</v>
      </c>
      <c r="G12" s="2">
        <v>18</v>
      </c>
      <c r="H12" s="37">
        <f t="shared" si="2"/>
        <v>3.8750077500154996</v>
      </c>
    </row>
    <row r="13" spans="1:14" x14ac:dyDescent="0.3">
      <c r="A13" s="26">
        <f t="shared" si="0"/>
        <v>34463</v>
      </c>
      <c r="B13" s="31">
        <v>1994</v>
      </c>
      <c r="C13" s="31">
        <v>129</v>
      </c>
      <c r="D13" s="27" t="s">
        <v>161</v>
      </c>
      <c r="E13" s="27">
        <v>2</v>
      </c>
      <c r="F13" s="30">
        <f t="shared" si="1"/>
        <v>4.6451520000000004</v>
      </c>
      <c r="G13" s="2">
        <v>17</v>
      </c>
      <c r="H13" s="37">
        <f t="shared" si="2"/>
        <v>3.6597295416813052</v>
      </c>
    </row>
    <row r="14" spans="1:14" x14ac:dyDescent="0.3">
      <c r="A14" s="26">
        <f t="shared" si="0"/>
        <v>34463</v>
      </c>
      <c r="B14" s="31">
        <v>1994</v>
      </c>
      <c r="C14" s="31">
        <v>129</v>
      </c>
      <c r="D14" s="27" t="s">
        <v>161</v>
      </c>
      <c r="E14" s="27">
        <v>3</v>
      </c>
      <c r="F14" s="30">
        <f t="shared" si="1"/>
        <v>4.6451520000000004</v>
      </c>
      <c r="G14" s="2">
        <v>20</v>
      </c>
      <c r="H14" s="37">
        <f t="shared" si="2"/>
        <v>4.3055641666838884</v>
      </c>
    </row>
    <row r="15" spans="1:14" x14ac:dyDescent="0.3">
      <c r="A15" s="26">
        <f t="shared" si="0"/>
        <v>34463</v>
      </c>
      <c r="B15" s="31">
        <v>1994</v>
      </c>
      <c r="C15" s="31">
        <v>129</v>
      </c>
      <c r="D15" s="27" t="s">
        <v>161</v>
      </c>
      <c r="E15" s="27">
        <v>4</v>
      </c>
      <c r="F15" s="30">
        <f t="shared" si="1"/>
        <v>4.6451520000000004</v>
      </c>
      <c r="G15" s="2">
        <v>19</v>
      </c>
      <c r="H15" s="37">
        <f t="shared" si="2"/>
        <v>4.0902859583496944</v>
      </c>
    </row>
    <row r="16" spans="1:14" x14ac:dyDescent="0.3">
      <c r="A16" s="26">
        <f t="shared" si="0"/>
        <v>34463</v>
      </c>
      <c r="B16" s="31">
        <v>1994</v>
      </c>
      <c r="C16" s="31">
        <v>129</v>
      </c>
      <c r="D16" s="27" t="s">
        <v>161</v>
      </c>
      <c r="E16" s="27">
        <v>5</v>
      </c>
      <c r="F16" s="30">
        <f t="shared" si="1"/>
        <v>4.6451520000000004</v>
      </c>
      <c r="G16" s="2">
        <v>16</v>
      </c>
      <c r="H16" s="37">
        <f t="shared" si="2"/>
        <v>3.4444513333471107</v>
      </c>
    </row>
    <row r="17" spans="1:9" x14ac:dyDescent="0.3">
      <c r="A17" s="26">
        <f t="shared" si="0"/>
        <v>34463</v>
      </c>
      <c r="B17" s="31">
        <v>1994</v>
      </c>
      <c r="C17" s="31">
        <v>129</v>
      </c>
      <c r="D17" s="27" t="s">
        <v>161</v>
      </c>
      <c r="E17" s="27">
        <v>6</v>
      </c>
      <c r="F17" s="30">
        <f t="shared" si="1"/>
        <v>4.6451520000000004</v>
      </c>
      <c r="G17" s="2">
        <v>17</v>
      </c>
      <c r="H17" s="37">
        <f t="shared" si="2"/>
        <v>3.6597295416813052</v>
      </c>
    </row>
    <row r="18" spans="1:9" x14ac:dyDescent="0.3">
      <c r="A18" s="26">
        <f t="shared" si="0"/>
        <v>34463</v>
      </c>
      <c r="B18" s="31">
        <v>1994</v>
      </c>
      <c r="C18" s="31">
        <v>129</v>
      </c>
      <c r="D18" s="27" t="s">
        <v>161</v>
      </c>
      <c r="E18" s="27">
        <v>7</v>
      </c>
      <c r="F18" s="30">
        <f t="shared" si="1"/>
        <v>4.6451520000000004</v>
      </c>
      <c r="G18" s="2">
        <v>20</v>
      </c>
      <c r="H18" s="37">
        <f t="shared" si="2"/>
        <v>4.3055641666838884</v>
      </c>
    </row>
    <row r="19" spans="1:9" x14ac:dyDescent="0.3">
      <c r="A19" s="26">
        <f t="shared" si="0"/>
        <v>34463</v>
      </c>
      <c r="B19" s="31">
        <v>1994</v>
      </c>
      <c r="C19" s="31">
        <v>129</v>
      </c>
      <c r="D19" s="27" t="s">
        <v>161</v>
      </c>
      <c r="E19" s="27">
        <v>8</v>
      </c>
      <c r="F19" s="30">
        <f t="shared" si="1"/>
        <v>4.6451520000000004</v>
      </c>
      <c r="G19" s="2">
        <v>18</v>
      </c>
      <c r="H19" s="37">
        <f t="shared" si="2"/>
        <v>3.8750077500154996</v>
      </c>
    </row>
    <row r="20" spans="1:9" x14ac:dyDescent="0.3">
      <c r="A20" s="26">
        <f t="shared" si="0"/>
        <v>34463</v>
      </c>
      <c r="B20" s="31">
        <v>1994</v>
      </c>
      <c r="C20" s="31">
        <v>129</v>
      </c>
      <c r="D20" s="27" t="s">
        <v>161</v>
      </c>
      <c r="E20" s="27">
        <v>9</v>
      </c>
      <c r="F20" s="30">
        <f t="shared" si="1"/>
        <v>4.6451520000000004</v>
      </c>
      <c r="G20" s="2">
        <v>18</v>
      </c>
      <c r="H20" s="37">
        <f t="shared" si="2"/>
        <v>3.8750077500154996</v>
      </c>
    </row>
    <row r="21" spans="1:9" x14ac:dyDescent="0.3">
      <c r="A21" s="26">
        <f t="shared" si="0"/>
        <v>34463</v>
      </c>
      <c r="B21" s="31">
        <v>1994</v>
      </c>
      <c r="C21" s="31">
        <v>129</v>
      </c>
      <c r="D21" s="27" t="s">
        <v>161</v>
      </c>
      <c r="E21" s="27">
        <v>10</v>
      </c>
      <c r="F21" s="30">
        <f t="shared" si="1"/>
        <v>4.6451520000000004</v>
      </c>
      <c r="G21" s="2">
        <v>17</v>
      </c>
      <c r="H21" s="37">
        <f t="shared" si="2"/>
        <v>3.6597295416813052</v>
      </c>
      <c r="I21" s="37"/>
    </row>
    <row r="22" spans="1:9" x14ac:dyDescent="0.3">
      <c r="H22" s="37"/>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E8D1E-B7DB-42D7-A433-44153E9347AA}">
  <sheetPr codeName="Sheet6"/>
  <dimension ref="A1:H16"/>
  <sheetViews>
    <sheetView workbookViewId="0">
      <selection activeCell="A2" sqref="A2:H4"/>
    </sheetView>
  </sheetViews>
  <sheetFormatPr defaultRowHeight="14.4" x14ac:dyDescent="0.3"/>
  <cols>
    <col min="1" max="1" width="25.109375" style="16" customWidth="1"/>
    <col min="2" max="2" width="25.33203125" style="41" customWidth="1"/>
    <col min="3" max="3" width="91.21875" style="16" customWidth="1"/>
    <col min="4" max="4" width="16.88671875" style="16" customWidth="1"/>
    <col min="5" max="5" width="11.109375" style="16" customWidth="1"/>
    <col min="6" max="6" width="10.21875" style="16" customWidth="1"/>
    <col min="7" max="7" width="11.44140625" style="16" customWidth="1"/>
    <col min="8" max="8" width="13.33203125" style="16" customWidth="1"/>
    <col min="9" max="16384" width="8.88671875" style="16"/>
  </cols>
  <sheetData>
    <row r="1" spans="1:8" ht="27.6" x14ac:dyDescent="0.3">
      <c r="A1" s="15" t="s">
        <v>25</v>
      </c>
      <c r="B1" s="15" t="s">
        <v>26</v>
      </c>
      <c r="C1" s="15" t="s">
        <v>27</v>
      </c>
      <c r="D1" s="15" t="s">
        <v>28</v>
      </c>
      <c r="E1" s="15" t="s">
        <v>29</v>
      </c>
      <c r="F1" s="15" t="s">
        <v>30</v>
      </c>
      <c r="G1" s="15" t="s">
        <v>31</v>
      </c>
      <c r="H1" s="15" t="s">
        <v>32</v>
      </c>
    </row>
    <row r="2" spans="1:8" x14ac:dyDescent="0.3">
      <c r="A2" s="16" t="s">
        <v>55</v>
      </c>
      <c r="B2" s="40" t="s">
        <v>5</v>
      </c>
      <c r="C2" s="19" t="s">
        <v>33</v>
      </c>
      <c r="D2" s="20" t="s">
        <v>34</v>
      </c>
      <c r="E2" s="17">
        <v>10</v>
      </c>
      <c r="F2" s="17"/>
      <c r="G2" s="17" t="s">
        <v>35</v>
      </c>
      <c r="H2" s="17" t="s">
        <v>36</v>
      </c>
    </row>
    <row r="3" spans="1:8" x14ac:dyDescent="0.3">
      <c r="A3" s="16" t="s">
        <v>55</v>
      </c>
      <c r="B3" s="19" t="s">
        <v>0</v>
      </c>
      <c r="C3" s="19" t="s">
        <v>0</v>
      </c>
      <c r="D3" s="19" t="s">
        <v>37</v>
      </c>
      <c r="E3" s="17">
        <v>4</v>
      </c>
      <c r="F3" s="17"/>
      <c r="G3" s="17" t="s">
        <v>35</v>
      </c>
      <c r="H3" s="17" t="s">
        <v>36</v>
      </c>
    </row>
    <row r="4" spans="1:8" x14ac:dyDescent="0.3">
      <c r="A4" s="16" t="s">
        <v>55</v>
      </c>
      <c r="B4" s="19" t="s">
        <v>45</v>
      </c>
      <c r="C4" s="19" t="s">
        <v>38</v>
      </c>
      <c r="D4" s="19" t="s">
        <v>39</v>
      </c>
      <c r="E4" s="17">
        <v>3</v>
      </c>
      <c r="F4" s="17" t="s">
        <v>40</v>
      </c>
      <c r="G4" s="17" t="s">
        <v>35</v>
      </c>
      <c r="H4" s="17" t="s">
        <v>36</v>
      </c>
    </row>
    <row r="5" spans="1:8" ht="39.6" x14ac:dyDescent="0.3">
      <c r="A5" s="16" t="s">
        <v>55</v>
      </c>
      <c r="B5" s="19" t="s">
        <v>158</v>
      </c>
      <c r="C5" s="19" t="s">
        <v>171</v>
      </c>
      <c r="D5" s="19" t="s">
        <v>164</v>
      </c>
      <c r="E5" s="17"/>
      <c r="F5" s="17"/>
      <c r="G5" s="17" t="s">
        <v>35</v>
      </c>
      <c r="H5" s="17" t="s">
        <v>36</v>
      </c>
    </row>
    <row r="6" spans="1:8" ht="26.4" x14ac:dyDescent="0.3">
      <c r="A6" s="16" t="s">
        <v>55</v>
      </c>
      <c r="B6" s="41" t="s">
        <v>157</v>
      </c>
      <c r="C6" s="19" t="s">
        <v>172</v>
      </c>
      <c r="D6" s="16" t="s">
        <v>39</v>
      </c>
      <c r="E6" s="17"/>
      <c r="G6" s="17" t="s">
        <v>35</v>
      </c>
      <c r="H6" s="17" t="s">
        <v>36</v>
      </c>
    </row>
    <row r="7" spans="1:8" ht="39.6" x14ac:dyDescent="0.3">
      <c r="A7" s="16" t="s">
        <v>55</v>
      </c>
      <c r="B7" s="41" t="s">
        <v>63</v>
      </c>
      <c r="C7" s="19" t="s">
        <v>135</v>
      </c>
      <c r="D7" s="16" t="s">
        <v>42</v>
      </c>
      <c r="G7" s="17" t="s">
        <v>35</v>
      </c>
      <c r="H7" s="17" t="s">
        <v>36</v>
      </c>
    </row>
    <row r="8" spans="1:8" x14ac:dyDescent="0.3">
      <c r="A8" s="16" t="s">
        <v>55</v>
      </c>
      <c r="B8" s="41" t="s">
        <v>95</v>
      </c>
      <c r="C8" s="19" t="s">
        <v>50</v>
      </c>
      <c r="D8" s="16" t="s">
        <v>39</v>
      </c>
      <c r="E8" s="17"/>
      <c r="G8" s="17" t="s">
        <v>35</v>
      </c>
      <c r="H8" s="17" t="s">
        <v>43</v>
      </c>
    </row>
    <row r="9" spans="1:8" x14ac:dyDescent="0.3">
      <c r="A9" s="16" t="s">
        <v>55</v>
      </c>
      <c r="B9" s="41" t="s">
        <v>96</v>
      </c>
      <c r="C9" s="19" t="s">
        <v>51</v>
      </c>
      <c r="D9" s="16" t="s">
        <v>39</v>
      </c>
      <c r="E9" s="17"/>
      <c r="G9" s="17" t="s">
        <v>35</v>
      </c>
      <c r="H9" s="17" t="s">
        <v>43</v>
      </c>
    </row>
    <row r="10" spans="1:8" x14ac:dyDescent="0.3">
      <c r="A10" s="16" t="s">
        <v>55</v>
      </c>
      <c r="B10" s="41" t="s">
        <v>97</v>
      </c>
      <c r="C10" s="19" t="s">
        <v>98</v>
      </c>
      <c r="D10" s="16" t="s">
        <v>42</v>
      </c>
      <c r="G10" s="17" t="s">
        <v>35</v>
      </c>
      <c r="H10" s="17" t="s">
        <v>43</v>
      </c>
    </row>
    <row r="11" spans="1:8" x14ac:dyDescent="0.3">
      <c r="A11" s="16" t="s">
        <v>55</v>
      </c>
      <c r="B11" s="41" t="s">
        <v>66</v>
      </c>
      <c r="C11" s="19" t="s">
        <v>99</v>
      </c>
      <c r="D11" s="16" t="s">
        <v>42</v>
      </c>
      <c r="G11" s="17" t="s">
        <v>35</v>
      </c>
      <c r="H11" s="17" t="s">
        <v>43</v>
      </c>
    </row>
    <row r="12" spans="1:8" x14ac:dyDescent="0.3">
      <c r="A12" s="16" t="s">
        <v>55</v>
      </c>
      <c r="B12" s="41" t="s">
        <v>100</v>
      </c>
      <c r="C12" s="19" t="s">
        <v>101</v>
      </c>
      <c r="D12" s="16" t="s">
        <v>42</v>
      </c>
      <c r="G12" s="17" t="s">
        <v>35</v>
      </c>
      <c r="H12" s="17" t="s">
        <v>43</v>
      </c>
    </row>
    <row r="13" spans="1:8" x14ac:dyDescent="0.3">
      <c r="A13" s="16" t="s">
        <v>55</v>
      </c>
      <c r="B13" s="41" t="s">
        <v>65</v>
      </c>
      <c r="C13" s="19" t="s">
        <v>102</v>
      </c>
      <c r="D13" s="16" t="s">
        <v>42</v>
      </c>
      <c r="G13" s="17" t="s">
        <v>35</v>
      </c>
      <c r="H13" s="17" t="s">
        <v>43</v>
      </c>
    </row>
    <row r="14" spans="1:8" x14ac:dyDescent="0.3">
      <c r="A14" s="16" t="s">
        <v>55</v>
      </c>
      <c r="B14" s="41" t="s">
        <v>67</v>
      </c>
      <c r="C14" s="19" t="s">
        <v>103</v>
      </c>
      <c r="D14" s="16" t="s">
        <v>42</v>
      </c>
      <c r="G14" s="17" t="s">
        <v>35</v>
      </c>
      <c r="H14" s="17" t="s">
        <v>43</v>
      </c>
    </row>
    <row r="15" spans="1:8" x14ac:dyDescent="0.3">
      <c r="A15" s="16" t="s">
        <v>55</v>
      </c>
      <c r="B15" s="41" t="s">
        <v>108</v>
      </c>
      <c r="C15" s="19" t="s">
        <v>104</v>
      </c>
      <c r="D15" s="16" t="s">
        <v>42</v>
      </c>
      <c r="G15" s="17" t="s">
        <v>35</v>
      </c>
      <c r="H15" s="17" t="s">
        <v>43</v>
      </c>
    </row>
    <row r="16" spans="1:8" ht="28.8" x14ac:dyDescent="0.3">
      <c r="A16" s="16" t="s">
        <v>55</v>
      </c>
      <c r="B16" s="41" t="s">
        <v>136</v>
      </c>
      <c r="C16" s="19" t="s">
        <v>138</v>
      </c>
      <c r="D16" s="16" t="s">
        <v>42</v>
      </c>
      <c r="G16" s="17" t="s">
        <v>35</v>
      </c>
      <c r="H16" s="17" t="s">
        <v>43</v>
      </c>
    </row>
  </sheetData>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6C755-6956-403A-859D-EFD983458285}">
  <sheetPr codeName="Sheet7"/>
  <dimension ref="A1:R22"/>
  <sheetViews>
    <sheetView workbookViewId="0">
      <selection sqref="A1:C18"/>
    </sheetView>
  </sheetViews>
  <sheetFormatPr defaultRowHeight="14.4" x14ac:dyDescent="0.3"/>
  <cols>
    <col min="1" max="1" width="9.6640625" style="2" bestFit="1" customWidth="1"/>
    <col min="2" max="6" width="8.88671875" style="2"/>
    <col min="7" max="7" width="10.88671875" style="2" customWidth="1"/>
    <col min="8" max="14" width="8.88671875" style="2"/>
    <col min="15" max="15" width="10.88671875" style="2" customWidth="1"/>
    <col min="16" max="16384" width="8.88671875" style="2"/>
  </cols>
  <sheetData>
    <row r="1" spans="1:18" ht="57.6" x14ac:dyDescent="0.3">
      <c r="A1" s="46" t="s">
        <v>46</v>
      </c>
      <c r="B1" s="1" t="s">
        <v>0</v>
      </c>
      <c r="C1" s="1" t="s">
        <v>1</v>
      </c>
      <c r="D1" s="27" t="s">
        <v>158</v>
      </c>
      <c r="E1" s="46" t="s">
        <v>157</v>
      </c>
      <c r="F1" s="46" t="s">
        <v>63</v>
      </c>
      <c r="G1" s="29" t="s">
        <v>83</v>
      </c>
      <c r="H1" s="29" t="s">
        <v>105</v>
      </c>
      <c r="I1" s="29" t="s">
        <v>97</v>
      </c>
      <c r="J1" s="29" t="s">
        <v>106</v>
      </c>
      <c r="K1" s="29" t="s">
        <v>107</v>
      </c>
      <c r="L1" s="46" t="s">
        <v>64</v>
      </c>
      <c r="M1" s="46" t="s">
        <v>65</v>
      </c>
      <c r="N1" s="29" t="s">
        <v>108</v>
      </c>
      <c r="O1" s="29" t="s">
        <v>137</v>
      </c>
      <c r="P1" s="42"/>
      <c r="Q1" s="42"/>
    </row>
    <row r="2" spans="1:18" x14ac:dyDescent="0.3">
      <c r="A2" s="43">
        <f>DATE(B2,1,C2)</f>
        <v>34583</v>
      </c>
      <c r="B2" s="42">
        <v>1994</v>
      </c>
      <c r="C2" s="42">
        <v>249</v>
      </c>
      <c r="D2" s="42" t="s">
        <v>160</v>
      </c>
      <c r="E2" s="42">
        <v>1</v>
      </c>
      <c r="F2" s="42">
        <f>6*0.762</f>
        <v>4.5720000000000001</v>
      </c>
      <c r="G2" s="42">
        <v>18</v>
      </c>
      <c r="H2" s="42">
        <v>18</v>
      </c>
      <c r="I2" s="42">
        <v>443.2</v>
      </c>
      <c r="J2" s="42">
        <v>222.8</v>
      </c>
      <c r="K2" s="28">
        <f t="shared" ref="K2:K18" si="0">J2/F2</f>
        <v>48.731408573928263</v>
      </c>
      <c r="L2" s="28">
        <f t="shared" ref="L2:L18" si="1">M2*0.892179</f>
        <v>434.77139370078748</v>
      </c>
      <c r="M2" s="31">
        <f t="shared" ref="M2:M18" si="2">(K2/1000)*10000</f>
        <v>487.31408573928263</v>
      </c>
      <c r="N2" s="42">
        <v>808</v>
      </c>
      <c r="O2" s="31">
        <f t="shared" ref="O2:O18" si="3">10*(N2+I2)/F2</f>
        <v>2736.6579177602798</v>
      </c>
      <c r="P2" s="42"/>
      <c r="Q2" s="42"/>
    </row>
    <row r="3" spans="1:18" x14ac:dyDescent="0.3">
      <c r="A3" s="43">
        <f t="shared" ref="A3:A18" si="4">DATE(B3,1,C3)</f>
        <v>34583</v>
      </c>
      <c r="B3" s="42">
        <v>1994</v>
      </c>
      <c r="C3" s="42">
        <v>249</v>
      </c>
      <c r="D3" s="42" t="s">
        <v>160</v>
      </c>
      <c r="E3" s="42">
        <v>2</v>
      </c>
      <c r="F3" s="42">
        <f>6*0.762</f>
        <v>4.5720000000000001</v>
      </c>
      <c r="G3" s="42">
        <v>19</v>
      </c>
      <c r="H3" s="42">
        <v>25</v>
      </c>
      <c r="I3" s="42">
        <v>876.8</v>
      </c>
      <c r="J3" s="42">
        <v>530.6</v>
      </c>
      <c r="K3" s="28">
        <f t="shared" si="0"/>
        <v>116.05424321959755</v>
      </c>
      <c r="L3" s="28">
        <f t="shared" si="1"/>
        <v>1035.4115866141733</v>
      </c>
      <c r="M3" s="31">
        <f t="shared" si="2"/>
        <v>1160.5424321959756</v>
      </c>
      <c r="N3" s="42">
        <v>934</v>
      </c>
      <c r="O3" s="31">
        <f t="shared" si="3"/>
        <v>3960.6299212598424</v>
      </c>
      <c r="P3" s="42"/>
      <c r="Q3" s="42"/>
    </row>
    <row r="4" spans="1:18" x14ac:dyDescent="0.3">
      <c r="A4" s="43">
        <f t="shared" si="4"/>
        <v>34583</v>
      </c>
      <c r="B4" s="42">
        <v>1994</v>
      </c>
      <c r="C4" s="42">
        <v>249</v>
      </c>
      <c r="D4" s="42" t="s">
        <v>160</v>
      </c>
      <c r="E4" s="42">
        <v>3</v>
      </c>
      <c r="F4" s="42">
        <f>6*0.762</f>
        <v>4.5720000000000001</v>
      </c>
      <c r="G4" s="42">
        <v>19</v>
      </c>
      <c r="H4" s="42">
        <v>14</v>
      </c>
      <c r="I4" s="42">
        <v>379</v>
      </c>
      <c r="J4" s="42">
        <v>138.69999999999999</v>
      </c>
      <c r="K4" s="28">
        <f t="shared" si="0"/>
        <v>30.336832895888012</v>
      </c>
      <c r="L4" s="28">
        <f t="shared" si="1"/>
        <v>270.6588523622047</v>
      </c>
      <c r="M4" s="31">
        <f t="shared" si="2"/>
        <v>303.36832895888011</v>
      </c>
      <c r="N4" s="42">
        <v>984</v>
      </c>
      <c r="O4" s="31">
        <f t="shared" si="3"/>
        <v>2981.1898512685916</v>
      </c>
      <c r="P4" s="44"/>
      <c r="Q4" s="42"/>
      <c r="R4" s="44"/>
    </row>
    <row r="5" spans="1:18" x14ac:dyDescent="0.3">
      <c r="A5" s="43">
        <f t="shared" si="4"/>
        <v>34589</v>
      </c>
      <c r="B5" s="42">
        <v>1994</v>
      </c>
      <c r="C5" s="42">
        <v>255</v>
      </c>
      <c r="D5" s="42" t="s">
        <v>169</v>
      </c>
      <c r="E5" s="45">
        <v>1</v>
      </c>
      <c r="F5" s="42">
        <f>3*0.762</f>
        <v>2.286</v>
      </c>
      <c r="G5" s="42">
        <v>9</v>
      </c>
      <c r="H5" s="42">
        <v>8</v>
      </c>
      <c r="I5" s="42">
        <v>220.2</v>
      </c>
      <c r="J5" s="42">
        <v>116.4</v>
      </c>
      <c r="K5" s="28">
        <f t="shared" si="0"/>
        <v>50.918635170603679</v>
      </c>
      <c r="L5" s="28">
        <f t="shared" si="1"/>
        <v>454.28537007874024</v>
      </c>
      <c r="M5" s="31">
        <f t="shared" si="2"/>
        <v>509.18635170603682</v>
      </c>
      <c r="N5" s="42">
        <v>530.5</v>
      </c>
      <c r="O5" s="31">
        <f t="shared" si="3"/>
        <v>3283.902012248469</v>
      </c>
      <c r="P5" s="42"/>
      <c r="Q5" s="42"/>
      <c r="R5" s="42"/>
    </row>
    <row r="6" spans="1:18" x14ac:dyDescent="0.3">
      <c r="A6" s="43">
        <f t="shared" si="4"/>
        <v>34589</v>
      </c>
      <c r="B6" s="42">
        <v>1994</v>
      </c>
      <c r="C6" s="42">
        <v>255</v>
      </c>
      <c r="D6" s="42" t="s">
        <v>169</v>
      </c>
      <c r="E6" s="45">
        <v>2</v>
      </c>
      <c r="F6" s="42">
        <f>3*0.762</f>
        <v>2.286</v>
      </c>
      <c r="G6" s="42">
        <v>9</v>
      </c>
      <c r="H6" s="42">
        <v>11</v>
      </c>
      <c r="I6" s="42">
        <v>222.2</v>
      </c>
      <c r="J6" s="42">
        <v>188.3</v>
      </c>
      <c r="K6" s="28">
        <f t="shared" si="0"/>
        <v>82.370953630796151</v>
      </c>
      <c r="L6" s="28">
        <f t="shared" si="1"/>
        <v>734.8963503937008</v>
      </c>
      <c r="M6" s="31">
        <f t="shared" si="2"/>
        <v>823.70953630796146</v>
      </c>
      <c r="N6" s="42">
        <v>611.20000000000005</v>
      </c>
      <c r="O6" s="31">
        <f t="shared" si="3"/>
        <v>3645.6692913385828</v>
      </c>
      <c r="P6" s="42"/>
      <c r="Q6" s="42"/>
      <c r="R6" s="42"/>
    </row>
    <row r="7" spans="1:18" x14ac:dyDescent="0.3">
      <c r="A7" s="43">
        <f t="shared" si="4"/>
        <v>34589</v>
      </c>
      <c r="B7" s="42">
        <v>1994</v>
      </c>
      <c r="C7" s="42">
        <v>255</v>
      </c>
      <c r="D7" s="42" t="s">
        <v>169</v>
      </c>
      <c r="E7" s="45">
        <v>3</v>
      </c>
      <c r="F7" s="42">
        <f>3*0.762</f>
        <v>2.286</v>
      </c>
      <c r="G7" s="42">
        <v>9</v>
      </c>
      <c r="H7" s="42">
        <v>11</v>
      </c>
      <c r="I7" s="42">
        <v>443.7</v>
      </c>
      <c r="J7" s="42">
        <v>274.7</v>
      </c>
      <c r="K7" s="28">
        <f t="shared" si="0"/>
        <v>120.16622922134732</v>
      </c>
      <c r="L7" s="28">
        <f t="shared" si="1"/>
        <v>1072.0978622047246</v>
      </c>
      <c r="M7" s="31">
        <f t="shared" si="2"/>
        <v>1201.6622922134734</v>
      </c>
      <c r="N7" s="42">
        <v>544.4</v>
      </c>
      <c r="O7" s="31">
        <f t="shared" si="3"/>
        <v>4322.3972003499566</v>
      </c>
      <c r="P7" s="42"/>
      <c r="Q7" s="42"/>
      <c r="R7" s="42"/>
    </row>
    <row r="8" spans="1:18" x14ac:dyDescent="0.3">
      <c r="A8" s="43">
        <f t="shared" si="4"/>
        <v>34589</v>
      </c>
      <c r="B8" s="42">
        <v>1994</v>
      </c>
      <c r="C8" s="42">
        <v>255</v>
      </c>
      <c r="D8" s="42" t="s">
        <v>169</v>
      </c>
      <c r="E8" s="45">
        <v>4</v>
      </c>
      <c r="F8" s="42">
        <f>3*0.762</f>
        <v>2.286</v>
      </c>
      <c r="G8" s="42">
        <v>9</v>
      </c>
      <c r="H8" s="42">
        <v>11</v>
      </c>
      <c r="I8" s="42">
        <v>311.60000000000002</v>
      </c>
      <c r="J8" s="42">
        <v>153.6</v>
      </c>
      <c r="K8" s="28">
        <f t="shared" si="0"/>
        <v>67.191601049868765</v>
      </c>
      <c r="L8" s="28">
        <f t="shared" si="1"/>
        <v>599.46935433070871</v>
      </c>
      <c r="M8" s="31">
        <f t="shared" si="2"/>
        <v>671.91601049868768</v>
      </c>
      <c r="N8" s="42">
        <v>584.20000000000005</v>
      </c>
      <c r="O8" s="31">
        <f t="shared" si="3"/>
        <v>3918.6351706036744</v>
      </c>
      <c r="P8" s="44"/>
      <c r="Q8" s="42"/>
      <c r="R8" s="44"/>
    </row>
    <row r="9" spans="1:18" x14ac:dyDescent="0.3">
      <c r="A9" s="43">
        <f t="shared" si="4"/>
        <v>34583</v>
      </c>
      <c r="B9" s="42">
        <v>1994</v>
      </c>
      <c r="C9" s="42">
        <v>249</v>
      </c>
      <c r="D9" s="42" t="s">
        <v>161</v>
      </c>
      <c r="E9" s="45">
        <v>1</v>
      </c>
      <c r="F9" s="42">
        <f>6*0.762</f>
        <v>4.5720000000000001</v>
      </c>
      <c r="G9" s="42">
        <v>19</v>
      </c>
      <c r="H9" s="42">
        <v>22</v>
      </c>
      <c r="I9" s="42">
        <v>2287</v>
      </c>
      <c r="J9" s="42">
        <v>1846.1</v>
      </c>
      <c r="K9" s="28">
        <f t="shared" si="0"/>
        <v>403.78390201224846</v>
      </c>
      <c r="L9" s="28">
        <f t="shared" si="1"/>
        <v>3602.4751791338585</v>
      </c>
      <c r="M9" s="31">
        <f t="shared" si="2"/>
        <v>4037.8390201224847</v>
      </c>
      <c r="N9" s="42">
        <v>1208</v>
      </c>
      <c r="O9" s="31">
        <f t="shared" si="3"/>
        <v>7644.3569553805773</v>
      </c>
      <c r="P9" s="42"/>
      <c r="Q9" s="42"/>
      <c r="R9" s="42"/>
    </row>
    <row r="10" spans="1:18" x14ac:dyDescent="0.3">
      <c r="A10" s="43">
        <f t="shared" si="4"/>
        <v>34583</v>
      </c>
      <c r="B10" s="42">
        <v>1994</v>
      </c>
      <c r="C10" s="42">
        <v>249</v>
      </c>
      <c r="D10" s="42" t="s">
        <v>161</v>
      </c>
      <c r="E10" s="45">
        <v>2</v>
      </c>
      <c r="F10" s="42">
        <f>6*0.762</f>
        <v>4.5720000000000001</v>
      </c>
      <c r="G10" s="42">
        <v>17</v>
      </c>
      <c r="H10" s="42">
        <v>21</v>
      </c>
      <c r="I10" s="42">
        <v>2317.4</v>
      </c>
      <c r="J10" s="42">
        <v>1871.5</v>
      </c>
      <c r="K10" s="28">
        <f t="shared" si="0"/>
        <v>409.339457567804</v>
      </c>
      <c r="L10" s="28">
        <f t="shared" si="1"/>
        <v>3652.0406791338582</v>
      </c>
      <c r="M10" s="31">
        <f t="shared" si="2"/>
        <v>4093.3945756780399</v>
      </c>
      <c r="N10" s="42">
        <v>1147</v>
      </c>
      <c r="O10" s="31">
        <f t="shared" si="3"/>
        <v>7577.4278215223094</v>
      </c>
      <c r="P10" s="42"/>
      <c r="Q10" s="42"/>
      <c r="R10" s="42"/>
    </row>
    <row r="11" spans="1:18" x14ac:dyDescent="0.3">
      <c r="A11" s="43">
        <f t="shared" si="4"/>
        <v>34583</v>
      </c>
      <c r="B11" s="42">
        <v>1994</v>
      </c>
      <c r="C11" s="42">
        <v>249</v>
      </c>
      <c r="D11" s="42" t="s">
        <v>161</v>
      </c>
      <c r="E11" s="45">
        <v>3</v>
      </c>
      <c r="F11" s="42">
        <f>6*0.762</f>
        <v>4.5720000000000001</v>
      </c>
      <c r="G11" s="42">
        <v>18</v>
      </c>
      <c r="H11" s="42">
        <v>24</v>
      </c>
      <c r="I11" s="42">
        <v>2031</v>
      </c>
      <c r="J11" s="42">
        <v>1571.8</v>
      </c>
      <c r="K11" s="28">
        <f t="shared" si="0"/>
        <v>343.78827646544181</v>
      </c>
      <c r="L11" s="28">
        <f t="shared" si="1"/>
        <v>3067.2068070866144</v>
      </c>
      <c r="M11" s="31">
        <f t="shared" si="2"/>
        <v>3437.8827646544182</v>
      </c>
      <c r="N11" s="42">
        <v>1229</v>
      </c>
      <c r="O11" s="31">
        <f t="shared" si="3"/>
        <v>7130.3587051618542</v>
      </c>
      <c r="P11" s="44"/>
      <c r="Q11" s="42"/>
      <c r="R11" s="44"/>
    </row>
    <row r="12" spans="1:18" x14ac:dyDescent="0.3">
      <c r="A12" s="43">
        <f t="shared" si="4"/>
        <v>34589</v>
      </c>
      <c r="B12" s="42">
        <v>1994</v>
      </c>
      <c r="C12" s="42">
        <v>255</v>
      </c>
      <c r="D12" s="42" t="s">
        <v>170</v>
      </c>
      <c r="E12" s="45">
        <v>1</v>
      </c>
      <c r="F12" s="42">
        <f>3*0.762</f>
        <v>2.286</v>
      </c>
      <c r="G12" s="42">
        <v>9</v>
      </c>
      <c r="H12" s="42">
        <v>12</v>
      </c>
      <c r="I12" s="42">
        <v>1336.8</v>
      </c>
      <c r="J12" s="42">
        <v>1075.5</v>
      </c>
      <c r="K12" s="28">
        <f t="shared" si="0"/>
        <v>470.4724409448819</v>
      </c>
      <c r="L12" s="28">
        <f t="shared" si="1"/>
        <v>4197.4563188976381</v>
      </c>
      <c r="M12" s="31">
        <f t="shared" si="2"/>
        <v>4704.7244094488187</v>
      </c>
      <c r="N12" s="42">
        <v>535.79999999999995</v>
      </c>
      <c r="O12" s="31">
        <f t="shared" si="3"/>
        <v>8191.6010498687665</v>
      </c>
      <c r="P12" s="42"/>
      <c r="Q12" s="42"/>
      <c r="R12" s="42"/>
    </row>
    <row r="13" spans="1:18" x14ac:dyDescent="0.3">
      <c r="A13" s="43">
        <f t="shared" si="4"/>
        <v>34589</v>
      </c>
      <c r="B13" s="42">
        <v>1994</v>
      </c>
      <c r="C13" s="42">
        <v>255</v>
      </c>
      <c r="D13" s="42" t="s">
        <v>170</v>
      </c>
      <c r="E13" s="45">
        <v>2</v>
      </c>
      <c r="F13" s="42">
        <f>3*0.762</f>
        <v>2.286</v>
      </c>
      <c r="G13" s="42">
        <v>9</v>
      </c>
      <c r="H13" s="42">
        <v>13</v>
      </c>
      <c r="I13" s="42">
        <v>1500.7</v>
      </c>
      <c r="J13" s="42">
        <v>1196.3</v>
      </c>
      <c r="K13" s="28">
        <f t="shared" si="0"/>
        <v>523.31583552055986</v>
      </c>
      <c r="L13" s="28">
        <f t="shared" si="1"/>
        <v>4668.913988188976</v>
      </c>
      <c r="M13" s="31">
        <f t="shared" si="2"/>
        <v>5233.1583552055981</v>
      </c>
      <c r="N13" s="42">
        <v>618.5</v>
      </c>
      <c r="O13" s="31">
        <f t="shared" si="3"/>
        <v>9270.3412073490817</v>
      </c>
      <c r="P13" s="42"/>
      <c r="Q13" s="42"/>
      <c r="R13" s="42"/>
    </row>
    <row r="14" spans="1:18" x14ac:dyDescent="0.3">
      <c r="A14" s="43">
        <f t="shared" si="4"/>
        <v>34589</v>
      </c>
      <c r="B14" s="42">
        <v>1994</v>
      </c>
      <c r="C14" s="42">
        <v>255</v>
      </c>
      <c r="D14" s="42" t="s">
        <v>170</v>
      </c>
      <c r="E14" s="45">
        <v>3</v>
      </c>
      <c r="F14" s="42">
        <f>3*0.762</f>
        <v>2.286</v>
      </c>
      <c r="G14" s="42">
        <v>9</v>
      </c>
      <c r="H14" s="42">
        <v>11</v>
      </c>
      <c r="I14" s="42">
        <v>1349.3</v>
      </c>
      <c r="J14" s="42">
        <v>1085.0999999999999</v>
      </c>
      <c r="K14" s="28">
        <f t="shared" si="0"/>
        <v>474.67191601049865</v>
      </c>
      <c r="L14" s="28">
        <f t="shared" si="1"/>
        <v>4234.9231535433064</v>
      </c>
      <c r="M14" s="31">
        <f t="shared" si="2"/>
        <v>4746.7191601049863</v>
      </c>
      <c r="N14" s="42">
        <v>688</v>
      </c>
      <c r="O14" s="31">
        <f t="shared" si="3"/>
        <v>8912.0734908136474</v>
      </c>
      <c r="P14" s="42"/>
      <c r="Q14" s="42"/>
      <c r="R14" s="42"/>
    </row>
    <row r="15" spans="1:18" x14ac:dyDescent="0.3">
      <c r="A15" s="43">
        <f t="shared" si="4"/>
        <v>34589</v>
      </c>
      <c r="B15" s="42">
        <v>1994</v>
      </c>
      <c r="C15" s="42">
        <v>255</v>
      </c>
      <c r="D15" s="42" t="s">
        <v>170</v>
      </c>
      <c r="E15" s="45">
        <v>4</v>
      </c>
      <c r="F15" s="42">
        <f>3*0.762</f>
        <v>2.286</v>
      </c>
      <c r="G15" s="42">
        <v>9</v>
      </c>
      <c r="H15" s="42">
        <v>11</v>
      </c>
      <c r="I15" s="42">
        <v>1275.3</v>
      </c>
      <c r="J15" s="42">
        <v>996.7</v>
      </c>
      <c r="K15" s="28">
        <f t="shared" si="0"/>
        <v>436.00174978127734</v>
      </c>
      <c r="L15" s="28">
        <f t="shared" si="1"/>
        <v>3889.9160511811024</v>
      </c>
      <c r="M15" s="31">
        <f t="shared" si="2"/>
        <v>4360.0174978127734</v>
      </c>
      <c r="N15" s="42">
        <v>630.6</v>
      </c>
      <c r="O15" s="31">
        <f t="shared" si="3"/>
        <v>8337.2703412073497</v>
      </c>
      <c r="P15" s="44"/>
      <c r="Q15" s="42"/>
      <c r="R15" s="44"/>
    </row>
    <row r="16" spans="1:18" x14ac:dyDescent="0.3">
      <c r="A16" s="43">
        <f t="shared" si="4"/>
        <v>34589</v>
      </c>
      <c r="B16" s="42">
        <v>1994</v>
      </c>
      <c r="C16" s="42">
        <v>255</v>
      </c>
      <c r="D16" s="42" t="s">
        <v>168</v>
      </c>
      <c r="E16" s="45">
        <v>1</v>
      </c>
      <c r="F16" s="42">
        <f>6*0.762</f>
        <v>4.5720000000000001</v>
      </c>
      <c r="G16" s="42">
        <v>18</v>
      </c>
      <c r="H16" s="42">
        <v>20</v>
      </c>
      <c r="I16" s="42">
        <v>855.1</v>
      </c>
      <c r="J16" s="42">
        <v>542.9</v>
      </c>
      <c r="K16" s="28">
        <f t="shared" si="0"/>
        <v>118.7445319335083</v>
      </c>
      <c r="L16" s="28">
        <f t="shared" si="1"/>
        <v>1059.413777559055</v>
      </c>
      <c r="M16" s="31">
        <f t="shared" si="2"/>
        <v>1187.445319335083</v>
      </c>
      <c r="N16" s="42">
        <v>946</v>
      </c>
      <c r="O16" s="31">
        <f t="shared" si="3"/>
        <v>3939.4138232720911</v>
      </c>
      <c r="P16" s="42"/>
      <c r="Q16" s="42"/>
    </row>
    <row r="17" spans="1:17" x14ac:dyDescent="0.3">
      <c r="A17" s="43">
        <f t="shared" si="4"/>
        <v>34589</v>
      </c>
      <c r="B17" s="42">
        <v>1994</v>
      </c>
      <c r="C17" s="42">
        <v>255</v>
      </c>
      <c r="D17" s="42" t="s">
        <v>168</v>
      </c>
      <c r="E17" s="45">
        <v>2</v>
      </c>
      <c r="F17" s="42">
        <f>6*0.762</f>
        <v>4.5720000000000001</v>
      </c>
      <c r="G17" s="42">
        <v>18</v>
      </c>
      <c r="H17" s="42">
        <v>21</v>
      </c>
      <c r="I17" s="42">
        <v>724.2</v>
      </c>
      <c r="J17" s="42">
        <v>338.3</v>
      </c>
      <c r="K17" s="28">
        <f t="shared" si="0"/>
        <v>73.99387576552931</v>
      </c>
      <c r="L17" s="28">
        <f t="shared" si="1"/>
        <v>660.15782086614183</v>
      </c>
      <c r="M17" s="31">
        <f t="shared" si="2"/>
        <v>739.9387576552931</v>
      </c>
      <c r="N17" s="42">
        <v>902</v>
      </c>
      <c r="O17" s="31">
        <f t="shared" si="3"/>
        <v>3556.8678915135606</v>
      </c>
      <c r="P17" s="42"/>
      <c r="Q17" s="42"/>
    </row>
    <row r="18" spans="1:17" x14ac:dyDescent="0.3">
      <c r="A18" s="43">
        <f t="shared" si="4"/>
        <v>34589</v>
      </c>
      <c r="B18" s="42">
        <v>1994</v>
      </c>
      <c r="C18" s="42">
        <v>255</v>
      </c>
      <c r="D18" s="42" t="s">
        <v>168</v>
      </c>
      <c r="E18" s="45">
        <v>3</v>
      </c>
      <c r="F18" s="42">
        <f>6*0.762</f>
        <v>4.5720000000000001</v>
      </c>
      <c r="G18" s="42">
        <v>18</v>
      </c>
      <c r="H18" s="42">
        <v>24</v>
      </c>
      <c r="I18" s="42">
        <v>645.29999999999995</v>
      </c>
      <c r="J18" s="42">
        <v>369.9</v>
      </c>
      <c r="K18" s="28">
        <f t="shared" si="0"/>
        <v>80.905511811023615</v>
      </c>
      <c r="L18" s="28">
        <f t="shared" si="1"/>
        <v>721.82198622047235</v>
      </c>
      <c r="M18" s="31">
        <f t="shared" si="2"/>
        <v>809.05511811023609</v>
      </c>
      <c r="N18" s="42">
        <v>1158</v>
      </c>
      <c r="O18" s="31">
        <f t="shared" si="3"/>
        <v>3944.2257217847769</v>
      </c>
      <c r="P18" s="42"/>
      <c r="Q18" s="42"/>
    </row>
    <row r="19" spans="1:17" x14ac:dyDescent="0.3">
      <c r="A19" s="42"/>
      <c r="B19" s="42"/>
      <c r="C19" s="42"/>
      <c r="D19" s="42"/>
      <c r="E19" s="42"/>
      <c r="F19" s="42"/>
      <c r="G19" s="42"/>
      <c r="H19" s="42"/>
      <c r="I19" s="42"/>
      <c r="J19" s="42"/>
      <c r="K19" s="42"/>
      <c r="L19" s="42"/>
      <c r="M19" s="42"/>
      <c r="N19" s="42"/>
      <c r="O19" s="42"/>
      <c r="P19" s="42"/>
      <c r="Q19" s="42"/>
    </row>
    <row r="20" spans="1:17" x14ac:dyDescent="0.3">
      <c r="A20" s="42"/>
      <c r="B20" s="42"/>
      <c r="C20" s="42"/>
      <c r="D20" s="27"/>
      <c r="E20" s="27"/>
      <c r="F20" s="29"/>
      <c r="G20" s="29"/>
      <c r="H20" s="29"/>
      <c r="I20" s="42"/>
      <c r="J20" s="42"/>
      <c r="K20" s="28"/>
      <c r="L20" s="28"/>
      <c r="M20" s="31"/>
      <c r="N20" s="42"/>
      <c r="O20" s="28"/>
      <c r="P20" s="42"/>
      <c r="Q20" s="42"/>
    </row>
    <row r="21" spans="1:17" x14ac:dyDescent="0.3">
      <c r="A21" s="42"/>
      <c r="B21" s="42"/>
      <c r="C21" s="42"/>
      <c r="D21" s="42"/>
      <c r="E21" s="42"/>
      <c r="F21" s="42"/>
      <c r="G21" s="42"/>
      <c r="H21" s="42"/>
      <c r="I21" s="42"/>
      <c r="J21" s="42"/>
      <c r="K21" s="42"/>
      <c r="L21" s="42"/>
      <c r="M21" s="42"/>
      <c r="N21" s="42"/>
      <c r="O21" s="42"/>
      <c r="P21" s="42"/>
      <c r="Q21" s="42"/>
    </row>
    <row r="22" spans="1:17" x14ac:dyDescent="0.3">
      <c r="A22" s="42"/>
      <c r="B22" s="42"/>
      <c r="C22" s="42"/>
      <c r="D22" s="42"/>
      <c r="E22" s="42"/>
      <c r="F22" s="42"/>
      <c r="G22" s="42"/>
      <c r="H22" s="42"/>
      <c r="I22" s="42"/>
      <c r="J22" s="42"/>
      <c r="K22" s="42"/>
      <c r="L22" s="42"/>
      <c r="M22" s="42"/>
      <c r="N22" s="42"/>
      <c r="O22" s="42"/>
      <c r="P22" s="42"/>
      <c r="Q22" s="42"/>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C446B-FA58-4337-AA2A-A9227461616E}">
  <sheetPr codeName="Sheet8"/>
  <dimension ref="A1:H15"/>
  <sheetViews>
    <sheetView workbookViewId="0">
      <selection activeCell="C7" sqref="C7"/>
    </sheetView>
  </sheetViews>
  <sheetFormatPr defaultRowHeight="14.4" x14ac:dyDescent="0.3"/>
  <cols>
    <col min="1" max="2" width="30.6640625" style="10" customWidth="1"/>
    <col min="3" max="3" width="64.88671875" style="10" customWidth="1"/>
    <col min="4" max="4" width="17.44140625" style="10" customWidth="1"/>
    <col min="5" max="5" width="10.5546875" style="10" customWidth="1"/>
    <col min="6" max="7" width="11.77734375" style="10" customWidth="1"/>
    <col min="8" max="8" width="12.5546875" style="10" customWidth="1"/>
    <col min="9" max="16384" width="8.88671875" style="2"/>
  </cols>
  <sheetData>
    <row r="1" spans="1:8" ht="27.6" x14ac:dyDescent="0.3">
      <c r="A1" s="13" t="s">
        <v>25</v>
      </c>
      <c r="B1" s="13" t="s">
        <v>26</v>
      </c>
      <c r="C1" s="13" t="s">
        <v>27</v>
      </c>
      <c r="D1" s="13" t="s">
        <v>28</v>
      </c>
      <c r="E1" s="13" t="s">
        <v>29</v>
      </c>
      <c r="F1" s="13" t="s">
        <v>30</v>
      </c>
      <c r="G1" s="13" t="s">
        <v>31</v>
      </c>
      <c r="H1" s="13" t="s">
        <v>32</v>
      </c>
    </row>
    <row r="2" spans="1:8" x14ac:dyDescent="0.3">
      <c r="A2" s="10" t="s">
        <v>57</v>
      </c>
      <c r="B2" s="11" t="s">
        <v>5</v>
      </c>
      <c r="C2" s="8" t="s">
        <v>33</v>
      </c>
      <c r="D2" s="12" t="s">
        <v>34</v>
      </c>
      <c r="E2" s="3">
        <v>10</v>
      </c>
      <c r="F2" s="3"/>
      <c r="G2" s="3" t="s">
        <v>35</v>
      </c>
      <c r="H2" s="3" t="s">
        <v>36</v>
      </c>
    </row>
    <row r="3" spans="1:8" x14ac:dyDescent="0.3">
      <c r="A3" s="10" t="s">
        <v>57</v>
      </c>
      <c r="B3" s="8" t="s">
        <v>0</v>
      </c>
      <c r="C3" s="8" t="s">
        <v>0</v>
      </c>
      <c r="D3" s="8" t="s">
        <v>37</v>
      </c>
      <c r="E3" s="3">
        <v>4</v>
      </c>
      <c r="F3" s="3"/>
      <c r="G3" s="3" t="s">
        <v>35</v>
      </c>
      <c r="H3" s="3" t="s">
        <v>36</v>
      </c>
    </row>
    <row r="4" spans="1:8" x14ac:dyDescent="0.3">
      <c r="A4" s="10" t="s">
        <v>57</v>
      </c>
      <c r="B4" s="8" t="s">
        <v>1</v>
      </c>
      <c r="C4" s="8" t="s">
        <v>38</v>
      </c>
      <c r="D4" s="8" t="s">
        <v>39</v>
      </c>
      <c r="E4" s="3">
        <v>3</v>
      </c>
      <c r="F4" s="3" t="s">
        <v>40</v>
      </c>
      <c r="G4" s="3" t="s">
        <v>35</v>
      </c>
      <c r="H4" s="3" t="s">
        <v>36</v>
      </c>
    </row>
    <row r="5" spans="1:8" ht="52.8" x14ac:dyDescent="0.3">
      <c r="B5" s="8" t="s">
        <v>158</v>
      </c>
      <c r="C5" s="8" t="s">
        <v>174</v>
      </c>
      <c r="D5" s="8"/>
      <c r="E5" s="3"/>
      <c r="F5" s="3"/>
      <c r="G5" s="3"/>
      <c r="H5" s="3"/>
    </row>
    <row r="6" spans="1:8" ht="79.2" x14ac:dyDescent="0.3">
      <c r="A6" s="10" t="s">
        <v>57</v>
      </c>
      <c r="B6" s="10" t="s">
        <v>173</v>
      </c>
      <c r="C6" s="8" t="s">
        <v>175</v>
      </c>
      <c r="D6" s="8" t="s">
        <v>41</v>
      </c>
      <c r="E6" s="3"/>
      <c r="G6" s="3" t="s">
        <v>35</v>
      </c>
      <c r="H6" s="3" t="s">
        <v>36</v>
      </c>
    </row>
    <row r="7" spans="1:8" ht="39.6" x14ac:dyDescent="0.3">
      <c r="A7" s="10" t="s">
        <v>57</v>
      </c>
      <c r="B7" s="10" t="s">
        <v>109</v>
      </c>
      <c r="C7" s="8" t="s">
        <v>139</v>
      </c>
      <c r="D7" s="8" t="s">
        <v>42</v>
      </c>
      <c r="E7" s="3"/>
      <c r="G7" s="3" t="s">
        <v>35</v>
      </c>
      <c r="H7" s="3" t="s">
        <v>36</v>
      </c>
    </row>
    <row r="8" spans="1:8" ht="26.4" x14ac:dyDescent="0.3">
      <c r="A8" s="10" t="s">
        <v>57</v>
      </c>
      <c r="B8" s="10" t="s">
        <v>146</v>
      </c>
      <c r="C8" s="8" t="s">
        <v>140</v>
      </c>
      <c r="D8" s="10" t="s">
        <v>42</v>
      </c>
      <c r="E8" s="3"/>
      <c r="G8" s="3" t="s">
        <v>35</v>
      </c>
      <c r="H8" s="3" t="s">
        <v>43</v>
      </c>
    </row>
    <row r="9" spans="1:8" ht="26.4" x14ac:dyDescent="0.3">
      <c r="A9" s="10" t="s">
        <v>57</v>
      </c>
      <c r="B9" s="10" t="s">
        <v>148</v>
      </c>
      <c r="C9" s="8" t="s">
        <v>141</v>
      </c>
      <c r="D9" s="10" t="s">
        <v>42</v>
      </c>
      <c r="G9" s="3" t="s">
        <v>35</v>
      </c>
      <c r="H9" s="3" t="s">
        <v>43</v>
      </c>
    </row>
    <row r="10" spans="1:8" ht="39.6" x14ac:dyDescent="0.3">
      <c r="A10" s="10" t="s">
        <v>57</v>
      </c>
      <c r="B10" s="10" t="s">
        <v>110</v>
      </c>
      <c r="C10" s="8" t="s">
        <v>142</v>
      </c>
      <c r="D10" s="10" t="s">
        <v>42</v>
      </c>
      <c r="G10" s="3" t="s">
        <v>35</v>
      </c>
      <c r="H10" s="3" t="s">
        <v>43</v>
      </c>
    </row>
    <row r="11" spans="1:8" x14ac:dyDescent="0.3">
      <c r="A11" s="10" t="s">
        <v>57</v>
      </c>
      <c r="B11" s="10" t="s">
        <v>111</v>
      </c>
      <c r="C11" s="8" t="s">
        <v>112</v>
      </c>
      <c r="D11" s="10" t="s">
        <v>42</v>
      </c>
      <c r="G11" s="3" t="s">
        <v>35</v>
      </c>
      <c r="H11" s="3" t="s">
        <v>43</v>
      </c>
    </row>
    <row r="12" spans="1:8" ht="26.4" x14ac:dyDescent="0.3">
      <c r="A12" s="10" t="s">
        <v>57</v>
      </c>
      <c r="B12" s="10" t="s">
        <v>113</v>
      </c>
      <c r="C12" s="8" t="s">
        <v>143</v>
      </c>
      <c r="D12" s="10" t="s">
        <v>42</v>
      </c>
      <c r="G12" s="3" t="s">
        <v>35</v>
      </c>
      <c r="H12" s="3" t="s">
        <v>43</v>
      </c>
    </row>
    <row r="13" spans="1:8" s="10" customFormat="1" ht="39.6" x14ac:dyDescent="0.3">
      <c r="A13" s="10" t="s">
        <v>57</v>
      </c>
      <c r="B13" s="10" t="s">
        <v>114</v>
      </c>
      <c r="C13" s="8" t="s">
        <v>144</v>
      </c>
      <c r="D13" s="10" t="s">
        <v>42</v>
      </c>
      <c r="G13" s="3" t="s">
        <v>35</v>
      </c>
      <c r="H13" s="3" t="s">
        <v>43</v>
      </c>
    </row>
    <row r="14" spans="1:8" s="10" customFormat="1" ht="28.8" x14ac:dyDescent="0.3">
      <c r="A14" s="10" t="s">
        <v>57</v>
      </c>
      <c r="B14" s="14" t="s">
        <v>149</v>
      </c>
      <c r="C14" s="8" t="s">
        <v>150</v>
      </c>
      <c r="D14" s="10" t="s">
        <v>42</v>
      </c>
      <c r="G14" s="3" t="s">
        <v>35</v>
      </c>
      <c r="H14" s="3" t="s">
        <v>43</v>
      </c>
    </row>
    <row r="15" spans="1:8" ht="39.6" x14ac:dyDescent="0.3">
      <c r="A15" s="10" t="s">
        <v>57</v>
      </c>
      <c r="B15" s="10" t="s">
        <v>115</v>
      </c>
      <c r="C15" s="8" t="s">
        <v>145</v>
      </c>
      <c r="D15" s="10" t="s">
        <v>42</v>
      </c>
      <c r="G15" s="3" t="s">
        <v>35</v>
      </c>
      <c r="H15" s="3" t="s">
        <v>43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A6363-8F84-409C-A63B-93A91B223438}">
  <sheetPr codeName="Sheet9"/>
  <dimension ref="A1:O19"/>
  <sheetViews>
    <sheetView workbookViewId="0">
      <selection activeCell="E13" sqref="E13"/>
    </sheetView>
  </sheetViews>
  <sheetFormatPr defaultRowHeight="14.4" x14ac:dyDescent="0.3"/>
  <cols>
    <col min="1" max="1" width="9.6640625" style="27" bestFit="1" customWidth="1"/>
    <col min="2" max="5" width="8.88671875" style="27"/>
    <col min="6" max="7" width="10.44140625" style="27" customWidth="1"/>
    <col min="8" max="9" width="8.88671875" style="27"/>
    <col min="10" max="10" width="9.109375" style="52"/>
    <col min="11" max="11" width="10.109375" style="27" customWidth="1"/>
    <col min="12" max="12" width="8.88671875" style="27"/>
    <col min="13" max="13" width="10.88671875" style="27" customWidth="1"/>
    <col min="14" max="16384" width="8.88671875" style="27"/>
  </cols>
  <sheetData>
    <row r="1" spans="1:15" ht="57.6" x14ac:dyDescent="0.3">
      <c r="A1" s="1" t="s">
        <v>5</v>
      </c>
      <c r="B1" s="1" t="s">
        <v>0</v>
      </c>
      <c r="C1" s="1" t="s">
        <v>1</v>
      </c>
      <c r="D1" s="29" t="s">
        <v>158</v>
      </c>
      <c r="E1" s="29" t="s">
        <v>173</v>
      </c>
      <c r="F1" s="29" t="s">
        <v>116</v>
      </c>
      <c r="G1" s="29" t="s">
        <v>146</v>
      </c>
      <c r="H1" s="29" t="s">
        <v>147</v>
      </c>
      <c r="I1" s="29" t="s">
        <v>110</v>
      </c>
      <c r="J1" s="29" t="s">
        <v>111</v>
      </c>
      <c r="K1" s="29" t="s">
        <v>113</v>
      </c>
      <c r="L1" s="29" t="s">
        <v>114</v>
      </c>
      <c r="M1" s="29" t="s">
        <v>149</v>
      </c>
      <c r="N1" s="29" t="s">
        <v>115</v>
      </c>
      <c r="O1" s="1"/>
    </row>
    <row r="2" spans="1:15" x14ac:dyDescent="0.3">
      <c r="A2" s="48">
        <f t="shared" ref="A2:A6" si="0">DATE(B2,1,C2)</f>
        <v>34590</v>
      </c>
      <c r="B2" s="1">
        <v>1994</v>
      </c>
      <c r="C2" s="1">
        <v>256</v>
      </c>
      <c r="D2" s="29" t="s">
        <v>160</v>
      </c>
      <c r="E2" s="29">
        <v>1</v>
      </c>
      <c r="F2" s="29" t="e">
        <v>#N/A</v>
      </c>
      <c r="G2" s="29" t="e">
        <v>#N/A</v>
      </c>
      <c r="H2" s="29" t="e">
        <v>#N/A</v>
      </c>
      <c r="I2" s="29" t="e">
        <v>#N/A</v>
      </c>
      <c r="J2" s="29" t="e">
        <v>#N/A</v>
      </c>
      <c r="K2" s="29" t="e">
        <v>#N/A</v>
      </c>
      <c r="L2" s="29" t="e">
        <v>#N/A</v>
      </c>
      <c r="M2" s="55" t="e">
        <f>L2*1.18343195266272/56</f>
        <v>#N/A</v>
      </c>
      <c r="N2" s="29" t="e">
        <v>#N/A</v>
      </c>
      <c r="O2" s="1"/>
    </row>
    <row r="3" spans="1:15" x14ac:dyDescent="0.3">
      <c r="A3" s="48">
        <f t="shared" si="0"/>
        <v>34590</v>
      </c>
      <c r="B3" s="1">
        <v>1994</v>
      </c>
      <c r="C3" s="1">
        <v>256</v>
      </c>
      <c r="D3" s="29" t="s">
        <v>160</v>
      </c>
      <c r="E3" s="29">
        <v>2</v>
      </c>
      <c r="F3" s="29" t="e">
        <v>#N/A</v>
      </c>
      <c r="G3" s="29" t="e">
        <v>#N/A</v>
      </c>
      <c r="H3" s="29" t="e">
        <v>#N/A</v>
      </c>
      <c r="I3" s="29" t="e">
        <v>#N/A</v>
      </c>
      <c r="J3" s="29" t="e">
        <v>#N/A</v>
      </c>
      <c r="K3" s="29" t="e">
        <v>#N/A</v>
      </c>
      <c r="L3" s="29" t="e">
        <v>#N/A</v>
      </c>
      <c r="M3" s="55" t="e">
        <f t="shared" ref="M3:M12" si="1">L3*1.18343195266272/56</f>
        <v>#N/A</v>
      </c>
      <c r="N3" s="29" t="e">
        <v>#N/A</v>
      </c>
      <c r="O3" s="1"/>
    </row>
    <row r="4" spans="1:15" x14ac:dyDescent="0.3">
      <c r="A4" s="48">
        <f t="shared" si="0"/>
        <v>34590</v>
      </c>
      <c r="B4" s="1">
        <v>1994</v>
      </c>
      <c r="C4" s="1">
        <v>256</v>
      </c>
      <c r="D4" s="29" t="s">
        <v>160</v>
      </c>
      <c r="E4" s="29">
        <v>3</v>
      </c>
      <c r="F4" s="29" t="e">
        <v>#N/A</v>
      </c>
      <c r="G4" s="29" t="e">
        <v>#N/A</v>
      </c>
      <c r="H4" s="29" t="e">
        <v>#N/A</v>
      </c>
      <c r="I4" s="29" t="e">
        <v>#N/A</v>
      </c>
      <c r="J4" s="29" t="e">
        <v>#N/A</v>
      </c>
      <c r="K4" s="29" t="e">
        <v>#N/A</v>
      </c>
      <c r="L4" s="29" t="e">
        <v>#N/A</v>
      </c>
      <c r="M4" s="55" t="e">
        <f t="shared" si="1"/>
        <v>#N/A</v>
      </c>
      <c r="N4" s="29" t="e">
        <v>#N/A</v>
      </c>
      <c r="O4" s="1"/>
    </row>
    <row r="5" spans="1:15" x14ac:dyDescent="0.3">
      <c r="A5" s="48">
        <f t="shared" si="0"/>
        <v>34590</v>
      </c>
      <c r="B5" s="1">
        <v>1994</v>
      </c>
      <c r="C5" s="1">
        <v>256</v>
      </c>
      <c r="D5" s="29" t="s">
        <v>160</v>
      </c>
      <c r="E5" s="29">
        <v>4</v>
      </c>
      <c r="F5" s="29" t="e">
        <v>#N/A</v>
      </c>
      <c r="G5" s="29" t="e">
        <v>#N/A</v>
      </c>
      <c r="H5" s="29" t="e">
        <v>#N/A</v>
      </c>
      <c r="I5" s="29" t="e">
        <v>#N/A</v>
      </c>
      <c r="J5" s="29" t="e">
        <v>#N/A</v>
      </c>
      <c r="K5" s="29" t="e">
        <v>#N/A</v>
      </c>
      <c r="L5" s="29" t="e">
        <v>#N/A</v>
      </c>
      <c r="M5" s="55" t="e">
        <f t="shared" si="1"/>
        <v>#N/A</v>
      </c>
      <c r="N5" s="29" t="e">
        <v>#N/A</v>
      </c>
      <c r="O5" s="1"/>
    </row>
    <row r="6" spans="1:15" x14ac:dyDescent="0.3">
      <c r="A6" s="48">
        <f t="shared" si="0"/>
        <v>34590</v>
      </c>
      <c r="B6" s="1">
        <v>1994</v>
      </c>
      <c r="C6" s="1">
        <v>256</v>
      </c>
      <c r="D6" s="29" t="s">
        <v>160</v>
      </c>
      <c r="E6" s="29">
        <v>5</v>
      </c>
      <c r="F6" s="29" t="e">
        <v>#N/A</v>
      </c>
      <c r="G6" s="29" t="e">
        <v>#N/A</v>
      </c>
      <c r="H6" s="29" t="e">
        <v>#N/A</v>
      </c>
      <c r="I6" s="29" t="e">
        <v>#N/A</v>
      </c>
      <c r="J6" s="29" t="e">
        <v>#N/A</v>
      </c>
      <c r="K6" s="29" t="e">
        <v>#N/A</v>
      </c>
      <c r="L6" s="29" t="e">
        <v>#N/A</v>
      </c>
      <c r="M6" s="55" t="e">
        <f t="shared" si="1"/>
        <v>#N/A</v>
      </c>
      <c r="N6" s="29" t="e">
        <v>#N/A</v>
      </c>
      <c r="O6" s="1"/>
    </row>
    <row r="7" spans="1:15" x14ac:dyDescent="0.3">
      <c r="A7" s="48">
        <f t="shared" ref="A7" si="2">DATE(B7,1,C7)</f>
        <v>34590</v>
      </c>
      <c r="B7" s="1">
        <v>1994</v>
      </c>
      <c r="C7" s="1">
        <v>256</v>
      </c>
      <c r="D7" s="1" t="s">
        <v>161</v>
      </c>
      <c r="E7" s="1">
        <v>6</v>
      </c>
      <c r="F7" s="1">
        <v>0.45</v>
      </c>
      <c r="G7" s="1">
        <v>1175</v>
      </c>
      <c r="H7" s="49">
        <v>292.5</v>
      </c>
      <c r="I7" s="1">
        <v>254.5</v>
      </c>
      <c r="J7" s="56">
        <f t="shared" ref="J7:J12" si="3">(H7-I7)/H7</f>
        <v>0.12991452991452992</v>
      </c>
      <c r="K7" s="55">
        <f>G7-J7*G7</f>
        <v>1022.3504273504274</v>
      </c>
      <c r="L7" s="55">
        <f t="shared" ref="L7:L12" si="4">K7/F7</f>
        <v>2271.8898385565053</v>
      </c>
      <c r="M7" s="55">
        <f>L7*1.18343195266272/56</f>
        <v>48.01119692638423</v>
      </c>
      <c r="N7" s="55">
        <f t="shared" ref="N7:N12" si="5">L7/0.892179</f>
        <v>2546.4506994185081</v>
      </c>
      <c r="O7" s="1"/>
    </row>
    <row r="8" spans="1:15" x14ac:dyDescent="0.3">
      <c r="A8" s="48">
        <f>DATE(B8,1,C8)</f>
        <v>34590</v>
      </c>
      <c r="B8" s="1">
        <v>1994</v>
      </c>
      <c r="C8" s="1">
        <v>256</v>
      </c>
      <c r="D8" s="1" t="s">
        <v>161</v>
      </c>
      <c r="E8" s="1">
        <v>7</v>
      </c>
      <c r="F8" s="1">
        <v>0.45</v>
      </c>
      <c r="G8" s="1">
        <v>860</v>
      </c>
      <c r="H8" s="49">
        <v>298.60000000000002</v>
      </c>
      <c r="I8" s="1">
        <v>260.60000000000002</v>
      </c>
      <c r="J8" s="56">
        <f t="shared" si="3"/>
        <v>0.12726054922973878</v>
      </c>
      <c r="K8" s="55">
        <f t="shared" ref="K8:K12" si="6">G8-J8*G8</f>
        <v>750.55592766242466</v>
      </c>
      <c r="L8" s="55">
        <f t="shared" si="4"/>
        <v>1667.9020614720548</v>
      </c>
      <c r="M8" s="55">
        <f t="shared" si="1"/>
        <v>35.247296311750894</v>
      </c>
      <c r="N8" s="55">
        <f t="shared" si="5"/>
        <v>1869.470208861736</v>
      </c>
      <c r="O8" s="1"/>
    </row>
    <row r="9" spans="1:15" x14ac:dyDescent="0.3">
      <c r="A9" s="48">
        <f t="shared" ref="A9:A12" si="7">DATE(B9,1,C9)</f>
        <v>34590</v>
      </c>
      <c r="B9" s="1">
        <v>1994</v>
      </c>
      <c r="C9" s="1">
        <v>256</v>
      </c>
      <c r="D9" s="1" t="s">
        <v>161</v>
      </c>
      <c r="E9" s="1">
        <v>8</v>
      </c>
      <c r="F9" s="1">
        <v>0.45</v>
      </c>
      <c r="G9" s="1">
        <v>815</v>
      </c>
      <c r="H9" s="49">
        <v>278.8</v>
      </c>
      <c r="I9" s="1">
        <v>243.7</v>
      </c>
      <c r="J9" s="56">
        <f t="shared" si="3"/>
        <v>0.1258967001434721</v>
      </c>
      <c r="K9" s="55">
        <f t="shared" si="6"/>
        <v>712.39418938307028</v>
      </c>
      <c r="L9" s="55">
        <f t="shared" si="4"/>
        <v>1583.0981986290451</v>
      </c>
      <c r="M9" s="55">
        <f t="shared" si="1"/>
        <v>33.455160579650098</v>
      </c>
      <c r="N9" s="55">
        <f t="shared" si="5"/>
        <v>1774.4176881870621</v>
      </c>
      <c r="O9" s="1"/>
    </row>
    <row r="10" spans="1:15" x14ac:dyDescent="0.3">
      <c r="A10" s="48">
        <f t="shared" si="7"/>
        <v>34590</v>
      </c>
      <c r="B10" s="1">
        <v>1994</v>
      </c>
      <c r="C10" s="1">
        <v>256</v>
      </c>
      <c r="D10" s="1" t="s">
        <v>161</v>
      </c>
      <c r="E10" s="1">
        <v>9</v>
      </c>
      <c r="F10" s="1">
        <v>0.45</v>
      </c>
      <c r="G10" s="1">
        <v>1045</v>
      </c>
      <c r="H10" s="49">
        <v>268.60000000000002</v>
      </c>
      <c r="I10" s="1">
        <v>233.7</v>
      </c>
      <c r="J10" s="56">
        <f t="shared" si="3"/>
        <v>0.12993298585256899</v>
      </c>
      <c r="K10" s="55">
        <f t="shared" si="6"/>
        <v>909.22002978406545</v>
      </c>
      <c r="L10" s="55">
        <f t="shared" si="4"/>
        <v>2020.4889550757009</v>
      </c>
      <c r="M10" s="55">
        <f t="shared" si="1"/>
        <v>42.69841409711956</v>
      </c>
      <c r="N10" s="55">
        <f t="shared" si="5"/>
        <v>2264.667690088761</v>
      </c>
      <c r="O10" s="1"/>
    </row>
    <row r="11" spans="1:15" x14ac:dyDescent="0.3">
      <c r="A11" s="48">
        <f t="shared" si="7"/>
        <v>34590</v>
      </c>
      <c r="B11" s="1">
        <v>1994</v>
      </c>
      <c r="C11" s="1">
        <v>256</v>
      </c>
      <c r="D11" s="1" t="s">
        <v>161</v>
      </c>
      <c r="E11" s="1">
        <v>10</v>
      </c>
      <c r="F11" s="1">
        <v>0.45</v>
      </c>
      <c r="G11" s="1">
        <v>845</v>
      </c>
      <c r="H11" s="49">
        <v>313.2</v>
      </c>
      <c r="I11" s="1">
        <v>272.8</v>
      </c>
      <c r="J11" s="56">
        <f t="shared" si="3"/>
        <v>0.12899106002554273</v>
      </c>
      <c r="K11" s="55">
        <f t="shared" si="6"/>
        <v>736.00255427841637</v>
      </c>
      <c r="L11" s="55">
        <f t="shared" si="4"/>
        <v>1635.5612317298142</v>
      </c>
      <c r="M11" s="55">
        <f t="shared" si="1"/>
        <v>34.56384682438317</v>
      </c>
      <c r="N11" s="55">
        <f t="shared" si="5"/>
        <v>1833.2209475114457</v>
      </c>
      <c r="O11" s="50"/>
    </row>
    <row r="12" spans="1:15" x14ac:dyDescent="0.3">
      <c r="A12" s="48">
        <f t="shared" si="7"/>
        <v>34590</v>
      </c>
      <c r="B12" s="1">
        <v>1994</v>
      </c>
      <c r="C12" s="1">
        <v>256</v>
      </c>
      <c r="D12" s="1" t="s">
        <v>47</v>
      </c>
      <c r="E12" s="1">
        <v>5</v>
      </c>
      <c r="F12" s="1">
        <v>0.45</v>
      </c>
      <c r="G12" s="1">
        <v>950</v>
      </c>
      <c r="H12" s="49">
        <v>303.8</v>
      </c>
      <c r="I12" s="1">
        <v>264.7</v>
      </c>
      <c r="J12" s="56">
        <f t="shared" si="3"/>
        <v>0.12870309414088224</v>
      </c>
      <c r="K12" s="55">
        <f t="shared" si="6"/>
        <v>827.73206056616186</v>
      </c>
      <c r="L12" s="55">
        <f t="shared" si="4"/>
        <v>1839.4045790359153</v>
      </c>
      <c r="M12" s="55">
        <f t="shared" si="1"/>
        <v>38.871609869736105</v>
      </c>
      <c r="N12" s="55">
        <f t="shared" si="5"/>
        <v>2061.6990301676178</v>
      </c>
      <c r="O12" s="1"/>
    </row>
    <row r="13" spans="1:15" x14ac:dyDescent="0.3">
      <c r="A13" s="1"/>
      <c r="B13" s="1"/>
      <c r="C13" s="1"/>
      <c r="D13" s="1"/>
      <c r="E13" s="1"/>
      <c r="F13" s="1"/>
      <c r="G13" s="1"/>
      <c r="H13" s="49"/>
      <c r="I13" s="1"/>
      <c r="J13" s="51"/>
      <c r="K13" s="1"/>
      <c r="L13" s="49"/>
      <c r="M13" s="49"/>
      <c r="N13" s="49"/>
      <c r="O13" s="1"/>
    </row>
    <row r="14" spans="1:15" x14ac:dyDescent="0.3">
      <c r="D14" s="29"/>
      <c r="E14" s="29"/>
      <c r="O14" s="1"/>
    </row>
    <row r="15" spans="1:15" x14ac:dyDescent="0.3">
      <c r="A15" s="53"/>
      <c r="H15" s="54"/>
      <c r="J15" s="56"/>
      <c r="K15" s="55"/>
      <c r="L15" s="55"/>
      <c r="M15" s="55"/>
      <c r="N15" s="55"/>
      <c r="O15" s="1"/>
    </row>
    <row r="16" spans="1:15" x14ac:dyDescent="0.3">
      <c r="H16" s="54"/>
      <c r="L16" s="54"/>
      <c r="M16" s="54"/>
      <c r="N16" s="54"/>
    </row>
    <row r="17" spans="8:14" x14ac:dyDescent="0.3">
      <c r="H17" s="54"/>
      <c r="L17" s="54"/>
      <c r="M17" s="54"/>
      <c r="N17" s="54"/>
    </row>
    <row r="18" spans="8:14" x14ac:dyDescent="0.3">
      <c r="H18" s="54"/>
      <c r="L18" s="54"/>
      <c r="M18" s="54"/>
      <c r="N18" s="54"/>
    </row>
    <row r="19" spans="8:14" x14ac:dyDescent="0.3">
      <c r="H19" s="54"/>
      <c r="L19" s="54"/>
      <c r="M19" s="54"/>
      <c r="N19" s="5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1994 W Maize Introduction</vt:lpstr>
      <vt:lpstr>Dic. 1994 W Maize Growth</vt:lpstr>
      <vt:lpstr>1994 W Maize Growth</vt:lpstr>
      <vt:lpstr>Dic. 1994 W Maize Pop. Density</vt:lpstr>
      <vt:lpstr>1994 W Maize Pop. Density</vt:lpstr>
      <vt:lpstr>Dic. 1994 W Maize Hand Harvest</vt:lpstr>
      <vt:lpstr>1994 W Maize Hand Harvest</vt:lpstr>
      <vt:lpstr>Dic. 1994 W Maize Combine Yield</vt:lpstr>
      <vt:lpstr>1994 W Maize Combine Yield</vt:lpstr>
      <vt:lpstr>Dic. 1994 W Maize Seed Data</vt:lpstr>
      <vt:lpstr>1994 W Maize Seed Data</vt:lpstr>
      <vt:lpstr>'1994 W Maize Growth'!plants94</vt:lpstr>
      <vt:lpstr>'1994 W Maize Growth'!plants94_1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2021-04-23T16:18:27Z</dcterms:created>
  <dcterms:modified xsi:type="dcterms:W3CDTF">2021-11-18T19:09:48Z</dcterms:modified>
</cp:coreProperties>
</file>