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66925"/>
  <mc:AlternateContent xmlns:mc="http://schemas.openxmlformats.org/markup-compatibility/2006">
    <mc:Choice Requires="x15">
      <x15ac:absPath xmlns:x15ac="http://schemas.microsoft.com/office/spreadsheetml/2010/11/ac" url="C:\WPDOCS\RES\Lysimeters\Final\Ag_Data_Commons\Crop_growth_&amp;_yield_data\"/>
    </mc:Choice>
  </mc:AlternateContent>
  <xr:revisionPtr revIDLastSave="0" documentId="13_ncr:1_{EB802EFF-A555-49E3-88D0-DF5FB5CA0D8F}" xr6:coauthVersionLast="46" xr6:coauthVersionMax="46" xr10:uidLastSave="{00000000-0000-0000-0000-000000000000}"/>
  <bookViews>
    <workbookView xWindow="-108" yWindow="-108" windowWidth="23256" windowHeight="13404" tabRatio="880" xr2:uid="{F3D3EBF0-2BAD-4F2C-A4E6-F8D6DFC2C68D}"/>
  </bookViews>
  <sheets>
    <sheet name="2013 E Maize Introduction" sheetId="6" r:id="rId1"/>
    <sheet name="Dic. 2013 E Maize Lys Measur." sheetId="7" r:id="rId2"/>
    <sheet name="2013 E Maize Lys Measur." sheetId="1" r:id="rId3"/>
    <sheet name="Dic. 2013 E Maize Growth" sheetId="9" r:id="rId4"/>
    <sheet name="2013 E Maize Growth" sheetId="10" r:id="rId5"/>
    <sheet name="Dic. 2013 E Maize LAI Biomass" sheetId="11" r:id="rId6"/>
    <sheet name="2013 E Maize LAI Biomass" sheetId="12" r:id="rId7"/>
    <sheet name="Dic. 2013 E Maize Biomass Water" sheetId="17" r:id="rId8"/>
    <sheet name="2013 E Maize Biomass Water" sheetId="18" r:id="rId9"/>
    <sheet name="Dic. 2013 E Maize Pop. Density&quot;" sheetId="8" r:id="rId10"/>
    <sheet name="2013 E Maize Pop. Density" sheetId="3" r:id="rId11"/>
    <sheet name="Dic. 2013 E Maize Comb. Harv." sheetId="13" r:id="rId12"/>
    <sheet name="2013 E Maize Comb. Harv." sheetId="14" r:id="rId13"/>
    <sheet name="Dic. 2013 E Maize Hand Yield" sheetId="15" r:id="rId14"/>
    <sheet name="2013 E Maize Hand Yield" sheetId="16" r:id="rId15"/>
  </sheets>
  <definedNames>
    <definedName name="plants94" localSheetId="2">'2013 E Maize Lys Measur.'!$E$2:$P$19</definedName>
    <definedName name="plants94_1" localSheetId="2">'2013 E Maize Lys Measur.'!$E$2:$P$13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W61" i="18" l="1"/>
  <c r="W60" i="18"/>
  <c r="W59" i="18"/>
  <c r="W58" i="18"/>
  <c r="W57" i="18"/>
  <c r="W56" i="18"/>
  <c r="W55" i="18"/>
  <c r="W54" i="18"/>
  <c r="W53" i="18"/>
  <c r="W52" i="18"/>
  <c r="W51" i="18"/>
  <c r="W50" i="18"/>
  <c r="W49" i="18"/>
  <c r="W48" i="18"/>
  <c r="W47" i="18"/>
  <c r="W46" i="18"/>
  <c r="W45" i="18"/>
  <c r="W44" i="18"/>
  <c r="W43" i="18"/>
  <c r="W42" i="18"/>
  <c r="W41" i="18"/>
  <c r="W40" i="18"/>
  <c r="W39" i="18"/>
  <c r="W38" i="18"/>
  <c r="W37" i="18"/>
  <c r="W36" i="18"/>
  <c r="W35" i="18"/>
  <c r="W34" i="18"/>
  <c r="W33" i="18"/>
  <c r="W32" i="18"/>
  <c r="W31" i="18"/>
  <c r="W30" i="18"/>
  <c r="W29" i="18"/>
  <c r="W28" i="18"/>
  <c r="W27" i="18"/>
  <c r="W26" i="18"/>
  <c r="W25" i="18"/>
  <c r="W24" i="18"/>
  <c r="W23" i="18"/>
  <c r="W22" i="18"/>
  <c r="W21" i="18"/>
  <c r="W20" i="18"/>
  <c r="W19" i="18"/>
  <c r="W18" i="18"/>
  <c r="W17" i="18"/>
  <c r="W16" i="18"/>
  <c r="W15" i="18"/>
  <c r="W14" i="18"/>
  <c r="W13" i="18"/>
  <c r="W12" i="18"/>
  <c r="W11" i="18"/>
  <c r="W10" i="18"/>
  <c r="W9" i="18"/>
  <c r="W8" i="18"/>
  <c r="W7" i="18"/>
  <c r="W6" i="18"/>
  <c r="W5" i="18"/>
  <c r="W4" i="18"/>
  <c r="W3" i="18"/>
  <c r="W2" i="18"/>
  <c r="F61" i="18"/>
  <c r="F60" i="18"/>
  <c r="F59" i="18"/>
  <c r="F58" i="18"/>
  <c r="F57" i="18"/>
  <c r="F56" i="18"/>
  <c r="F55" i="18"/>
  <c r="F54" i="18"/>
  <c r="F53" i="18"/>
  <c r="F52" i="18"/>
  <c r="F51" i="18"/>
  <c r="F50" i="18"/>
  <c r="F49" i="18"/>
  <c r="F48" i="18"/>
  <c r="F47" i="18"/>
  <c r="F46" i="18"/>
  <c r="F45" i="18"/>
  <c r="F44" i="18"/>
  <c r="F43" i="18"/>
  <c r="F42" i="18"/>
  <c r="F41" i="18"/>
  <c r="F40" i="18"/>
  <c r="F39" i="18"/>
  <c r="F38" i="18"/>
  <c r="F37" i="18"/>
  <c r="F36" i="18"/>
  <c r="F35" i="18"/>
  <c r="F34" i="18"/>
  <c r="F33" i="18"/>
  <c r="F32" i="18"/>
  <c r="F31" i="18"/>
  <c r="F30" i="18"/>
  <c r="F29" i="18"/>
  <c r="F28" i="18"/>
  <c r="F27" i="18"/>
  <c r="F26" i="18"/>
  <c r="F25" i="18"/>
  <c r="F24" i="18"/>
  <c r="F23" i="18"/>
  <c r="F22" i="18"/>
  <c r="F21" i="18"/>
  <c r="F20" i="18"/>
  <c r="F19" i="18"/>
  <c r="F18" i="18"/>
  <c r="F17" i="18"/>
  <c r="F16" i="18"/>
  <c r="F15" i="18"/>
  <c r="F14" i="18"/>
  <c r="F13" i="18"/>
  <c r="F12" i="18"/>
  <c r="F11" i="18"/>
  <c r="F10" i="18"/>
  <c r="F9" i="18"/>
  <c r="F8" i="18"/>
  <c r="F7" i="18"/>
  <c r="F6" i="18"/>
  <c r="F5" i="18"/>
  <c r="F4" i="18"/>
  <c r="F3" i="18"/>
  <c r="X61" i="18"/>
  <c r="X60" i="18"/>
  <c r="X59" i="18"/>
  <c r="X58" i="18"/>
  <c r="X57" i="18"/>
  <c r="X56" i="18"/>
  <c r="X55" i="18"/>
  <c r="X54" i="18"/>
  <c r="X53" i="18"/>
  <c r="X52" i="18"/>
  <c r="X51" i="18"/>
  <c r="X50" i="18"/>
  <c r="X49" i="18"/>
  <c r="X48" i="18"/>
  <c r="X47" i="18"/>
  <c r="X46" i="18"/>
  <c r="X45" i="18"/>
  <c r="X44" i="18"/>
  <c r="X43" i="18"/>
  <c r="X42" i="18"/>
  <c r="X41" i="18"/>
  <c r="X40" i="18"/>
  <c r="X39" i="18"/>
  <c r="X38" i="18"/>
  <c r="X37" i="18"/>
  <c r="X36" i="18"/>
  <c r="X35" i="18"/>
  <c r="X34" i="18"/>
  <c r="X33" i="18"/>
  <c r="X32" i="18"/>
  <c r="X31" i="18"/>
  <c r="X30" i="18"/>
  <c r="X29" i="18"/>
  <c r="X28" i="18"/>
  <c r="X27" i="18"/>
  <c r="X26" i="18"/>
  <c r="X25" i="18"/>
  <c r="X24" i="18"/>
  <c r="X23" i="18"/>
  <c r="X22" i="18"/>
  <c r="X21" i="18"/>
  <c r="X20" i="18"/>
  <c r="X19" i="18"/>
  <c r="X18" i="18"/>
  <c r="X17" i="18"/>
  <c r="X16" i="18"/>
  <c r="X15" i="18"/>
  <c r="X14" i="18"/>
  <c r="X13" i="18"/>
  <c r="X12" i="18"/>
  <c r="X11" i="18"/>
  <c r="X10" i="18"/>
  <c r="X9" i="18"/>
  <c r="X8" i="18"/>
  <c r="X7" i="18"/>
  <c r="X6" i="18"/>
  <c r="X5" i="18"/>
  <c r="X4" i="18"/>
  <c r="X3" i="18"/>
  <c r="X2" i="18"/>
  <c r="F2" i="18"/>
  <c r="T61" i="18"/>
  <c r="U61" i="18" s="1"/>
  <c r="P61" i="18"/>
  <c r="O61" i="18"/>
  <c r="N61" i="18"/>
  <c r="M61" i="18"/>
  <c r="L61" i="18"/>
  <c r="J61" i="18"/>
  <c r="K61" i="18" s="1"/>
  <c r="V61" i="18" s="1"/>
  <c r="C61" i="18"/>
  <c r="T60" i="18"/>
  <c r="U60" i="18" s="1"/>
  <c r="P60" i="18"/>
  <c r="O60" i="18"/>
  <c r="N60" i="18"/>
  <c r="M60" i="18"/>
  <c r="L60" i="18"/>
  <c r="K60" i="18"/>
  <c r="J60" i="18"/>
  <c r="C60" i="18"/>
  <c r="U59" i="18"/>
  <c r="T59" i="18"/>
  <c r="P59" i="18"/>
  <c r="O59" i="18"/>
  <c r="N59" i="18"/>
  <c r="M59" i="18"/>
  <c r="L59" i="18"/>
  <c r="J59" i="18"/>
  <c r="K59" i="18" s="1"/>
  <c r="C59" i="18"/>
  <c r="T58" i="18"/>
  <c r="U58" i="18" s="1"/>
  <c r="P58" i="18"/>
  <c r="O58" i="18"/>
  <c r="N58" i="18"/>
  <c r="M58" i="18"/>
  <c r="L58" i="18"/>
  <c r="J58" i="18"/>
  <c r="K58" i="18" s="1"/>
  <c r="V58" i="18" s="1"/>
  <c r="C58" i="18"/>
  <c r="T57" i="18"/>
  <c r="U57" i="18" s="1"/>
  <c r="P57" i="18"/>
  <c r="O57" i="18"/>
  <c r="N57" i="18"/>
  <c r="M57" i="18"/>
  <c r="L57" i="18"/>
  <c r="J57" i="18"/>
  <c r="K57" i="18" s="1"/>
  <c r="V57" i="18" s="1"/>
  <c r="C57" i="18"/>
  <c r="T56" i="18"/>
  <c r="U56" i="18" s="1"/>
  <c r="P56" i="18"/>
  <c r="O56" i="18"/>
  <c r="N56" i="18"/>
  <c r="M56" i="18"/>
  <c r="L56" i="18"/>
  <c r="K56" i="18"/>
  <c r="J56" i="18"/>
  <c r="C56" i="18"/>
  <c r="U55" i="18"/>
  <c r="T55" i="18"/>
  <c r="P55" i="18"/>
  <c r="O55" i="18"/>
  <c r="N55" i="18"/>
  <c r="M55" i="18"/>
  <c r="L55" i="18"/>
  <c r="J55" i="18"/>
  <c r="K55" i="18" s="1"/>
  <c r="C55" i="18"/>
  <c r="T54" i="18"/>
  <c r="U54" i="18" s="1"/>
  <c r="P54" i="18"/>
  <c r="O54" i="18"/>
  <c r="N54" i="18"/>
  <c r="M54" i="18"/>
  <c r="L54" i="18"/>
  <c r="J54" i="18"/>
  <c r="K54" i="18" s="1"/>
  <c r="V54" i="18" s="1"/>
  <c r="C54" i="18"/>
  <c r="T53" i="18"/>
  <c r="U53" i="18" s="1"/>
  <c r="P53" i="18"/>
  <c r="O53" i="18"/>
  <c r="N53" i="18"/>
  <c r="M53" i="18"/>
  <c r="L53" i="18"/>
  <c r="J53" i="18"/>
  <c r="K53" i="18" s="1"/>
  <c r="V53" i="18" s="1"/>
  <c r="C53" i="18"/>
  <c r="T52" i="18"/>
  <c r="U52" i="18" s="1"/>
  <c r="P52" i="18"/>
  <c r="O52" i="18"/>
  <c r="N52" i="18"/>
  <c r="M52" i="18"/>
  <c r="L52" i="18"/>
  <c r="K52" i="18"/>
  <c r="J52" i="18"/>
  <c r="C52" i="18"/>
  <c r="U51" i="18"/>
  <c r="T51" i="18"/>
  <c r="P51" i="18"/>
  <c r="O51" i="18"/>
  <c r="N51" i="18"/>
  <c r="M51" i="18"/>
  <c r="L51" i="18"/>
  <c r="J51" i="18"/>
  <c r="K51" i="18" s="1"/>
  <c r="C51" i="18"/>
  <c r="T50" i="18"/>
  <c r="U50" i="18" s="1"/>
  <c r="P50" i="18"/>
  <c r="O50" i="18"/>
  <c r="N50" i="18"/>
  <c r="M50" i="18"/>
  <c r="L50" i="18"/>
  <c r="J50" i="18"/>
  <c r="K50" i="18" s="1"/>
  <c r="V50" i="18" s="1"/>
  <c r="C50" i="18"/>
  <c r="T49" i="18"/>
  <c r="U49" i="18" s="1"/>
  <c r="O49" i="18"/>
  <c r="P49" i="18" s="1"/>
  <c r="J49" i="18"/>
  <c r="K49" i="18" s="1"/>
  <c r="C49" i="18"/>
  <c r="T48" i="18"/>
  <c r="U48" i="18" s="1"/>
  <c r="O48" i="18"/>
  <c r="P48" i="18" s="1"/>
  <c r="J48" i="18"/>
  <c r="K48" i="18" s="1"/>
  <c r="C48" i="18"/>
  <c r="T47" i="18"/>
  <c r="U47" i="18" s="1"/>
  <c r="P47" i="18"/>
  <c r="O47" i="18"/>
  <c r="J47" i="18"/>
  <c r="K47" i="18" s="1"/>
  <c r="C47" i="18"/>
  <c r="T46" i="18"/>
  <c r="U46" i="18" s="1"/>
  <c r="P46" i="18"/>
  <c r="O46" i="18"/>
  <c r="J46" i="18"/>
  <c r="K46" i="18" s="1"/>
  <c r="C46" i="18"/>
  <c r="T45" i="18"/>
  <c r="U45" i="18" s="1"/>
  <c r="O45" i="18"/>
  <c r="P45" i="18" s="1"/>
  <c r="J45" i="18"/>
  <c r="K45" i="18" s="1"/>
  <c r="C45" i="18"/>
  <c r="T44" i="18"/>
  <c r="U44" i="18" s="1"/>
  <c r="O44" i="18"/>
  <c r="P44" i="18" s="1"/>
  <c r="J44" i="18"/>
  <c r="K44" i="18" s="1"/>
  <c r="C44" i="18"/>
  <c r="T43" i="18"/>
  <c r="U43" i="18" s="1"/>
  <c r="P43" i="18"/>
  <c r="O43" i="18"/>
  <c r="J43" i="18"/>
  <c r="K43" i="18" s="1"/>
  <c r="C43" i="18"/>
  <c r="T42" i="18"/>
  <c r="U42" i="18" s="1"/>
  <c r="P42" i="18"/>
  <c r="O42" i="18"/>
  <c r="J42" i="18"/>
  <c r="K42" i="18" s="1"/>
  <c r="C42" i="18"/>
  <c r="T41" i="18"/>
  <c r="U41" i="18" s="1"/>
  <c r="O41" i="18"/>
  <c r="P41" i="18" s="1"/>
  <c r="J41" i="18"/>
  <c r="K41" i="18" s="1"/>
  <c r="C41" i="18"/>
  <c r="T40" i="18"/>
  <c r="U40" i="18" s="1"/>
  <c r="O40" i="18"/>
  <c r="P40" i="18" s="1"/>
  <c r="J40" i="18"/>
  <c r="K40" i="18" s="1"/>
  <c r="C40" i="18"/>
  <c r="T39" i="18"/>
  <c r="U39" i="18" s="1"/>
  <c r="P39" i="18"/>
  <c r="O39" i="18"/>
  <c r="J39" i="18"/>
  <c r="K39" i="18" s="1"/>
  <c r="C39" i="18"/>
  <c r="T38" i="18"/>
  <c r="U38" i="18" s="1"/>
  <c r="P38" i="18"/>
  <c r="O38" i="18"/>
  <c r="J38" i="18"/>
  <c r="K38" i="18" s="1"/>
  <c r="C38" i="18"/>
  <c r="T37" i="18"/>
  <c r="U37" i="18" s="1"/>
  <c r="O37" i="18"/>
  <c r="P37" i="18" s="1"/>
  <c r="J37" i="18"/>
  <c r="K37" i="18" s="1"/>
  <c r="C37" i="18"/>
  <c r="T36" i="18"/>
  <c r="U36" i="18" s="1"/>
  <c r="O36" i="18"/>
  <c r="P36" i="18" s="1"/>
  <c r="J36" i="18"/>
  <c r="K36" i="18" s="1"/>
  <c r="C36" i="18"/>
  <c r="T35" i="18"/>
  <c r="U35" i="18" s="1"/>
  <c r="P35" i="18"/>
  <c r="O35" i="18"/>
  <c r="J35" i="18"/>
  <c r="K35" i="18" s="1"/>
  <c r="C35" i="18"/>
  <c r="T34" i="18"/>
  <c r="U34" i="18" s="1"/>
  <c r="P34" i="18"/>
  <c r="O34" i="18"/>
  <c r="J34" i="18"/>
  <c r="K34" i="18" s="1"/>
  <c r="C34" i="18"/>
  <c r="T33" i="18"/>
  <c r="U33" i="18" s="1"/>
  <c r="O33" i="18"/>
  <c r="P33" i="18" s="1"/>
  <c r="J33" i="18"/>
  <c r="K33" i="18" s="1"/>
  <c r="C33" i="18"/>
  <c r="T32" i="18"/>
  <c r="U32" i="18" s="1"/>
  <c r="O32" i="18"/>
  <c r="P32" i="18" s="1"/>
  <c r="J32" i="18"/>
  <c r="K32" i="18" s="1"/>
  <c r="C32" i="18"/>
  <c r="T31" i="18"/>
  <c r="U31" i="18" s="1"/>
  <c r="P31" i="18"/>
  <c r="O31" i="18"/>
  <c r="J31" i="18"/>
  <c r="K31" i="18" s="1"/>
  <c r="C31" i="18"/>
  <c r="T30" i="18"/>
  <c r="U30" i="18" s="1"/>
  <c r="P30" i="18"/>
  <c r="O30" i="18"/>
  <c r="J30" i="18"/>
  <c r="K30" i="18" s="1"/>
  <c r="C30" i="18"/>
  <c r="T29" i="18"/>
  <c r="U29" i="18" s="1"/>
  <c r="O29" i="18"/>
  <c r="P29" i="18" s="1"/>
  <c r="J29" i="18"/>
  <c r="K29" i="18" s="1"/>
  <c r="C29" i="18"/>
  <c r="T28" i="18"/>
  <c r="U28" i="18" s="1"/>
  <c r="O28" i="18"/>
  <c r="P28" i="18" s="1"/>
  <c r="J28" i="18"/>
  <c r="K28" i="18" s="1"/>
  <c r="C28" i="18"/>
  <c r="T27" i="18"/>
  <c r="U27" i="18" s="1"/>
  <c r="P27" i="18"/>
  <c r="O27" i="18"/>
  <c r="J27" i="18"/>
  <c r="K27" i="18" s="1"/>
  <c r="C27" i="18"/>
  <c r="T26" i="18"/>
  <c r="U26" i="18" s="1"/>
  <c r="P26" i="18"/>
  <c r="O26" i="18"/>
  <c r="J26" i="18"/>
  <c r="K26" i="18" s="1"/>
  <c r="C26" i="18"/>
  <c r="U25" i="18"/>
  <c r="T25" i="18"/>
  <c r="S25" i="18"/>
  <c r="R25" i="18"/>
  <c r="Q25" i="18"/>
  <c r="O25" i="18"/>
  <c r="P25" i="18" s="1"/>
  <c r="J25" i="18"/>
  <c r="K25" i="18" s="1"/>
  <c r="V25" i="18" s="1"/>
  <c r="C25" i="18"/>
  <c r="U24" i="18"/>
  <c r="T24" i="18"/>
  <c r="S24" i="18"/>
  <c r="R24" i="18"/>
  <c r="Q24" i="18"/>
  <c r="O24" i="18"/>
  <c r="P24" i="18" s="1"/>
  <c r="K24" i="18"/>
  <c r="V24" i="18" s="1"/>
  <c r="J24" i="18"/>
  <c r="C24" i="18"/>
  <c r="U23" i="18"/>
  <c r="T23" i="18"/>
  <c r="S23" i="18"/>
  <c r="R23" i="18"/>
  <c r="Q23" i="18"/>
  <c r="P23" i="18"/>
  <c r="O23" i="18"/>
  <c r="J23" i="18"/>
  <c r="K23" i="18" s="1"/>
  <c r="C23" i="18"/>
  <c r="U22" i="18"/>
  <c r="T22" i="18"/>
  <c r="S22" i="18"/>
  <c r="R22" i="18"/>
  <c r="Q22" i="18"/>
  <c r="P22" i="18"/>
  <c r="O22" i="18"/>
  <c r="J22" i="18"/>
  <c r="K22" i="18" s="1"/>
  <c r="V22" i="18" s="1"/>
  <c r="C22" i="18"/>
  <c r="U21" i="18"/>
  <c r="T21" i="18"/>
  <c r="S21" i="18"/>
  <c r="R21" i="18"/>
  <c r="Q21" i="18"/>
  <c r="O21" i="18"/>
  <c r="P21" i="18" s="1"/>
  <c r="J21" i="18"/>
  <c r="K21" i="18" s="1"/>
  <c r="V21" i="18" s="1"/>
  <c r="C21" i="18"/>
  <c r="U20" i="18"/>
  <c r="T20" i="18"/>
  <c r="S20" i="18"/>
  <c r="R20" i="18"/>
  <c r="Q20" i="18"/>
  <c r="O20" i="18"/>
  <c r="P20" i="18" s="1"/>
  <c r="K20" i="18"/>
  <c r="V20" i="18" s="1"/>
  <c r="J20" i="18"/>
  <c r="C20" i="18"/>
  <c r="U19" i="18"/>
  <c r="T19" i="18"/>
  <c r="S19" i="18"/>
  <c r="R19" i="18"/>
  <c r="Q19" i="18"/>
  <c r="P19" i="18"/>
  <c r="O19" i="18"/>
  <c r="J19" i="18"/>
  <c r="K19" i="18" s="1"/>
  <c r="C19" i="18"/>
  <c r="U18" i="18"/>
  <c r="T18" i="18"/>
  <c r="S18" i="18"/>
  <c r="R18" i="18"/>
  <c r="Q18" i="18"/>
  <c r="P18" i="18"/>
  <c r="O18" i="18"/>
  <c r="J18" i="18"/>
  <c r="K18" i="18" s="1"/>
  <c r="V18" i="18" s="1"/>
  <c r="C18" i="18"/>
  <c r="U17" i="18"/>
  <c r="T17" i="18"/>
  <c r="S17" i="18"/>
  <c r="R17" i="18"/>
  <c r="Q17" i="18"/>
  <c r="O17" i="18"/>
  <c r="P17" i="18" s="1"/>
  <c r="J17" i="18"/>
  <c r="K17" i="18" s="1"/>
  <c r="V17" i="18" s="1"/>
  <c r="C17" i="18"/>
  <c r="U16" i="18"/>
  <c r="T16" i="18"/>
  <c r="S16" i="18"/>
  <c r="R16" i="18"/>
  <c r="Q16" i="18"/>
  <c r="O16" i="18"/>
  <c r="P16" i="18" s="1"/>
  <c r="K16" i="18"/>
  <c r="V16" i="18" s="1"/>
  <c r="J16" i="18"/>
  <c r="C16" i="18"/>
  <c r="U15" i="18"/>
  <c r="T15" i="18"/>
  <c r="S15" i="18"/>
  <c r="R15" i="18"/>
  <c r="Q15" i="18"/>
  <c r="P15" i="18"/>
  <c r="O15" i="18"/>
  <c r="J15" i="18"/>
  <c r="K15" i="18" s="1"/>
  <c r="C15" i="18"/>
  <c r="U14" i="18"/>
  <c r="T14" i="18"/>
  <c r="S14" i="18"/>
  <c r="R14" i="18"/>
  <c r="Q14" i="18"/>
  <c r="O14" i="18"/>
  <c r="P14" i="18" s="1"/>
  <c r="J14" i="18"/>
  <c r="K14" i="18" s="1"/>
  <c r="C14" i="18"/>
  <c r="U13" i="18"/>
  <c r="T13" i="18"/>
  <c r="S13" i="18"/>
  <c r="R13" i="18"/>
  <c r="Q13" i="18"/>
  <c r="O13" i="18"/>
  <c r="P13" i="18" s="1"/>
  <c r="J13" i="18"/>
  <c r="K13" i="18" s="1"/>
  <c r="V13" i="18" s="1"/>
  <c r="C13" i="18"/>
  <c r="U12" i="18"/>
  <c r="T12" i="18"/>
  <c r="S12" i="18"/>
  <c r="R12" i="18"/>
  <c r="Q12" i="18"/>
  <c r="O12" i="18"/>
  <c r="P12" i="18" s="1"/>
  <c r="K12" i="18"/>
  <c r="V12" i="18" s="1"/>
  <c r="J12" i="18"/>
  <c r="C12" i="18"/>
  <c r="U11" i="18"/>
  <c r="T11" i="18"/>
  <c r="S11" i="18"/>
  <c r="R11" i="18"/>
  <c r="Q11" i="18"/>
  <c r="P11" i="18"/>
  <c r="O11" i="18"/>
  <c r="J11" i="18"/>
  <c r="K11" i="18" s="1"/>
  <c r="C11" i="18"/>
  <c r="U10" i="18"/>
  <c r="T10" i="18"/>
  <c r="S10" i="18"/>
  <c r="R10" i="18"/>
  <c r="Q10" i="18"/>
  <c r="O10" i="18"/>
  <c r="P10" i="18" s="1"/>
  <c r="J10" i="18"/>
  <c r="K10" i="18" s="1"/>
  <c r="C10" i="18"/>
  <c r="U9" i="18"/>
  <c r="T9" i="18"/>
  <c r="S9" i="18"/>
  <c r="R9" i="18"/>
  <c r="Q9" i="18"/>
  <c r="O9" i="18"/>
  <c r="P9" i="18" s="1"/>
  <c r="J9" i="18"/>
  <c r="K9" i="18" s="1"/>
  <c r="V9" i="18" s="1"/>
  <c r="C9" i="18"/>
  <c r="U8" i="18"/>
  <c r="T8" i="18"/>
  <c r="S8" i="18"/>
  <c r="R8" i="18"/>
  <c r="Q8" i="18"/>
  <c r="O8" i="18"/>
  <c r="P8" i="18" s="1"/>
  <c r="K8" i="18"/>
  <c r="V8" i="18" s="1"/>
  <c r="J8" i="18"/>
  <c r="C8" i="18"/>
  <c r="U7" i="18"/>
  <c r="T7" i="18"/>
  <c r="S7" i="18"/>
  <c r="R7" i="18"/>
  <c r="Q7" i="18"/>
  <c r="P7" i="18"/>
  <c r="O7" i="18"/>
  <c r="J7" i="18"/>
  <c r="K7" i="18" s="1"/>
  <c r="C7" i="18"/>
  <c r="U6" i="18"/>
  <c r="T6" i="18"/>
  <c r="S6" i="18"/>
  <c r="R6" i="18"/>
  <c r="Q6" i="18"/>
  <c r="O6" i="18"/>
  <c r="P6" i="18" s="1"/>
  <c r="J6" i="18"/>
  <c r="K6" i="18" s="1"/>
  <c r="C6" i="18"/>
  <c r="U5" i="18"/>
  <c r="T5" i="18"/>
  <c r="S5" i="18"/>
  <c r="R5" i="18"/>
  <c r="Q5" i="18"/>
  <c r="O5" i="18"/>
  <c r="P5" i="18" s="1"/>
  <c r="K5" i="18"/>
  <c r="V5" i="18" s="1"/>
  <c r="J5" i="18"/>
  <c r="C5" i="18"/>
  <c r="U4" i="18"/>
  <c r="T4" i="18"/>
  <c r="S4" i="18"/>
  <c r="R4" i="18"/>
  <c r="Q4" i="18"/>
  <c r="P4" i="18"/>
  <c r="O4" i="18"/>
  <c r="J4" i="18"/>
  <c r="K4" i="18" s="1"/>
  <c r="V4" i="18" s="1"/>
  <c r="C4" i="18"/>
  <c r="U3" i="18"/>
  <c r="T3" i="18"/>
  <c r="S3" i="18"/>
  <c r="R3" i="18"/>
  <c r="Q3" i="18"/>
  <c r="O3" i="18"/>
  <c r="P3" i="18" s="1"/>
  <c r="J3" i="18"/>
  <c r="K3" i="18" s="1"/>
  <c r="C3" i="18"/>
  <c r="U2" i="18"/>
  <c r="T2" i="18"/>
  <c r="S2" i="18"/>
  <c r="R2" i="18"/>
  <c r="Q2" i="18"/>
  <c r="O2" i="18"/>
  <c r="P2" i="18" s="1"/>
  <c r="K2" i="18"/>
  <c r="J2" i="18"/>
  <c r="C2" i="18"/>
  <c r="N85" i="12"/>
  <c r="N84" i="12"/>
  <c r="N83" i="12"/>
  <c r="N82" i="12"/>
  <c r="N81" i="12"/>
  <c r="N80" i="12"/>
  <c r="N79" i="12"/>
  <c r="N78" i="12"/>
  <c r="N77" i="12"/>
  <c r="N76" i="12"/>
  <c r="N75" i="12"/>
  <c r="N74" i="12"/>
  <c r="V6" i="18" l="1"/>
  <c r="V37" i="18"/>
  <c r="V10" i="18"/>
  <c r="V14" i="18"/>
  <c r="V51" i="18"/>
  <c r="V55" i="18"/>
  <c r="V59" i="18"/>
  <c r="V3" i="18"/>
  <c r="V7" i="18"/>
  <c r="V11" i="18"/>
  <c r="V15" i="18"/>
  <c r="V19" i="18"/>
  <c r="V23" i="18"/>
  <c r="V29" i="18"/>
  <c r="V33" i="18"/>
  <c r="V41" i="18"/>
  <c r="V45" i="18"/>
  <c r="V49" i="18"/>
  <c r="V2" i="18"/>
  <c r="V28" i="18"/>
  <c r="V32" i="18"/>
  <c r="V36" i="18"/>
  <c r="V40" i="18"/>
  <c r="V44" i="18"/>
  <c r="V48" i="18"/>
  <c r="V52" i="18"/>
  <c r="V56" i="18"/>
  <c r="V60" i="18"/>
  <c r="V26" i="18"/>
  <c r="V30" i="18"/>
  <c r="V38" i="18"/>
  <c r="V46" i="18"/>
  <c r="V27" i="18"/>
  <c r="V31" i="18"/>
  <c r="V35" i="18"/>
  <c r="V39" i="18"/>
  <c r="V43" i="18"/>
  <c r="V47" i="18"/>
  <c r="V34" i="18"/>
  <c r="V42" i="18"/>
  <c r="H49" i="3" l="1"/>
  <c r="H48" i="3"/>
  <c r="H47" i="3"/>
  <c r="H46" i="3"/>
  <c r="H45" i="3"/>
  <c r="H44" i="3"/>
  <c r="H43" i="3"/>
  <c r="H42" i="3"/>
  <c r="F40" i="3" l="1"/>
  <c r="H40" i="3" s="1"/>
  <c r="F39" i="3"/>
  <c r="H39" i="3" s="1"/>
  <c r="F38" i="3"/>
  <c r="H38" i="3" s="1"/>
  <c r="F37" i="3"/>
  <c r="H37" i="3" s="1"/>
  <c r="F36" i="3"/>
  <c r="H36" i="3" s="1"/>
  <c r="F35" i="3"/>
  <c r="H35" i="3" s="1"/>
  <c r="F34" i="3"/>
  <c r="H34" i="3" s="1"/>
  <c r="F33" i="3"/>
  <c r="H33" i="3" s="1"/>
  <c r="F32" i="3"/>
  <c r="H32" i="3" s="1"/>
  <c r="F31" i="3"/>
  <c r="H31" i="3" s="1"/>
  <c r="F30" i="3"/>
  <c r="H30" i="3" s="1"/>
  <c r="F29" i="3"/>
  <c r="H29" i="3" s="1"/>
  <c r="F28" i="3"/>
  <c r="H28" i="3" s="1"/>
  <c r="F27" i="3"/>
  <c r="H27" i="3" s="1"/>
  <c r="F26" i="3"/>
  <c r="H26" i="3" s="1"/>
  <c r="F25" i="3"/>
  <c r="H25" i="3" s="1"/>
  <c r="F24" i="3"/>
  <c r="H24" i="3" s="1"/>
  <c r="F23" i="3"/>
  <c r="H23" i="3" s="1"/>
  <c r="F22" i="3"/>
  <c r="H22" i="3" s="1"/>
  <c r="F21" i="3"/>
  <c r="H21" i="3" s="1"/>
  <c r="F20" i="3"/>
  <c r="H20" i="3" s="1"/>
  <c r="F19" i="3"/>
  <c r="H19" i="3" s="1"/>
  <c r="F18" i="3"/>
  <c r="H18" i="3" s="1"/>
  <c r="F17" i="3"/>
  <c r="H17" i="3" s="1"/>
  <c r="F16" i="3"/>
  <c r="H16" i="3" s="1"/>
  <c r="F15" i="3"/>
  <c r="H15" i="3" s="1"/>
  <c r="F14" i="3"/>
  <c r="H14" i="3" s="1"/>
  <c r="F13" i="3"/>
  <c r="H13" i="3" s="1"/>
  <c r="F12" i="3"/>
  <c r="H12" i="3" s="1"/>
  <c r="F11" i="3"/>
  <c r="H11" i="3" s="1"/>
  <c r="F10" i="3"/>
  <c r="H10" i="3" s="1"/>
  <c r="F9" i="3"/>
  <c r="H9" i="3" s="1"/>
  <c r="F8" i="3"/>
  <c r="H8" i="3" s="1"/>
  <c r="F7" i="3"/>
  <c r="H7" i="3" s="1"/>
  <c r="F6" i="3"/>
  <c r="H6" i="3" s="1"/>
  <c r="F5" i="3"/>
  <c r="H5" i="3" s="1"/>
  <c r="F4" i="3"/>
  <c r="H4" i="3" s="1"/>
  <c r="F3" i="3"/>
  <c r="H3" i="3" s="1"/>
  <c r="F2" i="3"/>
  <c r="H2" i="3" s="1"/>
  <c r="F41" i="3"/>
  <c r="H41" i="3" s="1"/>
  <c r="R21" i="16" l="1"/>
  <c r="R20" i="16"/>
  <c r="R19" i="16"/>
  <c r="R18" i="16"/>
  <c r="R17" i="16"/>
  <c r="R16" i="16"/>
  <c r="R15" i="16"/>
  <c r="R14" i="16"/>
  <c r="R13" i="16"/>
  <c r="R12" i="16"/>
  <c r="R11" i="16"/>
  <c r="R10" i="16"/>
  <c r="R9" i="16"/>
  <c r="R8" i="16"/>
  <c r="R7" i="16"/>
  <c r="R6" i="16"/>
  <c r="R5" i="16"/>
  <c r="R4" i="16"/>
  <c r="R3" i="16"/>
  <c r="R2" i="16"/>
  <c r="Q21" i="16"/>
  <c r="Q20" i="16"/>
  <c r="Q17" i="16"/>
  <c r="Q16" i="16"/>
  <c r="Q13" i="16"/>
  <c r="Q12" i="16"/>
  <c r="Q9" i="16"/>
  <c r="Q8" i="16"/>
  <c r="Q5" i="16"/>
  <c r="Q4" i="16"/>
  <c r="N2" i="16"/>
  <c r="N73" i="12"/>
  <c r="N72" i="12"/>
  <c r="N71" i="12"/>
  <c r="N70" i="12"/>
  <c r="N69" i="12"/>
  <c r="N68" i="12"/>
  <c r="N67" i="12"/>
  <c r="N66" i="12"/>
  <c r="N65" i="12"/>
  <c r="N64" i="12"/>
  <c r="N63" i="12"/>
  <c r="N62" i="12"/>
  <c r="N61" i="12"/>
  <c r="N60" i="12"/>
  <c r="N59" i="12"/>
  <c r="N58" i="12"/>
  <c r="N57" i="12"/>
  <c r="N56" i="12"/>
  <c r="N55" i="12"/>
  <c r="N54" i="12"/>
  <c r="N53" i="12"/>
  <c r="N52" i="12"/>
  <c r="N51" i="12"/>
  <c r="N50" i="12"/>
  <c r="N49" i="12"/>
  <c r="N48" i="12"/>
  <c r="N47" i="12"/>
  <c r="N46" i="12"/>
  <c r="N45" i="12"/>
  <c r="N44" i="12"/>
  <c r="N43" i="12"/>
  <c r="N42" i="12"/>
  <c r="N41" i="12"/>
  <c r="N40" i="12"/>
  <c r="N39" i="12"/>
  <c r="N38" i="12"/>
  <c r="N37" i="12"/>
  <c r="N36" i="12"/>
  <c r="N35" i="12"/>
  <c r="N34" i="12"/>
  <c r="N33" i="12"/>
  <c r="N32" i="12"/>
  <c r="N31" i="12"/>
  <c r="N30" i="12"/>
  <c r="N29" i="12"/>
  <c r="N28" i="12"/>
  <c r="N27" i="12"/>
  <c r="N26" i="12"/>
  <c r="N25" i="12"/>
  <c r="N24" i="12"/>
  <c r="N23" i="12"/>
  <c r="N22" i="12"/>
  <c r="N21" i="12"/>
  <c r="N20" i="12"/>
  <c r="N19" i="12"/>
  <c r="N18" i="12"/>
  <c r="N17" i="12"/>
  <c r="N16" i="12"/>
  <c r="N15" i="12"/>
  <c r="N14" i="12"/>
  <c r="N13" i="12"/>
  <c r="N12" i="12"/>
  <c r="N11" i="12"/>
  <c r="N10" i="12"/>
  <c r="N9" i="12"/>
  <c r="N8" i="12"/>
  <c r="N7" i="12"/>
  <c r="N6" i="12"/>
  <c r="N5" i="12"/>
  <c r="N4" i="12"/>
  <c r="N3" i="12"/>
  <c r="N2" i="12"/>
  <c r="M21" i="16"/>
  <c r="N21" i="16" s="1"/>
  <c r="O21" i="16" s="1"/>
  <c r="P21" i="16" s="1"/>
  <c r="M20" i="16"/>
  <c r="N20" i="16" s="1"/>
  <c r="O20" i="16" s="1"/>
  <c r="P20" i="16" s="1"/>
  <c r="M19" i="16"/>
  <c r="N19" i="16" s="1"/>
  <c r="O19" i="16" s="1"/>
  <c r="P19" i="16" s="1"/>
  <c r="Q19" i="16" s="1"/>
  <c r="M18" i="16"/>
  <c r="N18" i="16" s="1"/>
  <c r="O18" i="16" s="1"/>
  <c r="P18" i="16" s="1"/>
  <c r="Q18" i="16" s="1"/>
  <c r="M17" i="16"/>
  <c r="N17" i="16" s="1"/>
  <c r="O17" i="16" s="1"/>
  <c r="P17" i="16" s="1"/>
  <c r="M16" i="16"/>
  <c r="N16" i="16" s="1"/>
  <c r="O16" i="16" s="1"/>
  <c r="P16" i="16" s="1"/>
  <c r="M15" i="16"/>
  <c r="N15" i="16" s="1"/>
  <c r="O15" i="16" s="1"/>
  <c r="P15" i="16" s="1"/>
  <c r="Q15" i="16" s="1"/>
  <c r="M14" i="16"/>
  <c r="N14" i="16" s="1"/>
  <c r="O14" i="16" s="1"/>
  <c r="P14" i="16" s="1"/>
  <c r="Q14" i="16" s="1"/>
  <c r="M13" i="16"/>
  <c r="N13" i="16" s="1"/>
  <c r="O13" i="16" s="1"/>
  <c r="P13" i="16" s="1"/>
  <c r="M12" i="16"/>
  <c r="N12" i="16" s="1"/>
  <c r="O12" i="16" s="1"/>
  <c r="P12" i="16" s="1"/>
  <c r="M11" i="16"/>
  <c r="N11" i="16" s="1"/>
  <c r="O11" i="16" s="1"/>
  <c r="P11" i="16" s="1"/>
  <c r="Q11" i="16" s="1"/>
  <c r="M10" i="16"/>
  <c r="N10" i="16" s="1"/>
  <c r="O10" i="16" s="1"/>
  <c r="P10" i="16" s="1"/>
  <c r="Q10" i="16" s="1"/>
  <c r="M9" i="16"/>
  <c r="N9" i="16" s="1"/>
  <c r="O9" i="16" s="1"/>
  <c r="P9" i="16" s="1"/>
  <c r="M8" i="16"/>
  <c r="N8" i="16" s="1"/>
  <c r="O8" i="16" s="1"/>
  <c r="P8" i="16" s="1"/>
  <c r="M7" i="16"/>
  <c r="N7" i="16" s="1"/>
  <c r="O7" i="16" s="1"/>
  <c r="P7" i="16" s="1"/>
  <c r="Q7" i="16" s="1"/>
  <c r="M6" i="16"/>
  <c r="N6" i="16" s="1"/>
  <c r="O6" i="16" s="1"/>
  <c r="P6" i="16" s="1"/>
  <c r="Q6" i="16" s="1"/>
  <c r="M5" i="16"/>
  <c r="N5" i="16" s="1"/>
  <c r="O5" i="16" s="1"/>
  <c r="P5" i="16" s="1"/>
  <c r="M4" i="16"/>
  <c r="N4" i="16" s="1"/>
  <c r="O4" i="16" s="1"/>
  <c r="P4" i="16" s="1"/>
  <c r="M3" i="16"/>
  <c r="N3" i="16" s="1"/>
  <c r="O3" i="16" s="1"/>
  <c r="P3" i="16" s="1"/>
  <c r="Q3" i="16" s="1"/>
  <c r="M2" i="16"/>
  <c r="O2" i="16" l="1"/>
  <c r="P2" i="16" s="1"/>
  <c r="Q2" i="16" s="1"/>
  <c r="I21" i="14" l="1"/>
  <c r="J21" i="14" s="1"/>
  <c r="N21" i="14" s="1"/>
  <c r="I20" i="14"/>
  <c r="J20" i="14" s="1"/>
  <c r="N20" i="14" s="1"/>
  <c r="I19" i="14"/>
  <c r="J19" i="14" s="1"/>
  <c r="N19" i="14" s="1"/>
  <c r="I18" i="14"/>
  <c r="J18" i="14" s="1"/>
  <c r="N18" i="14" s="1"/>
  <c r="I17" i="14"/>
  <c r="J17" i="14" s="1"/>
  <c r="N17" i="14" s="1"/>
  <c r="I16" i="14"/>
  <c r="J16" i="14" s="1"/>
  <c r="N16" i="14" s="1"/>
  <c r="I15" i="14"/>
  <c r="K15" i="14" s="1"/>
  <c r="L15" i="14" s="1"/>
  <c r="M15" i="14" s="1"/>
  <c r="I14" i="14"/>
  <c r="J14" i="14" s="1"/>
  <c r="N14" i="14" s="1"/>
  <c r="I13" i="14"/>
  <c r="J13" i="14" s="1"/>
  <c r="N13" i="14" s="1"/>
  <c r="I12" i="14"/>
  <c r="J12" i="14" s="1"/>
  <c r="N12" i="14" s="1"/>
  <c r="I11" i="14"/>
  <c r="J11" i="14" s="1"/>
  <c r="N11" i="14" s="1"/>
  <c r="I10" i="14"/>
  <c r="J10" i="14" s="1"/>
  <c r="N10" i="14" s="1"/>
  <c r="I9" i="14"/>
  <c r="J9" i="14" s="1"/>
  <c r="N9" i="14" s="1"/>
  <c r="I8" i="14"/>
  <c r="J8" i="14" s="1"/>
  <c r="N8" i="14" s="1"/>
  <c r="I7" i="14"/>
  <c r="J7" i="14" s="1"/>
  <c r="N7" i="14" s="1"/>
  <c r="I6" i="14"/>
  <c r="J6" i="14" s="1"/>
  <c r="N6" i="14" s="1"/>
  <c r="I5" i="14"/>
  <c r="J5" i="14" s="1"/>
  <c r="N5" i="14" s="1"/>
  <c r="I4" i="14"/>
  <c r="J4" i="14" s="1"/>
  <c r="N4" i="14" s="1"/>
  <c r="I3" i="14"/>
  <c r="J3" i="14" s="1"/>
  <c r="N3" i="14" s="1"/>
  <c r="I2" i="14"/>
  <c r="J2" i="14" s="1"/>
  <c r="N2" i="14" s="1"/>
  <c r="J2" i="12"/>
  <c r="J85" i="12"/>
  <c r="J84" i="12"/>
  <c r="J83" i="12"/>
  <c r="J82" i="12"/>
  <c r="J81" i="12"/>
  <c r="J80" i="12"/>
  <c r="J79" i="12"/>
  <c r="J78" i="12"/>
  <c r="J77" i="12"/>
  <c r="J76" i="12"/>
  <c r="J75" i="12"/>
  <c r="J74" i="12"/>
  <c r="J73" i="12"/>
  <c r="J72" i="12"/>
  <c r="J71" i="12"/>
  <c r="J70" i="12"/>
  <c r="J69" i="12"/>
  <c r="J68" i="12"/>
  <c r="J67" i="12"/>
  <c r="J66" i="12"/>
  <c r="J65" i="12"/>
  <c r="J64" i="12"/>
  <c r="J63" i="12"/>
  <c r="J62" i="12"/>
  <c r="J61" i="12"/>
  <c r="J60" i="12"/>
  <c r="J59" i="12"/>
  <c r="J58" i="12"/>
  <c r="J57" i="12"/>
  <c r="J56" i="12"/>
  <c r="J55" i="12"/>
  <c r="J54" i="12"/>
  <c r="J53" i="12"/>
  <c r="J52" i="12"/>
  <c r="J51" i="12"/>
  <c r="J50" i="12"/>
  <c r="J49" i="12"/>
  <c r="J48" i="12"/>
  <c r="J47" i="12"/>
  <c r="J46" i="12"/>
  <c r="J45" i="12"/>
  <c r="J44" i="12"/>
  <c r="J43" i="12"/>
  <c r="J42" i="12"/>
  <c r="J41" i="12"/>
  <c r="J40" i="12"/>
  <c r="J39" i="12"/>
  <c r="J38" i="12"/>
  <c r="J37" i="12"/>
  <c r="J36" i="12"/>
  <c r="J35" i="12"/>
  <c r="J34" i="12"/>
  <c r="J33" i="12"/>
  <c r="J32" i="12"/>
  <c r="J31" i="12"/>
  <c r="J30" i="12"/>
  <c r="J29" i="12"/>
  <c r="J28" i="12"/>
  <c r="J27" i="12"/>
  <c r="J26" i="12"/>
  <c r="J25" i="12"/>
  <c r="J24" i="12"/>
  <c r="J23" i="12"/>
  <c r="J22" i="12"/>
  <c r="J21" i="12"/>
  <c r="J20" i="12"/>
  <c r="J19" i="12"/>
  <c r="J18" i="12"/>
  <c r="J17" i="12"/>
  <c r="J16" i="12"/>
  <c r="J15" i="12"/>
  <c r="J14" i="12"/>
  <c r="J13" i="12"/>
  <c r="J12" i="12"/>
  <c r="J11" i="12"/>
  <c r="J10" i="12"/>
  <c r="J9" i="12"/>
  <c r="J8" i="12"/>
  <c r="J7" i="12"/>
  <c r="J6" i="12"/>
  <c r="J5" i="12"/>
  <c r="J4" i="12"/>
  <c r="J3" i="12"/>
  <c r="K6" i="14" l="1"/>
  <c r="L6" i="14" s="1"/>
  <c r="M6" i="14" s="1"/>
  <c r="K14" i="14"/>
  <c r="L14" i="14" s="1"/>
  <c r="M14" i="14" s="1"/>
  <c r="K18" i="14"/>
  <c r="L18" i="14" s="1"/>
  <c r="M18" i="14" s="1"/>
  <c r="K3" i="14"/>
  <c r="L3" i="14" s="1"/>
  <c r="M3" i="14" s="1"/>
  <c r="K11" i="14"/>
  <c r="L11" i="14" s="1"/>
  <c r="M11" i="14" s="1"/>
  <c r="K19" i="14"/>
  <c r="L19" i="14" s="1"/>
  <c r="M19" i="14" s="1"/>
  <c r="J15" i="14"/>
  <c r="N15" i="14" s="1"/>
  <c r="K4" i="14"/>
  <c r="L4" i="14" s="1"/>
  <c r="M4" i="14" s="1"/>
  <c r="K8" i="14"/>
  <c r="L8" i="14" s="1"/>
  <c r="M8" i="14" s="1"/>
  <c r="K12" i="14"/>
  <c r="L12" i="14" s="1"/>
  <c r="M12" i="14" s="1"/>
  <c r="K16" i="14"/>
  <c r="L16" i="14" s="1"/>
  <c r="M16" i="14" s="1"/>
  <c r="K20" i="14"/>
  <c r="L20" i="14" s="1"/>
  <c r="M20" i="14" s="1"/>
  <c r="K2" i="14"/>
  <c r="L2" i="14" s="1"/>
  <c r="M2" i="14" s="1"/>
  <c r="K10" i="14"/>
  <c r="L10" i="14" s="1"/>
  <c r="M10" i="14" s="1"/>
  <c r="K7" i="14"/>
  <c r="L7" i="14" s="1"/>
  <c r="M7" i="14" s="1"/>
  <c r="K5" i="14"/>
  <c r="L5" i="14" s="1"/>
  <c r="M5" i="14" s="1"/>
  <c r="K9" i="14"/>
  <c r="L9" i="14" s="1"/>
  <c r="M9" i="14" s="1"/>
  <c r="K13" i="14"/>
  <c r="L13" i="14" s="1"/>
  <c r="M13" i="14" s="1"/>
  <c r="K17" i="14"/>
  <c r="L17" i="14" s="1"/>
  <c r="M17" i="14" s="1"/>
  <c r="K21" i="14"/>
  <c r="L21" i="14" s="1"/>
  <c r="M21" i="14" s="1"/>
  <c r="A21" i="16" l="1"/>
  <c r="A20" i="16"/>
  <c r="A19" i="16"/>
  <c r="A18" i="16"/>
  <c r="A17" i="16"/>
  <c r="A16" i="16"/>
  <c r="A15" i="16"/>
  <c r="A14" i="16"/>
  <c r="A13" i="16"/>
  <c r="A12" i="16"/>
  <c r="A11" i="16"/>
  <c r="A10" i="16"/>
  <c r="A9" i="16"/>
  <c r="A8" i="16"/>
  <c r="A7" i="16"/>
  <c r="A6" i="16"/>
  <c r="A5" i="16"/>
  <c r="A4" i="16"/>
  <c r="A3" i="16"/>
  <c r="A2" i="16"/>
  <c r="A21" i="14"/>
  <c r="A20" i="14"/>
  <c r="A19" i="14"/>
  <c r="A18" i="14"/>
  <c r="A17" i="14"/>
  <c r="A16" i="14"/>
  <c r="A15" i="14"/>
  <c r="A14" i="14"/>
  <c r="A13" i="14"/>
  <c r="A12" i="14"/>
  <c r="A11" i="14"/>
  <c r="A10" i="14"/>
  <c r="A9" i="14"/>
  <c r="A8" i="14"/>
  <c r="A7" i="14"/>
  <c r="A6" i="14"/>
  <c r="A5" i="14"/>
  <c r="A4" i="14"/>
  <c r="A3" i="14"/>
  <c r="A2" i="14"/>
  <c r="A49" i="3" l="1"/>
  <c r="A48" i="3"/>
  <c r="A47" i="3"/>
  <c r="A46" i="3"/>
  <c r="A45" i="3"/>
  <c r="A44" i="3"/>
  <c r="A43" i="3"/>
  <c r="A42" i="3"/>
  <c r="A85" i="12" l="1"/>
  <c r="A84" i="12"/>
  <c r="A83" i="12"/>
  <c r="A82" i="12"/>
  <c r="A81" i="12"/>
  <c r="A80" i="12"/>
  <c r="A79" i="12"/>
  <c r="A78" i="12"/>
  <c r="A77" i="12"/>
  <c r="A76" i="12"/>
  <c r="A75" i="12"/>
  <c r="A74" i="12"/>
  <c r="A73" i="12"/>
  <c r="A72" i="12"/>
  <c r="A71" i="12"/>
  <c r="A70" i="12"/>
  <c r="A69" i="12"/>
  <c r="A68" i="12"/>
  <c r="A67" i="12"/>
  <c r="A66" i="12"/>
  <c r="A65" i="12"/>
  <c r="A64" i="12"/>
  <c r="A63" i="12"/>
  <c r="A62" i="12"/>
  <c r="A61" i="12"/>
  <c r="A60" i="12"/>
  <c r="A59" i="12"/>
  <c r="A58" i="12"/>
  <c r="A57" i="12"/>
  <c r="A56" i="12"/>
  <c r="A55" i="12"/>
  <c r="A54" i="12"/>
  <c r="A53" i="12"/>
  <c r="A52" i="12"/>
  <c r="A51" i="12"/>
  <c r="A50" i="12"/>
  <c r="A49" i="12"/>
  <c r="A48" i="12"/>
  <c r="A47" i="12"/>
  <c r="A46" i="12"/>
  <c r="A45" i="12"/>
  <c r="A44" i="12"/>
  <c r="A43" i="12"/>
  <c r="A42" i="12"/>
  <c r="A41" i="12"/>
  <c r="A40" i="12"/>
  <c r="A39" i="12"/>
  <c r="A38" i="12"/>
  <c r="A37" i="12"/>
  <c r="A36" i="12"/>
  <c r="A35" i="12"/>
  <c r="A34" i="12"/>
  <c r="A33" i="12"/>
  <c r="A32" i="12"/>
  <c r="A31" i="12"/>
  <c r="A30" i="12"/>
  <c r="A29" i="12"/>
  <c r="A28" i="12"/>
  <c r="A27" i="12"/>
  <c r="A26" i="12"/>
  <c r="A25" i="12"/>
  <c r="A24" i="12"/>
  <c r="A23" i="12"/>
  <c r="A22" i="12"/>
  <c r="A21" i="12"/>
  <c r="A20" i="12"/>
  <c r="A19" i="12"/>
  <c r="A18" i="12"/>
  <c r="A17" i="12"/>
  <c r="A16" i="12"/>
  <c r="A15" i="12"/>
  <c r="A14" i="12"/>
  <c r="A13" i="12"/>
  <c r="A12" i="12"/>
  <c r="A11" i="12"/>
  <c r="A10" i="12"/>
  <c r="A9" i="12"/>
  <c r="A8" i="12"/>
  <c r="A7" i="12"/>
  <c r="A6" i="12"/>
  <c r="A5" i="12"/>
  <c r="A4" i="12"/>
  <c r="A3" i="12"/>
  <c r="A2" i="12"/>
  <c r="A201" i="1"/>
  <c r="A200" i="1"/>
  <c r="A199" i="1"/>
  <c r="A198" i="1"/>
  <c r="A197" i="1"/>
  <c r="A196" i="1"/>
  <c r="A195" i="1"/>
  <c r="A194" i="1"/>
  <c r="A193" i="1"/>
  <c r="A192" i="1"/>
  <c r="A191" i="1"/>
  <c r="A190" i="1"/>
  <c r="A189" i="1"/>
  <c r="A188" i="1"/>
  <c r="A187" i="1"/>
  <c r="A186" i="1"/>
  <c r="A185" i="1"/>
  <c r="A184" i="1"/>
  <c r="A183" i="1"/>
  <c r="A182" i="1"/>
  <c r="A181" i="1"/>
  <c r="A180" i="1"/>
  <c r="A179" i="1"/>
  <c r="A178" i="1"/>
  <c r="A177" i="1"/>
  <c r="A176" i="1"/>
  <c r="A175" i="1"/>
  <c r="A174" i="1"/>
  <c r="A173" i="1"/>
  <c r="A172" i="1"/>
  <c r="A171" i="1"/>
  <c r="A170" i="1"/>
  <c r="A169" i="1"/>
  <c r="A168" i="1"/>
  <c r="A41" i="3" l="1"/>
  <c r="A40" i="3"/>
  <c r="A39" i="3"/>
  <c r="A38" i="3"/>
  <c r="A37" i="3"/>
  <c r="A36" i="3"/>
  <c r="A35" i="3"/>
  <c r="A34" i="3"/>
  <c r="A33" i="3"/>
  <c r="A32" i="3"/>
  <c r="A31" i="3"/>
  <c r="A30" i="3"/>
  <c r="A29" i="3"/>
  <c r="A28" i="3"/>
  <c r="A27" i="3"/>
  <c r="A26" i="3"/>
  <c r="A25" i="3"/>
  <c r="A24" i="3"/>
  <c r="A23" i="3"/>
  <c r="A22" i="3"/>
  <c r="A21" i="3"/>
  <c r="A20" i="3"/>
  <c r="A19" i="3"/>
  <c r="A18" i="3"/>
  <c r="A17" i="3"/>
  <c r="A16" i="3"/>
  <c r="A15" i="3"/>
  <c r="A14" i="3"/>
  <c r="A13" i="3"/>
  <c r="A12" i="3"/>
  <c r="A11" i="3"/>
  <c r="A10" i="3"/>
  <c r="A9" i="3"/>
  <c r="A8" i="3"/>
  <c r="A7" i="3"/>
  <c r="A6" i="3"/>
  <c r="A5" i="3"/>
  <c r="A4" i="3"/>
  <c r="A3" i="3"/>
  <c r="A2" i="3"/>
  <c r="A167" i="1" l="1"/>
  <c r="A166" i="1"/>
  <c r="A165" i="1"/>
  <c r="A164" i="1"/>
  <c r="A163" i="1"/>
  <c r="A162" i="1"/>
  <c r="A161" i="1"/>
  <c r="A160" i="1"/>
  <c r="A159" i="1"/>
  <c r="A158" i="1"/>
  <c r="A157" i="1"/>
  <c r="A156" i="1"/>
  <c r="A155" i="1"/>
  <c r="A154" i="1"/>
  <c r="A153" i="1"/>
  <c r="A152" i="1"/>
  <c r="A151" i="1"/>
  <c r="A150" i="1"/>
  <c r="A149" i="1"/>
  <c r="A148" i="1"/>
  <c r="A147" i="1"/>
  <c r="A146" i="1"/>
  <c r="A145" i="1"/>
  <c r="A144" i="1"/>
  <c r="A143" i="1"/>
  <c r="A142" i="1"/>
  <c r="A141" i="1"/>
  <c r="A140" i="1"/>
  <c r="A139" i="1"/>
  <c r="A138" i="1"/>
  <c r="A137" i="1"/>
  <c r="A136" i="1"/>
  <c r="A135" i="1"/>
  <c r="A134" i="1"/>
  <c r="A133" i="1"/>
  <c r="A132" i="1"/>
  <c r="A131" i="1"/>
  <c r="A130" i="1"/>
  <c r="A129" i="1"/>
  <c r="A128" i="1"/>
  <c r="A127" i="1"/>
  <c r="A126" i="1"/>
  <c r="A125" i="1"/>
  <c r="A124" i="1"/>
  <c r="A123" i="1"/>
  <c r="A122" i="1"/>
  <c r="A121" i="1"/>
  <c r="A120" i="1"/>
  <c r="A119" i="1"/>
  <c r="A118" i="1"/>
  <c r="A117" i="1"/>
  <c r="A116" i="1"/>
  <c r="A115" i="1"/>
  <c r="A114" i="1"/>
  <c r="A113" i="1"/>
  <c r="A112" i="1"/>
  <c r="A111" i="1"/>
  <c r="A110" i="1"/>
  <c r="A109" i="1"/>
  <c r="A108" i="1"/>
  <c r="A107" i="1"/>
  <c r="A106" i="1"/>
  <c r="A105" i="1"/>
  <c r="A104" i="1"/>
  <c r="A103" i="1"/>
  <c r="A102" i="1"/>
  <c r="A101" i="1"/>
  <c r="A100" i="1"/>
  <c r="A99" i="1"/>
  <c r="A98" i="1"/>
  <c r="A97" i="1"/>
  <c r="A96" i="1"/>
  <c r="A95" i="1"/>
  <c r="A94" i="1"/>
  <c r="A93" i="1"/>
  <c r="A92" i="1"/>
  <c r="A91" i="1"/>
  <c r="A90" i="1"/>
  <c r="A89" i="1"/>
  <c r="A88" i="1"/>
  <c r="A87" i="1"/>
  <c r="A86" i="1"/>
  <c r="A85" i="1"/>
  <c r="A84" i="1"/>
  <c r="A83" i="1"/>
  <c r="A82" i="1"/>
  <c r="A81" i="1"/>
  <c r="A80" i="1"/>
  <c r="A79" i="1"/>
  <c r="A78" i="1"/>
  <c r="A77" i="1"/>
  <c r="A76" i="1"/>
  <c r="A75" i="1"/>
  <c r="A74" i="1"/>
  <c r="A73" i="1"/>
  <c r="A72" i="1"/>
  <c r="A71" i="1"/>
  <c r="A70" i="1"/>
  <c r="A69" i="1"/>
  <c r="A68" i="1"/>
  <c r="A67" i="1"/>
  <c r="A66" i="1"/>
  <c r="A65" i="1"/>
  <c r="A64" i="1"/>
  <c r="A63" i="1"/>
  <c r="A62" i="1"/>
  <c r="A61" i="1"/>
  <c r="A60" i="1"/>
  <c r="A59" i="1"/>
  <c r="A58" i="1"/>
  <c r="A57" i="1"/>
  <c r="A56" i="1"/>
  <c r="A55" i="1"/>
  <c r="A54"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361" i="10" l="1"/>
  <c r="A360" i="10"/>
  <c r="A359" i="10"/>
  <c r="A358" i="10"/>
  <c r="A357" i="10"/>
  <c r="A356" i="10"/>
  <c r="A355" i="10"/>
  <c r="A354" i="10"/>
  <c r="A353" i="10"/>
  <c r="A352" i="10"/>
  <c r="A351" i="10"/>
  <c r="A350" i="10"/>
  <c r="A349" i="10"/>
  <c r="A348" i="10"/>
  <c r="A347" i="10"/>
  <c r="A346" i="10"/>
  <c r="A345" i="10"/>
  <c r="A344" i="10"/>
  <c r="A343" i="10"/>
  <c r="A342" i="10"/>
  <c r="A341" i="10"/>
  <c r="A340" i="10"/>
  <c r="A339" i="10"/>
  <c r="A338" i="10"/>
  <c r="A337" i="10"/>
  <c r="A336" i="10"/>
  <c r="A335" i="10"/>
  <c r="A334" i="10"/>
  <c r="A333" i="10"/>
  <c r="A332" i="10"/>
  <c r="A331" i="10"/>
  <c r="A330" i="10"/>
  <c r="A329" i="10"/>
  <c r="A328" i="10"/>
  <c r="A327" i="10"/>
  <c r="A326" i="10"/>
  <c r="A325" i="10"/>
  <c r="A324" i="10"/>
  <c r="A323" i="10"/>
  <c r="A322" i="10"/>
  <c r="A321" i="10"/>
  <c r="A320" i="10"/>
  <c r="A319" i="10"/>
  <c r="A318" i="10"/>
  <c r="A317" i="10"/>
  <c r="A316" i="10"/>
  <c r="A315" i="10"/>
  <c r="A314" i="10"/>
  <c r="A313" i="10"/>
  <c r="A312" i="10"/>
  <c r="A311" i="10"/>
  <c r="A310" i="10"/>
  <c r="A309" i="10"/>
  <c r="A308" i="10"/>
  <c r="A307" i="10"/>
  <c r="A306" i="10"/>
  <c r="A305" i="10"/>
  <c r="A304" i="10"/>
  <c r="A303" i="10"/>
  <c r="A302" i="10"/>
  <c r="A301" i="10"/>
  <c r="A300" i="10"/>
  <c r="A299" i="10"/>
  <c r="A298" i="10"/>
  <c r="A297" i="10"/>
  <c r="A296" i="10"/>
  <c r="A295" i="10"/>
  <c r="A294" i="10"/>
  <c r="A293" i="10"/>
  <c r="A292" i="10"/>
  <c r="A291" i="10"/>
  <c r="A290" i="10"/>
  <c r="A289" i="10"/>
  <c r="A288" i="10"/>
  <c r="A287" i="10"/>
  <c r="A286" i="10"/>
  <c r="A285" i="10"/>
  <c r="A284" i="10"/>
  <c r="A283" i="10"/>
  <c r="A282" i="10"/>
  <c r="A281" i="10"/>
  <c r="A280" i="10"/>
  <c r="A279" i="10"/>
  <c r="A278" i="10"/>
  <c r="A277" i="10"/>
  <c r="A276" i="10"/>
  <c r="A275" i="10"/>
  <c r="A274" i="10"/>
  <c r="A273" i="10"/>
  <c r="A272" i="10"/>
  <c r="A271" i="10"/>
  <c r="A270" i="10"/>
  <c r="A269" i="10"/>
  <c r="A268" i="10"/>
  <c r="A267" i="10"/>
  <c r="A266" i="10"/>
  <c r="A265" i="10"/>
  <c r="A264" i="10"/>
  <c r="A263" i="10"/>
  <c r="A262" i="10"/>
  <c r="A261" i="10"/>
  <c r="A260" i="10"/>
  <c r="A259" i="10"/>
  <c r="A258" i="10"/>
  <c r="A257" i="10"/>
  <c r="A256" i="10"/>
  <c r="A255" i="10"/>
  <c r="A254" i="10"/>
  <c r="A253" i="10"/>
  <c r="A252" i="10"/>
  <c r="A251" i="10"/>
  <c r="A250" i="10"/>
  <c r="A249" i="10"/>
  <c r="A248" i="10"/>
  <c r="A247" i="10"/>
  <c r="A246" i="10"/>
  <c r="A245" i="10"/>
  <c r="A244" i="10"/>
  <c r="A243" i="10"/>
  <c r="A242" i="10"/>
  <c r="A241" i="10"/>
  <c r="A240" i="10"/>
  <c r="A239" i="10"/>
  <c r="A238" i="10"/>
  <c r="A237" i="10"/>
  <c r="A236" i="10"/>
  <c r="A235" i="10"/>
  <c r="A234" i="10"/>
  <c r="A233" i="10"/>
  <c r="A232" i="10"/>
  <c r="A231" i="10"/>
  <c r="A230" i="10"/>
  <c r="A229" i="10"/>
  <c r="A228" i="10"/>
  <c r="A227" i="10"/>
  <c r="A226" i="10"/>
  <c r="A225" i="10"/>
  <c r="A224" i="10"/>
  <c r="A223" i="10"/>
  <c r="A222" i="10"/>
  <c r="A221" i="10"/>
  <c r="A220" i="10"/>
  <c r="A219" i="10"/>
  <c r="A218" i="10"/>
  <c r="A217" i="10"/>
  <c r="A216" i="10"/>
  <c r="A215" i="10"/>
  <c r="A214" i="10"/>
  <c r="A213" i="10"/>
  <c r="A212" i="10"/>
  <c r="A211" i="10"/>
  <c r="A210" i="10"/>
  <c r="A209" i="10"/>
  <c r="A208" i="10"/>
  <c r="A207" i="10"/>
  <c r="A206" i="10"/>
  <c r="A205" i="10"/>
  <c r="A204" i="10"/>
  <c r="A203" i="10"/>
  <c r="A202" i="10"/>
  <c r="A201" i="10"/>
  <c r="A200" i="10"/>
  <c r="A199" i="10"/>
  <c r="A198" i="10"/>
  <c r="A197" i="10"/>
  <c r="A196" i="10"/>
  <c r="A195" i="10"/>
  <c r="A194" i="10"/>
  <c r="A193" i="10"/>
  <c r="A192" i="10"/>
  <c r="A191" i="10"/>
  <c r="A190" i="10"/>
  <c r="A189" i="10"/>
  <c r="A188" i="10"/>
  <c r="A187" i="10"/>
  <c r="A186" i="10"/>
  <c r="A185" i="10"/>
  <c r="A184" i="10"/>
  <c r="A183" i="10"/>
  <c r="A182" i="10"/>
  <c r="A181" i="10"/>
  <c r="A180" i="10"/>
  <c r="A179" i="10"/>
  <c r="A178" i="10"/>
  <c r="A177" i="10"/>
  <c r="A176" i="10"/>
  <c r="A175" i="10"/>
  <c r="A174" i="10"/>
  <c r="A173" i="10"/>
  <c r="A172" i="10"/>
  <c r="A171" i="10"/>
  <c r="A170" i="10"/>
  <c r="A169" i="10"/>
  <c r="A168" i="10"/>
  <c r="A167" i="10"/>
  <c r="A166" i="10"/>
  <c r="A165" i="10"/>
  <c r="A164" i="10"/>
  <c r="A163" i="10"/>
  <c r="A162" i="10"/>
  <c r="A161" i="10"/>
  <c r="A160" i="10"/>
  <c r="A159" i="10"/>
  <c r="A158" i="10"/>
  <c r="A157" i="10"/>
  <c r="A156" i="10"/>
  <c r="A155" i="10"/>
  <c r="A154" i="10"/>
  <c r="A153" i="10"/>
  <c r="A152" i="10"/>
  <c r="A151" i="10"/>
  <c r="A150" i="10"/>
  <c r="A149" i="10"/>
  <c r="A148" i="10"/>
  <c r="A147" i="10"/>
  <c r="A146" i="10"/>
  <c r="A145" i="10"/>
  <c r="A144" i="10"/>
  <c r="A143" i="10"/>
  <c r="A142" i="10"/>
  <c r="A141" i="10"/>
  <c r="A140" i="10"/>
  <c r="A139" i="10"/>
  <c r="A138" i="10"/>
  <c r="A137" i="10"/>
  <c r="A136" i="10"/>
  <c r="A135" i="10"/>
  <c r="A134" i="10"/>
  <c r="A133" i="10"/>
  <c r="A132" i="10"/>
  <c r="A131" i="10"/>
  <c r="A130" i="10"/>
  <c r="A129" i="10"/>
  <c r="A128" i="10"/>
  <c r="A127" i="10"/>
  <c r="A126" i="10"/>
  <c r="A125" i="10"/>
  <c r="A124" i="10"/>
  <c r="A123" i="10"/>
  <c r="A122" i="10"/>
  <c r="A121" i="10"/>
  <c r="A120" i="10"/>
  <c r="A119" i="10"/>
  <c r="A118" i="10"/>
  <c r="A117" i="10"/>
  <c r="A116" i="10"/>
  <c r="A115" i="10"/>
  <c r="A114" i="10"/>
  <c r="A113" i="10"/>
  <c r="A112" i="10"/>
  <c r="A111" i="10"/>
  <c r="A110" i="10"/>
  <c r="A109" i="10"/>
  <c r="A108" i="10"/>
  <c r="A107" i="10"/>
  <c r="A106" i="10"/>
  <c r="A105" i="10"/>
  <c r="A104" i="10"/>
  <c r="A103" i="10"/>
  <c r="A102" i="10"/>
  <c r="A101" i="10"/>
  <c r="A100" i="10"/>
  <c r="A99" i="10"/>
  <c r="A98" i="10"/>
  <c r="A97" i="10"/>
  <c r="A96" i="10"/>
  <c r="A95"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A14" i="10"/>
  <c r="A13" i="10"/>
  <c r="A12" i="10"/>
  <c r="A11" i="10"/>
  <c r="A10" i="10"/>
  <c r="A9" i="10"/>
  <c r="A8" i="10"/>
  <c r="A7" i="10"/>
  <c r="A6" i="10"/>
  <c r="A5" i="10"/>
  <c r="A4" i="10"/>
  <c r="A3" i="10"/>
  <c r="A2" i="10"/>
  <c r="A21" i="1"/>
  <c r="A20" i="1"/>
  <c r="A19" i="1"/>
  <c r="A18" i="1"/>
  <c r="A17" i="1"/>
  <c r="A16" i="1"/>
  <c r="A15" i="1"/>
  <c r="A14" i="1"/>
  <c r="A13" i="1"/>
  <c r="A12" i="1"/>
  <c r="A11" i="1"/>
  <c r="A10" i="1"/>
  <c r="A9" i="1"/>
  <c r="A8" i="1"/>
  <c r="A7" i="1"/>
  <c r="A6" i="1"/>
  <c r="A5" i="1"/>
  <c r="A4" i="1"/>
  <c r="A3" i="1"/>
  <c r="A2" i="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72BD4A70-D498-447F-96E2-12A11793F7BB}" name="plants94" type="6" refreshedVersion="6" background="1" saveData="1">
    <textPr codePage="437" sourceFile="D:\Climatic CD Data\cor94e\plants94.dat" comma="1">
      <textFields count="14">
        <textField/>
        <textField/>
        <textField/>
        <textField/>
        <textField/>
        <textField/>
        <textField/>
        <textField/>
        <textField/>
        <textField/>
        <textField/>
        <textField/>
        <textField/>
        <textField/>
      </textFields>
    </textPr>
  </connection>
  <connection id="2" xr16:uid="{93840328-12C5-4D9B-B9C3-84B163F2CAC8}" name="plants941" type="6" refreshedVersion="6" background="1" saveData="1">
    <textPr codePage="437" sourceFile="D:\Climatic CD Data\cor94w\plants94.dat" comma="1">
      <textFields count="14">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<sst xmlns="http://schemas.openxmlformats.org/spreadsheetml/2006/main" count="1635" uniqueCount="262">
  <si>
    <t>Year</t>
  </si>
  <si>
    <t>DOY</t>
  </si>
  <si>
    <t>LAI</t>
  </si>
  <si>
    <t>Span</t>
  </si>
  <si>
    <t>Date</t>
  </si>
  <si>
    <t>SHEET NAME</t>
  </si>
  <si>
    <t>CONTENTS</t>
  </si>
  <si>
    <t>Explanation of sheet names and contents, authors of the data, key references to methods, symbols, conventions.</t>
  </si>
  <si>
    <t>Data in this spreadsheet are the result of a team effort at the USDA-ARS Conservation &amp; Production Research Laboratory, Soil and Water Management Research Unit (SWMRU).</t>
  </si>
  <si>
    <t>The scientists responsible for collecting these data, calibrating the instruments, quality control and data analysis are:</t>
  </si>
  <si>
    <t>Author</t>
  </si>
  <si>
    <t>Steven R. Evett, Research Soil Scientist (point of contact and responsible for this spreadsheet), Steve.Evett@usda.gov, 806-356-5775, srevett1948@gmail.com</t>
  </si>
  <si>
    <t>Brice B. Ruthardt, Biological Scientist, Brice.Ruthardt@usda.gov, 806-356-5780</t>
  </si>
  <si>
    <t>Karen S. Copeland, Soil Scientist, Karen.Copeland@usda.gov, 806-356-5735</t>
  </si>
  <si>
    <t>Gary W. Marek, Research Agricultural Engineer, gary.marek@usda.gov</t>
  </si>
  <si>
    <t>Paul D. Colaizzi, Research Agricultural Engineer, paul.colaizzi@usda.gov</t>
  </si>
  <si>
    <t>David K. Brauer, Research Leader and Laboratory Director, david.brauer@usda.gov</t>
  </si>
  <si>
    <t>All are  or were employed at the</t>
  </si>
  <si>
    <t>USDA-ARS Conservation &amp; Production Research Laboratory, 300 Simmons Road, Unit 10, Bushland, Texas 79012 USA</t>
  </si>
  <si>
    <t>Persons using these data for scientific research and publication are responsible for:</t>
  </si>
  <si>
    <t xml:space="preserve">2. Inviting them to be involved in said research, and </t>
  </si>
  <si>
    <t>3. Inviting them to be involved as coauthors in the data analysis, drafting and critical review of any publications resulting from the research.</t>
  </si>
  <si>
    <t xml:space="preserve">Data contained herein are from experiments in the large weighing lysimeter fields at Bushland, Texas. Neutron count measurements were taken using a model 503DR1.5 HydroProbe manufactured by Campbell Pacific Nuclear, a division of Instrotek, Inc., Concord, California. Soil horizon-specific calibrations were established at field sites using methods described by Evett (2003) and Evett et al. (2008). </t>
  </si>
  <si>
    <t>REFERENCES:</t>
  </si>
  <si>
    <t>CONVENTION</t>
  </si>
  <si>
    <t>EXPLANATION</t>
  </si>
  <si>
    <t>Spreadsheet tab</t>
  </si>
  <si>
    <t>Element or value display name</t>
  </si>
  <si>
    <t>Description</t>
  </si>
  <si>
    <t>Data type</t>
  </si>
  <si>
    <t>Character length</t>
  </si>
  <si>
    <t>Acceptable values</t>
  </si>
  <si>
    <t>Required?</t>
  </si>
  <si>
    <t>Accepts null value?</t>
  </si>
  <si>
    <t>Date in yyyy-mm-dd format</t>
  </si>
  <si>
    <t>date -  yyyy-mm-dd</t>
  </si>
  <si>
    <t>Yes</t>
  </si>
  <si>
    <t>No</t>
  </si>
  <si>
    <t>yyyy</t>
  </si>
  <si>
    <t>Serial day of the year beginning with 1 for January 1.</t>
  </si>
  <si>
    <t>integer</t>
  </si>
  <si>
    <t>1 to 366</t>
  </si>
  <si>
    <t>alphanumeric</t>
  </si>
  <si>
    <t>decimal</t>
  </si>
  <si>
    <t>Yes, #N/A</t>
  </si>
  <si>
    <t>text</t>
  </si>
  <si>
    <t>Rep</t>
  </si>
  <si>
    <t>V5</t>
  </si>
  <si>
    <t>V4</t>
  </si>
  <si>
    <t>V6</t>
  </si>
  <si>
    <t>V7</t>
  </si>
  <si>
    <t>V8</t>
  </si>
  <si>
    <t>V12</t>
  </si>
  <si>
    <t>R1</t>
  </si>
  <si>
    <t>R4</t>
  </si>
  <si>
    <t>R2</t>
  </si>
  <si>
    <t>V9</t>
  </si>
  <si>
    <t>V11</t>
  </si>
  <si>
    <t>V13</t>
  </si>
  <si>
    <t>V14</t>
  </si>
  <si>
    <t>V15</t>
  </si>
  <si>
    <t>NELYS1</t>
  </si>
  <si>
    <t>NELYS2</t>
  </si>
  <si>
    <t>NELYS3</t>
  </si>
  <si>
    <t>NELYS4</t>
  </si>
  <si>
    <t>SELYS1</t>
  </si>
  <si>
    <t>SELYS2</t>
  </si>
  <si>
    <t>SELYS3</t>
  </si>
  <si>
    <t>SELYS4</t>
  </si>
  <si>
    <t>V16</t>
  </si>
  <si>
    <t>V17</t>
  </si>
  <si>
    <t>R2 +</t>
  </si>
  <si>
    <t>Span1</t>
  </si>
  <si>
    <t>Span2</t>
  </si>
  <si>
    <t>Mass of water per unit mass of undried sample</t>
  </si>
  <si>
    <t>Number of rows harvested</t>
  </si>
  <si>
    <t>Number of 30 inch rows</t>
  </si>
  <si>
    <t>Number of plants counted in observed area</t>
  </si>
  <si>
    <t>Plant Number</t>
  </si>
  <si>
    <t>Variable</t>
  </si>
  <si>
    <t>2013 E Maize Comb. Harv.</t>
  </si>
  <si>
    <t>2013 E Maize Pop. Density</t>
  </si>
  <si>
    <t>2013 E-LYS Maize Measur.</t>
  </si>
  <si>
    <t>Dic. 2013 E Maize Pop.Density</t>
  </si>
  <si>
    <t>201 3 Maize Pop.Density</t>
  </si>
  <si>
    <t>Data dictionary for sheet or CSV file named "2013 E Maize Pop.Density". Where "Pop." means population.</t>
  </si>
  <si>
    <t>Dic. 2013 E Maize Comb. Harv.</t>
  </si>
  <si>
    <t>Mass and moisture content and yields from areas harvested corresponding to spans of formerly used lateral irrigation system.</t>
  </si>
  <si>
    <t>Data dictionary for sheet or CSV file named "2013 E Maize Comb. Harv.". Where "Comb." Means Combine.</t>
  </si>
  <si>
    <t>Sample plot identification where NE means northeast lysimeter, SE refers to southeast lysimeter, LYS refers to lysimeter, and the number refers to the row on the lysimeter. Rows were numbered 1 through 4 from north to south on the lysimeters.</t>
  </si>
  <si>
    <t>Sample ID</t>
  </si>
  <si>
    <t>Plant number</t>
  </si>
  <si>
    <t>Five plants were non-destructively measured from each of the four rows on the lysimeters. Plant number varies from 1 to 5 accordingly.</t>
  </si>
  <si>
    <t>Plant height  in cm</t>
  </si>
  <si>
    <t>Plant width in cm</t>
  </si>
  <si>
    <t>Growth stage</t>
  </si>
  <si>
    <t>Measured plant height in cm</t>
  </si>
  <si>
    <t>Measured plant width in cm</t>
  </si>
  <si>
    <t>Span from which the sample taken, NE indicates the northeast field, SE indicates the southeast field. The concept of "span" is related to the 10-span, linear-move irrigation systems used to irrigate the lysimeter fields.  From 1988 through 2014 a Lindsay 10-span linear move was used, and in 2015 and later a 10-span Valley system was used. Both linear-move systems were oriented with the lateral pipe in the north-south direction, and therefore irrigated moving in the east-west direction. In 2012 the NE and SE fields were converted to drip irrigation, but the sampling was still done in areas consistent with the dimensions previously used under the linear-move system. Spans were numbered consecutively 1 through 10 beginning on the north end and ending on the south end.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typical usage in these data sheets, the word span  and the span number indicate only relative position of sampling from north to south in a field. However, when yield per unit area was calculated, the actual yield within a span and the north-south dimension of the yield sample area were used in the calculation along with an east-west dimension of the cropped and sampled area.</t>
  </si>
  <si>
    <t>There were two replicate sets of measurements taken per span with five plants measured in each replicate. Replicates within a span were taken from eastern and western halves of a field.</t>
  </si>
  <si>
    <t>Plant height in cm</t>
  </si>
  <si>
    <t>Span number</t>
  </si>
  <si>
    <t>Mean measured plant width in cm</t>
  </si>
  <si>
    <t>Mean measured plant height in cm</t>
  </si>
  <si>
    <t>Number of plants</t>
  </si>
  <si>
    <t>Plot size in m^2</t>
  </si>
  <si>
    <t>Leaf dry mass in g</t>
  </si>
  <si>
    <t xml:space="preserve">Number of ears </t>
  </si>
  <si>
    <t>Ear dry mass in g</t>
  </si>
  <si>
    <t>Number of plants harvested</t>
  </si>
  <si>
    <t>One-side green leaf area measured with a Licor Leaf Area Meter</t>
  </si>
  <si>
    <t>Mass of leaves in grams after drying to a constant mass at 60°C</t>
  </si>
  <si>
    <t>Mass of stems in grams after drying to a constant mass at 60°C</t>
  </si>
  <si>
    <t>Mass of ears in grams after drying to constant mass at 60°C</t>
  </si>
  <si>
    <t>Number of corn ears</t>
  </si>
  <si>
    <t>Span from which the replicate samples were taken, NE indicates the northeast field, SE indicates the southeast field. The concept of "span" is related to the 10-span, linear-move irrigation systems used to irrigate the lysimeter fields.  From 1988 through 2014 a Lindsay 10-span linear move was used, and in 2015 and later a 10-span Valley system was used. Both linear-move systems were oriented with the lateral pipe in the north-south direction, and therefore irrigated moving in the east-west direction. In 2012 the NE and SE fields were converted to drip irrigation, but the sampling was still done in areas consistent with the dimensions previously used under the linear-move system. Spans were numbered consecutively 1 through 10 beginning on the north end and ending on the south end.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typical usage in these data sheets, the word span  and the span number indicate only relative position of sampling from north to south in a field. However, when yield per unit area was calculated, the actual yield within a span and the north-south dimension of the yield sample area were used in the calculation along with an east-west dimension of the cropped and sampled area.</t>
  </si>
  <si>
    <t>There were two replicate sets of samples taken per span. Replicates within a span were taken from eastern and western halves of a field.</t>
  </si>
  <si>
    <t>Leaf Area Index calculated as the one-sided green leaf area per unit ground area</t>
  </si>
  <si>
    <t>Size of sampled area in square meters. Each replicate sample was taken from six feet of row, which was 1.8288 m.</t>
  </si>
  <si>
    <t>Plot ID</t>
  </si>
  <si>
    <t>Number of plants present</t>
  </si>
  <si>
    <t>Plot identification indicating field area or lysimeter row where the measurement was taken and replicate area in the field (1 or 2) or row on the lysimeter (1 through 4), NE indicates the northeast field or lysimeter; SE indicates the southeast field or lysimeter. LYS stands for lysimeter, and "Span" stands for one of ten areas of the field numbered from north to south. The concept of "span" is related to the 10-span, linear-move irrigation systems used to irrigate the lysimeter fields.  From 1988 through 2014 a Lindsay 10-span linear move was used, and in 2015 and later a 10-span Valley system was used. Both linear-move systems were oriented with the lateral pipe in the north-south direction, and therefore irrigated moving in the east-west direction. In 2012 the east field was converted to drip irrigation, but the sampling was still done in areas consistent with the dimensions previously used under the linear-move system.  Spans were numbered consecutively 1 through 10 beginning on the north end and ending on the south end.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typical usage in these data sheets, the word span  and the span number indicate only relative position of sampling from north to south in a field.</t>
  </si>
  <si>
    <t>Number of acres in sample</t>
  </si>
  <si>
    <t>Total sample wet weight in lbs</t>
  </si>
  <si>
    <t>Water content of grain in g/g</t>
  </si>
  <si>
    <t>NE1</t>
  </si>
  <si>
    <t>NE2</t>
  </si>
  <si>
    <t>NE3</t>
  </si>
  <si>
    <t>NE4</t>
  </si>
  <si>
    <t>NE5</t>
  </si>
  <si>
    <t>NE6</t>
  </si>
  <si>
    <t>NE7</t>
  </si>
  <si>
    <t>NE8</t>
  </si>
  <si>
    <t>NE9</t>
  </si>
  <si>
    <t>NE10</t>
  </si>
  <si>
    <t>SE1</t>
  </si>
  <si>
    <t>SE2</t>
  </si>
  <si>
    <t>SE3</t>
  </si>
  <si>
    <t>SE4</t>
  </si>
  <si>
    <t>SE5</t>
  </si>
  <si>
    <t>SE6</t>
  </si>
  <si>
    <t>SE7</t>
  </si>
  <si>
    <t>SE8</t>
  </si>
  <si>
    <t>SE9</t>
  </si>
  <si>
    <t>SE10</t>
  </si>
  <si>
    <t>Sample identification where NE means the northeast field, SE means the SE field, and the number indicates the "span" area within which the sample was taken. The concept of "span" is related to the 10-span, linear-move irrigation systems used to irrigate the lysimeter fields.  From 1988 through 2014 a Lindsay 10-span linear move was used, and in 2015 and later a 10-span Valley system was used. Both linear-move systems were oriented with the lateral pipe in the north-south direction, and therefore irrigated moving in the east-west direction. In 2012 the east field was converted to drip irrigation, but the sampling was still done in areas consistent with the dimensions previously used under the linear-move system.  Spans were numbered consecutively 1 through 10 beginning on the north end and ending on the south end.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typical usage in these data sheets, the word span  and the span number indicate only relative position of sampling from north to south in a field. However, when yield per unit area was calculated, the actual yield within a span and the span north-south dimension of the sampled area were used in the calculation along with an east-west dimension of the cropped and sampled area.</t>
  </si>
  <si>
    <t>Weight of undried (wet) grain harvested by combine.</t>
  </si>
  <si>
    <t>Dry weight in lbs</t>
  </si>
  <si>
    <t>Weight at standard moisture in lbs</t>
  </si>
  <si>
    <t>Yield in bushels at standard moisture</t>
  </si>
  <si>
    <t>Yield in bu/acre at standard moisture</t>
  </si>
  <si>
    <t>Weight of harvested grain corrected to 0.155 g/g water content</t>
  </si>
  <si>
    <t>Yield in bushles adjusted to 0.155 g/g water content</t>
  </si>
  <si>
    <t>Yield in bushels per acre adjusted to 0.155 g/g water content</t>
  </si>
  <si>
    <t>Dry mass in kg</t>
  </si>
  <si>
    <t>Mass of grain in kilograms after adjusting to zero water content</t>
  </si>
  <si>
    <t>Weight of grain in pouonds after adjusting to zero water content</t>
  </si>
  <si>
    <t>Yield of dry grain in kg/ha</t>
  </si>
  <si>
    <t>Yield in kilograms per hectare adjusted to zero water content</t>
  </si>
  <si>
    <t>SE(</t>
  </si>
  <si>
    <t>Sample identification where NE means the northeast field or lysimeter, SE means the SE field or lysimeter, LYS means sample is from a lysimeter, and the number indicates the lysimeter row or "span" area within which the sample was taken. There were four rows on each lysimeter and they were numbered 1 through 4 from north to south on the lysimeter. The concept of "span" is related to the 10-span, linear-move irrigation systems used to irrigate the lysimeter fields. In typical usage in these data sheets, the word span  and the span number indicate only relative position of sampling from north to south in a field. However, when yield per unit area was calculated, the actual yield within a span and the span north-south dimension of the sampled area were used in the calculation along with an east-west dimension of the cropped and sampled area. The linear move irrigated both NE and SE fields. Spans were numbered 1 through 10 from north to south. From 1988 through 2014 a Lindsay 10-span linear move was used, and in 2015 and later a 10-span Valley system was used. Both linear-move systems were oriented with the lateral pipe in the north-south direction, and therefore irrigated moving in the east-west direction. In 2012 the east field was converted to drip irrigation, but the sampling was still done in areas consistent with the dimensions previously used under the linear-move system.  Spans were numbered consecutively 1 through 10 beginning on the north end and ending on the south end.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t>
  </si>
  <si>
    <t>There were two replicate sets of samples taken per span. Replicates within a span were taken from eastern and western halves of a field. Each lysimeter row served as one replicate.</t>
  </si>
  <si>
    <t>Number of ears</t>
  </si>
  <si>
    <t>Number of ears harvested from the sample area.</t>
  </si>
  <si>
    <t>Air dried shelled kernel  mass in g</t>
  </si>
  <si>
    <t>200-seed air dry mass in g</t>
  </si>
  <si>
    <t>Total oven-dry shelled grain mass in g</t>
  </si>
  <si>
    <t>200-seed oven-dry mass in g</t>
  </si>
  <si>
    <t>200-seed air-dry water content in g/g</t>
  </si>
  <si>
    <t>Ear mass in g</t>
  </si>
  <si>
    <t>Mass in g of 200 air dry seeds</t>
  </si>
  <si>
    <t>Mass in g of 200 seeds after oven drying at 60 degrees C until constant mass was achieved</t>
  </si>
  <si>
    <t>Water content in g per g of 200 air dry seeds</t>
  </si>
  <si>
    <t>Total oven dry mass of shelled corn sample</t>
  </si>
  <si>
    <t>Mass in g of air dried corn kernels shelled from ears</t>
  </si>
  <si>
    <t>Measured row length in m</t>
  </si>
  <si>
    <t>Length of row measured in meters</t>
  </si>
  <si>
    <t>Oven dry grain yield in g/m^2</t>
  </si>
  <si>
    <t>Oven dry grain yield in kg/ha</t>
  </si>
  <si>
    <t>Length of row sampled in m</t>
  </si>
  <si>
    <t>Yield in grams per square meter of grain after oven drying at 60 degrees C until constant mass.</t>
  </si>
  <si>
    <t>Yield in kilograms per hectare of grain after oven drying at 60 degrees C until constant mass.</t>
  </si>
  <si>
    <t>Length of sampled row in meters. Row width was 0.762 m (30 inches).</t>
  </si>
  <si>
    <t>Stalk dry mass in g</t>
  </si>
  <si>
    <t>Evett, S.R., D.K. Brauer, P.D. Colaizzi, J.A. Tolk, G.W. Marek and S.A. O’Shaughnessy. 2019. Corn and sorghum ET, E, Yield and CWP as affected by irrigation application method: SDI versus mid-elevation spray irrigation. Trans. ASABE 62(5):1377-1393. https://doi.org/10.13031/trans.13314</t>
  </si>
  <si>
    <t>Evett, S.R., G.W. Marek, P.D. Colaizzi, D.K. Brauer, and T.A. Howell, Sr. 2020. Are crop coefficients for SDI different from those for sprinkler irrigation application? Trans. ASABE. 63(5):1233-1242. https://doi.org/10.13031/trans.13920</t>
  </si>
  <si>
    <t>Evett, S.R., T.A. Howell, Sr., A.D. Schneider, K.S. Copeland, D.A. Dusek, D.K. Brauer, J.A. Tolk, G.W. Marek, T.M. Marek and P.H. Gowda. 2016. The Bushland weighing lysimeters: A quarter century of crop ET investigations to advance sustainable irrigation. Trans. ASABE 59(1): 163-179. https://doi.org/10.13031/trans.59.11159</t>
  </si>
  <si>
    <t>The concept of "span" is related to the 10-span, linear-move irrigation systems used to irrigate the lysimeter fields.  From 1988 through 2014 a Lindsay 10-span linear move was used, and in 2015 and later a 10-span Valley system was used. Both linear-move systems were oriented with the lateral pipe in the north-south direction, and therefore irrigated moving in the east-west direction. In 2012 the east field was converted to drip irrigation, but the sampling was still done in areas consistent with the dimensions previously used under the linear-move system.  Spans were numbered consecutively 1 through 10 beginning on the north end and ending on the south end.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typical usage in these data sheets, the word span  and the span number indicate only relative position of sampling from north to south in a field. However, when yield per unit area was calculated, the actual yield within a span and the span north-south dimension were used in the calculation along with an east-west dimension of the cropped area.</t>
  </si>
  <si>
    <t>Plant number refers to one of the five plants that were measured in each replicate for height, width, growth stage and number of tillers. 5 plants were measured in each of 2 reps for height, width, and growth stage.</t>
  </si>
  <si>
    <t>Mass in grams per square meter of all matter, dried leaves, stalks and dried ears if any after drying to constant mass at 60 degrees C.</t>
  </si>
  <si>
    <t>Mass in grams of the air dried ears.</t>
  </si>
  <si>
    <t>Leaf area in cm^2</t>
  </si>
  <si>
    <t>Plant height, width, and growth stage observations and measurements from 5 plants in each of the 4 plant rows in each of the (NE &amp; SE) lysimeters.</t>
  </si>
  <si>
    <t>R5</t>
  </si>
  <si>
    <t>R6</t>
  </si>
  <si>
    <t>2013 E Maize Growth</t>
  </si>
  <si>
    <t>2013 E Maize LAI Biomass</t>
  </si>
  <si>
    <t>Total above-ground dry matter in kg/ha</t>
  </si>
  <si>
    <t>2013 E Maize Hand Yield</t>
  </si>
  <si>
    <t>Grain yield at standard moisture in kg/ha</t>
  </si>
  <si>
    <t xml:space="preserve">Grain yield in kilograms per hectare adjusted to standard moisture content of 0.155 g/g. </t>
  </si>
  <si>
    <t>Grain yield at standard moisture in bu/acre</t>
  </si>
  <si>
    <t>Grain yield in bushles per acre at standard moisture content of 0.155 g/g.</t>
  </si>
  <si>
    <t>Mass. moisture content and yield of shelled corn from 2 replicate samples in each of spans 2, 3, and 4 of the north field, and spans 6, 7, and 8 of the south field, and from entire four rows on each lysimeter.</t>
  </si>
  <si>
    <t>Dic. 2013 E Maize Hand Yield</t>
  </si>
  <si>
    <t>Data dictionary for sheet or CSV file named "2013 E Maize Hand Yield"</t>
  </si>
  <si>
    <t>Dic. 2013 E Maize Growth</t>
  </si>
  <si>
    <t>Data dictionary for sheet or CSV file named "2013 E Maize Growth"</t>
  </si>
  <si>
    <t>Plant height, width, and growth stage data for plant samples from 5 plants in two reps from spans 2, 3, and 4, and spans 7, 8, and 9</t>
  </si>
  <si>
    <t>Dic. 2013 E Maize LAI Biomass</t>
  </si>
  <si>
    <t>Data dictionary for sheet or CSV file named "2013 E Maize LAI Biomass"</t>
  </si>
  <si>
    <t>Periodic maize leaf area index (LAI) and biomass data from samples harvested from replicate random plots in spans 2, 3, and 4 in the north field and plots 6, 7, and 8 in the south field.</t>
  </si>
  <si>
    <t>2013 E Maize Introduction</t>
  </si>
  <si>
    <t xml:space="preserve">1. Contacting all the scientists listed above and obtaining approval to use the data, </t>
  </si>
  <si>
    <t>Plant growth stage where V represents vegetative stage, R represents reproductive stage, BL represents Black Layer, and the numbers indicate intermediate stages of V and R. See Nleya, T., C. Chungu, and J. Kleinjan. 2016. Chapter 5: Corn growth and development. In Clay, D.E., C.G. Carlson, S.A. Clay, and E. Byamukama (eds). iGrow Corn: Best Management Practices. South Dakota State University.</t>
  </si>
  <si>
    <r>
      <t>Total above-ground dry matter in g/m^2</t>
    </r>
    <r>
      <rPr>
        <vertAlign val="superscript"/>
        <sz val="11"/>
        <color theme="1"/>
        <rFont val="Calibri"/>
        <family val="2"/>
        <scheme val="minor"/>
      </rPr>
      <t xml:space="preserve"> </t>
    </r>
  </si>
  <si>
    <t>Plants/m</t>
  </si>
  <si>
    <t>Number of plants per meter of row length. Lysimeters were thinned to 6.33 plants/m (19 plants in each lysimeter row). Field population was later found to be 6.2 to 6.4 plants/m</t>
  </si>
  <si>
    <t>Dic. 2013 E Maize Lys Measur.</t>
  </si>
  <si>
    <t>2013 E Maize Lys Measur.</t>
  </si>
  <si>
    <t>Data dictionary for sheet or CSV file named "2013 E Maize Lys Measur." where E means east, Lys means lysimeter, and Measure. means measurement.</t>
  </si>
  <si>
    <t>Undried stalk mass in g</t>
  </si>
  <si>
    <t>1/3 undried stalk mass in g</t>
  </si>
  <si>
    <t>1/3 dry stalk mass in g</t>
  </si>
  <si>
    <t>Stalk water content in g/g</t>
  </si>
  <si>
    <t>Total dry stalk mass in g</t>
  </si>
  <si>
    <t>Undried leaf mass in g</t>
  </si>
  <si>
    <t>1/3 undried leaf mass in g</t>
  </si>
  <si>
    <t>1/3 dry leaf mass in g</t>
  </si>
  <si>
    <t>Leaf water content in g/g</t>
  </si>
  <si>
    <t>Total dry leaf mass in g</t>
  </si>
  <si>
    <t>Undried ear mass in g</t>
  </si>
  <si>
    <t>1/3 undried ear mass in g</t>
  </si>
  <si>
    <t>1/3 dry ear mass in g</t>
  </si>
  <si>
    <t>Ear water content in g/g</t>
  </si>
  <si>
    <t>Total dry ear mass in g</t>
  </si>
  <si>
    <t>Total dry biomass in g</t>
  </si>
  <si>
    <t>2013 E Maize Biomass Water</t>
  </si>
  <si>
    <t>yyyy-mm-dd</t>
  </si>
  <si>
    <t>Mass in grams of stalks before drying. If leaf mass is missing it was included in stalk mass</t>
  </si>
  <si>
    <t>Mass in grams of subsample of approximately one third of stalks before drying.</t>
  </si>
  <si>
    <t>Mass in grams of subsample of approximately one third of stalks after drying to constant mass at 60 degrees centigrade.</t>
  </si>
  <si>
    <t>Water content of stalks in grams per gram of undried mass.</t>
  </si>
  <si>
    <t>Total mass in grams of stalks after drying to constant mass at 60 degrees centigrade</t>
  </si>
  <si>
    <t>Mass in grams of subsample of approximately one third of leaves before drying. If leaf mass is missing it was included in stalk mass.</t>
  </si>
  <si>
    <t>Mass in grams of subsample of approximately one third of leaves after drying to constant mass at 60 degrees centigrade.</t>
  </si>
  <si>
    <t>Water content of leaves in grams per gram of undried mass.</t>
  </si>
  <si>
    <t>Total mass in grams of leaves after drying to constant mass at 60 degrees centigrade</t>
  </si>
  <si>
    <t>Mass in grams of subsample of approximately one third of ears before drying.</t>
  </si>
  <si>
    <t>Mass in grams of subsample of approximately one third of ears after drying to constant mass at 60 degrees centigrade.</t>
  </si>
  <si>
    <t>Water content of ears in grams per gram of undried mass.</t>
  </si>
  <si>
    <t>Total mass in grams of ears after drying to constant mass at 60 degrees centigrade</t>
  </si>
  <si>
    <t>Mass in grams of leaves before drying. If leaf mass is missing it was included in stalk mass</t>
  </si>
  <si>
    <t>Mass in grams of ears before drying.</t>
  </si>
  <si>
    <t>Total mass in grams of all above-ground biomass after drying to constant mass at 60 degrees centigrade.</t>
  </si>
  <si>
    <t>Total water content of biomass in g</t>
  </si>
  <si>
    <t>Total mass in grams of water in total undried above-ground biomass.</t>
  </si>
  <si>
    <t>Total dry above-ground biomass in kg/ha</t>
  </si>
  <si>
    <t>Size of sampled area in square meters. Each replicate sample was taken from six feet of row, which was 1.8288 meters. Row width was 0.762 meters.</t>
  </si>
  <si>
    <t>Total mass in kilograms per hectare of above-ground biomass after drying to constant mass at 60 degrees centigrade.</t>
  </si>
  <si>
    <t>Harvest area in acres. Row length was 205.74 meters (675 feet). Row width was 0.762 meters (2.5 feet).</t>
  </si>
  <si>
    <t>Number of plants harvested from the sample area.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</si>
</sst>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
    <numFmt numFmtId="166" formatCode="0.00000"/>
    <numFmt numFmtId="167" formatCode="0.0000"/>
  </numFmts>
  <fonts count="12" x14ac:knownFonts="1">
    <font>
      <sz val="11"/>
      <color theme="1"/>
      <name val="Calibri"/>
      <family val="2"/>
      <scheme val="minor"/>
    </font>
    <font>
      <sz val="10"/>
      <name val="Arial"/>
      <family val="2"/>
    </font>
    <font>
      <sz val="12"/>
      <name val="Times New Roman"/>
      <family val="1"/>
    </font>
    <font>
      <sz val="10"/>
      <color theme="1"/>
      <name val="Arial"/>
      <family val="2"/>
    </font>
    <font>
      <b/>
      <sz val="11"/>
      <color theme="1"/>
      <name val="Arial"/>
      <family val="2"/>
    </font>
    <font>
      <sz val="11"/>
      <color theme="1"/>
      <name val="Arial"/>
      <family val="2"/>
    </font>
    <font>
      <sz val="12"/>
      <color theme="1"/>
      <name val="Arial"/>
      <family val="2"/>
    </font>
    <font>
      <sz val="14"/>
      <color theme="1"/>
      <name val="Calibri"/>
      <family val="2"/>
    </font>
    <font>
      <sz val="11"/>
      <color theme="1"/>
      <name val="Calibri"/>
      <family val="2"/>
    </font>
    <font>
      <sz val="12"/>
      <color theme="1"/>
      <name val="Times New Roman"/>
      <family val="1"/>
    </font>
    <font>
      <vertAlign val="superscript"/>
      <sz val="11"/>
      <color theme="1"/>
      <name val="Calibri"/>
      <family val="2"/>
      <scheme val="minor"/>
    </font>
    <font>
      <sz val="11"/>
      <color theme="1"/>
      <name val="Calibri"/>
      <family val="2"/>
      <scheme val="minor"/>
    </font>
  </fonts>
  <fills count="2">
    <fill>
      <patternFill patternType="none"/>
    </fill>
    <fill>
      <patternFill patternType="gray125"/>
    </fill>
  </fills>
  <borders count="4">
    <border>
      <left/>
      <right/>
      <top/>
      <bottom/>
      <diagonal/>
    </border>
    <border>
      <left style="thin">
        <color rgb="FF000000"/>
      </left>
      <right style="thin">
        <color rgb="FF000000"/>
      </right>
      <top style="thin">
        <color rgb="FF000000"/>
      </top>
      <bottom style="thin">
        <color rgb="FF000000"/>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top/>
      <bottom style="thin">
        <color indexed="64"/>
      </bottom>
      <diagonal/>
    </border>
  </borders>
  <cellStyleXfs count="6">
    <xf numFmtId="0" fontId="0" fillId="0" borderId="0"/>
    <xf numFmtId="0" fontId="1" fillId="0" borderId="0"/>
    <xf numFmtId="0" fontId="2" fillId="0" borderId="0"/>
    <xf numFmtId="0" fontId="1" fillId="0" borderId="0"/>
    <xf numFmtId="0" fontId="2" fillId="0" borderId="0"/>
    <xf numFmtId="0" fontId="2" fillId="0" borderId="0"/>
  </cellStyleXfs>
  <cellXfs count="162">
    <xf numFmtId="0" fontId="0" fillId="0" borderId="0" xfId="0"/>
    <xf numFmtId="164" fontId="3" fillId="0" borderId="0" xfId="0" applyNumberFormat="1" applyFont="1" applyAlignment="1">
      <alignment horizontal="center"/>
    </xf>
    <xf numFmtId="0" fontId="3" fillId="0" borderId="0" xfId="0" applyFont="1" applyAlignment="1">
      <alignment horizontal="center"/>
    </xf>
    <xf numFmtId="14" fontId="5" fillId="0" borderId="0" xfId="0" applyNumberFormat="1" applyFont="1"/>
    <xf numFmtId="0" fontId="5" fillId="0" borderId="0" xfId="0" applyFont="1"/>
    <xf numFmtId="0" fontId="5" fillId="0" borderId="0" xfId="0" applyFont="1" applyAlignment="1">
      <alignment horizontal="center"/>
    </xf>
    <xf numFmtId="1" fontId="5" fillId="0" borderId="0" xfId="0" applyNumberFormat="1" applyFont="1" applyAlignment="1">
      <alignment horizontal="center"/>
    </xf>
    <xf numFmtId="165" fontId="5" fillId="0" borderId="0" xfId="0" applyNumberFormat="1" applyFont="1"/>
    <xf numFmtId="165" fontId="6" fillId="0" borderId="0" xfId="0" applyNumberFormat="1" applyFont="1"/>
    <xf numFmtId="0" fontId="6" fillId="0" borderId="0" xfId="0" applyFont="1" applyAlignment="1">
      <alignment horizontal="center"/>
    </xf>
    <xf numFmtId="164" fontId="5" fillId="0" borderId="0" xfId="0" applyNumberFormat="1" applyFont="1" applyAlignment="1">
      <alignment horizontal="center"/>
    </xf>
    <xf numFmtId="164" fontId="0" fillId="0" borderId="0" xfId="0" applyNumberFormat="1"/>
    <xf numFmtId="164" fontId="3" fillId="0" borderId="0" xfId="0" applyNumberFormat="1" applyFont="1" applyBorder="1" applyAlignment="1">
      <alignment horizontal="center"/>
    </xf>
    <xf numFmtId="0" fontId="3" fillId="0" borderId="0" xfId="0" applyFont="1" applyBorder="1" applyAlignment="1">
      <alignment horizontal="center"/>
    </xf>
    <xf numFmtId="0" fontId="5" fillId="0" borderId="0" xfId="0" applyFont="1" applyBorder="1"/>
    <xf numFmtId="0" fontId="6" fillId="0" borderId="0" xfId="0" applyFont="1" applyBorder="1"/>
    <xf numFmtId="0" fontId="5" fillId="0" borderId="0" xfId="0" applyFont="1" applyBorder="1" applyAlignment="1">
      <alignment horizontal="center"/>
    </xf>
    <xf numFmtId="0" fontId="0" fillId="0" borderId="0" xfId="0" applyAlignment="1">
      <alignment wrapText="1"/>
    </xf>
    <xf numFmtId="0" fontId="3" fillId="0" borderId="0" xfId="0" applyFont="1" applyAlignment="1">
      <alignment horizontal="center" wrapText="1"/>
    </xf>
    <xf numFmtId="164" fontId="5" fillId="0" borderId="0" xfId="0" applyNumberFormat="1" applyFont="1"/>
    <xf numFmtId="0" fontId="3" fillId="0" borderId="0" xfId="1" applyFont="1" applyAlignment="1">
      <alignment vertical="top"/>
    </xf>
    <xf numFmtId="0" fontId="3" fillId="0" borderId="0" xfId="1" applyFont="1"/>
    <xf numFmtId="0" fontId="7" fillId="0" borderId="0" xfId="1" applyFont="1" applyAlignment="1">
      <alignment horizontal="left" vertical="center" readingOrder="1"/>
    </xf>
    <xf numFmtId="0" fontId="8" fillId="0" borderId="0" xfId="1" applyFont="1" applyAlignment="1">
      <alignment horizontal="left" vertical="center" readingOrder="1"/>
    </xf>
    <xf numFmtId="0" fontId="8" fillId="0" borderId="0" xfId="1" applyFont="1" applyAlignment="1">
      <alignment vertical="center" readingOrder="1"/>
    </xf>
    <xf numFmtId="0" fontId="3" fillId="0" borderId="0" xfId="1" applyFont="1" applyAlignment="1">
      <alignment vertical="top" wrapText="1"/>
    </xf>
    <xf numFmtId="0" fontId="0" fillId="0" borderId="0" xfId="0" applyFont="1"/>
    <xf numFmtId="0" fontId="5" fillId="0" borderId="1" xfId="1" applyFont="1" applyFill="1" applyBorder="1" applyAlignment="1">
      <alignment vertical="top" wrapText="1"/>
    </xf>
    <xf numFmtId="0" fontId="5" fillId="0" borderId="1" xfId="1" applyFont="1" applyFill="1" applyBorder="1" applyAlignment="1" applyProtection="1">
      <alignment vertical="top" wrapText="1"/>
      <protection locked="0"/>
    </xf>
    <xf numFmtId="0" fontId="0" fillId="0" borderId="0" xfId="0" applyFont="1" applyFill="1"/>
    <xf numFmtId="0" fontId="5" fillId="0" borderId="0" xfId="1" applyFont="1" applyFill="1" applyAlignment="1">
      <alignment vertical="top"/>
    </xf>
    <xf numFmtId="14" fontId="5" fillId="0" borderId="0" xfId="1" applyNumberFormat="1" applyFont="1" applyFill="1" applyAlignment="1">
      <alignment horizontal="left" vertical="top"/>
    </xf>
    <xf numFmtId="0" fontId="5" fillId="0" borderId="0" xfId="1" applyFont="1" applyFill="1" applyAlignment="1" applyProtection="1">
      <alignment vertical="top" wrapText="1"/>
      <protection locked="0"/>
    </xf>
    <xf numFmtId="0" fontId="5" fillId="0" borderId="0" xfId="1" applyFont="1" applyFill="1" applyAlignment="1">
      <alignment vertical="top" wrapText="1"/>
    </xf>
    <xf numFmtId="0" fontId="5" fillId="0" borderId="2" xfId="1" applyFont="1" applyFill="1" applyBorder="1" applyAlignment="1">
      <alignment vertical="top" wrapText="1"/>
    </xf>
    <xf numFmtId="0" fontId="3" fillId="0" borderId="0" xfId="1" applyFont="1" applyFill="1" applyAlignment="1" applyProtection="1">
      <alignment vertical="top" wrapText="1"/>
      <protection locked="0"/>
    </xf>
    <xf numFmtId="0" fontId="5" fillId="0" borderId="2" xfId="2" applyFont="1" applyFill="1" applyBorder="1" applyAlignment="1">
      <alignment horizontal="left" vertical="top" wrapText="1"/>
    </xf>
    <xf numFmtId="164" fontId="0" fillId="0" borderId="0" xfId="0" applyNumberFormat="1" applyFont="1" applyFill="1" applyAlignment="1">
      <alignment horizontal="left" vertical="top" wrapText="1"/>
    </xf>
    <xf numFmtId="0" fontId="5" fillId="0" borderId="2" xfId="2" applyFont="1" applyFill="1" applyBorder="1" applyAlignment="1" applyProtection="1">
      <alignment horizontal="left" vertical="top" wrapText="1"/>
      <protection locked="0"/>
    </xf>
    <xf numFmtId="164" fontId="0" fillId="0" borderId="0" xfId="0" applyNumberFormat="1" applyFont="1" applyFill="1" applyBorder="1" applyAlignment="1">
      <alignment horizontal="left" vertical="top" wrapText="1"/>
    </xf>
    <xf numFmtId="0" fontId="0" fillId="0" borderId="0" xfId="0" applyFont="1" applyFill="1" applyAlignment="1">
      <alignment vertical="top"/>
    </xf>
    <xf numFmtId="0" fontId="3" fillId="0" borderId="0" xfId="1" applyFont="1" applyFill="1" applyAlignment="1">
      <alignment vertical="top"/>
    </xf>
    <xf numFmtId="0" fontId="9" fillId="0" borderId="2" xfId="2" applyFont="1" applyFill="1" applyBorder="1" applyAlignment="1">
      <alignment horizontal="left" vertical="top" wrapText="1"/>
    </xf>
    <xf numFmtId="0" fontId="3" fillId="0" borderId="0" xfId="1" applyFont="1" applyFill="1" applyAlignment="1">
      <alignment vertical="top" wrapText="1"/>
    </xf>
    <xf numFmtId="0" fontId="0" fillId="0" borderId="0" xfId="0" applyFont="1" applyFill="1" applyAlignment="1" applyProtection="1">
      <alignment vertical="top" wrapText="1"/>
      <protection locked="0"/>
    </xf>
    <xf numFmtId="14" fontId="0" fillId="0" borderId="0" xfId="0" applyNumberFormat="1" applyFont="1"/>
    <xf numFmtId="0" fontId="0" fillId="0" borderId="0" xfId="0" applyFont="1" applyAlignment="1">
      <alignment horizontal="center"/>
    </xf>
    <xf numFmtId="164" fontId="0" fillId="0" borderId="0" xfId="0" applyNumberFormat="1" applyFont="1" applyBorder="1" applyAlignment="1">
      <alignment horizontal="center"/>
    </xf>
    <xf numFmtId="164" fontId="0" fillId="0" borderId="0" xfId="0" applyNumberFormat="1" applyFont="1"/>
    <xf numFmtId="164" fontId="0" fillId="0" borderId="0" xfId="0" applyNumberFormat="1" applyFont="1" applyAlignment="1">
      <alignment horizontal="center"/>
    </xf>
    <xf numFmtId="0" fontId="0" fillId="0" borderId="0" xfId="0" applyFont="1" applyAlignment="1">
      <alignment horizontal="center" wrapText="1"/>
    </xf>
    <xf numFmtId="1" fontId="0" fillId="0" borderId="0" xfId="0" applyNumberFormat="1" applyFont="1" applyAlignment="1">
      <alignment horizontal="center" wrapText="1"/>
    </xf>
    <xf numFmtId="164" fontId="0" fillId="0" borderId="0" xfId="0" applyNumberFormat="1" applyFont="1" applyAlignment="1">
      <alignment horizontal="center" wrapText="1"/>
    </xf>
    <xf numFmtId="164" fontId="0" fillId="0" borderId="0" xfId="0" applyNumberFormat="1" applyFont="1" applyBorder="1" applyAlignment="1">
      <alignment horizontal="center" wrapText="1"/>
    </xf>
    <xf numFmtId="0" fontId="0" fillId="0" borderId="0" xfId="0" applyFont="1" applyBorder="1" applyAlignment="1">
      <alignment horizontal="center" wrapText="1"/>
    </xf>
    <xf numFmtId="0" fontId="5" fillId="0" borderId="1" xfId="3" applyFont="1" applyFill="1" applyBorder="1" applyAlignment="1">
      <alignment vertical="top" wrapText="1"/>
    </xf>
    <xf numFmtId="0" fontId="5" fillId="0" borderId="0" xfId="3" applyFont="1" applyFill="1" applyAlignment="1">
      <alignment vertical="top"/>
    </xf>
    <xf numFmtId="14" fontId="5" fillId="0" borderId="0" xfId="3" applyNumberFormat="1" applyFont="1" applyFill="1" applyAlignment="1">
      <alignment horizontal="left" vertical="top"/>
    </xf>
    <xf numFmtId="0" fontId="5" fillId="0" borderId="0" xfId="3" applyFont="1" applyFill="1" applyAlignment="1">
      <alignment vertical="top" wrapText="1"/>
    </xf>
    <xf numFmtId="0" fontId="5" fillId="0" borderId="2" xfId="3" applyFont="1" applyFill="1" applyBorder="1" applyAlignment="1">
      <alignment vertical="top" wrapText="1"/>
    </xf>
    <xf numFmtId="0" fontId="0" fillId="0" borderId="0" xfId="0" applyFont="1" applyBorder="1"/>
    <xf numFmtId="165" fontId="0" fillId="0" borderId="0" xfId="0" applyNumberFormat="1" applyFont="1"/>
    <xf numFmtId="0" fontId="0" fillId="0" borderId="0" xfId="0" applyFont="1" applyBorder="1" applyAlignment="1">
      <alignment horizontal="center"/>
    </xf>
    <xf numFmtId="1" fontId="5" fillId="0" borderId="0" xfId="0" applyNumberFormat="1" applyFont="1" applyBorder="1" applyAlignment="1">
      <alignment horizontal="center"/>
    </xf>
    <xf numFmtId="1" fontId="5" fillId="0" borderId="0" xfId="5" applyNumberFormat="1" applyFont="1" applyAlignment="1">
      <alignment horizontal="center"/>
    </xf>
    <xf numFmtId="2" fontId="5" fillId="0" borderId="0" xfId="0" applyNumberFormat="1" applyFont="1" applyAlignment="1">
      <alignment horizontal="center" wrapText="1"/>
    </xf>
    <xf numFmtId="165" fontId="5" fillId="0" borderId="0" xfId="0" applyNumberFormat="1" applyFont="1" applyAlignment="1">
      <alignment horizontal="center" wrapText="1"/>
    </xf>
    <xf numFmtId="0" fontId="3" fillId="0" borderId="0" xfId="3" applyFont="1" applyFill="1" applyAlignment="1">
      <alignment vertical="top"/>
    </xf>
    <xf numFmtId="14" fontId="3" fillId="0" borderId="0" xfId="3" applyNumberFormat="1" applyFont="1" applyFill="1" applyAlignment="1">
      <alignment horizontal="left" vertical="top"/>
    </xf>
    <xf numFmtId="0" fontId="3" fillId="0" borderId="0" xfId="3" applyFont="1" applyFill="1" applyAlignment="1">
      <alignment vertical="top" wrapText="1"/>
    </xf>
    <xf numFmtId="0" fontId="8" fillId="0" borderId="0" xfId="3" applyFont="1" applyFill="1" applyAlignment="1">
      <alignment vertical="top" wrapText="1"/>
    </xf>
    <xf numFmtId="0" fontId="3" fillId="0" borderId="2" xfId="3" applyFont="1" applyFill="1" applyBorder="1" applyAlignment="1">
      <alignment vertical="top" wrapText="1"/>
    </xf>
    <xf numFmtId="0" fontId="3" fillId="0" borderId="0" xfId="3" applyFont="1" applyFill="1" applyBorder="1" applyAlignment="1">
      <alignment vertical="top" wrapText="1"/>
    </xf>
    <xf numFmtId="0" fontId="3" fillId="0" borderId="0" xfId="3" applyFont="1" applyFill="1" applyBorder="1" applyAlignment="1">
      <alignment vertical="top"/>
    </xf>
    <xf numFmtId="1" fontId="0" fillId="0" borderId="0" xfId="0" applyNumberFormat="1" applyFont="1" applyFill="1" applyAlignment="1">
      <alignment horizontal="left" vertical="top" wrapText="1"/>
    </xf>
    <xf numFmtId="1" fontId="0" fillId="0" borderId="0" xfId="0" applyNumberFormat="1" applyFont="1" applyFill="1" applyAlignment="1">
      <alignment horizontal="left" wrapText="1"/>
    </xf>
    <xf numFmtId="164" fontId="0" fillId="0" borderId="0" xfId="0" applyNumberFormat="1" applyFont="1" applyFill="1" applyAlignment="1">
      <alignment horizontal="left" wrapText="1"/>
    </xf>
    <xf numFmtId="2" fontId="0" fillId="0" borderId="0" xfId="0" applyNumberFormat="1" applyFont="1" applyFill="1" applyAlignment="1">
      <alignment horizontal="left"/>
    </xf>
    <xf numFmtId="2" fontId="0" fillId="0" borderId="0" xfId="0" applyNumberFormat="1" applyFont="1" applyFill="1" applyAlignment="1">
      <alignment horizontal="left" wrapText="1"/>
    </xf>
    <xf numFmtId="0" fontId="3" fillId="0" borderId="0" xfId="1" applyFont="1" applyFill="1" applyBorder="1" applyAlignment="1">
      <alignment vertical="top" wrapText="1"/>
    </xf>
    <xf numFmtId="14" fontId="3" fillId="0" borderId="0" xfId="1" applyNumberFormat="1" applyFont="1" applyFill="1" applyAlignment="1">
      <alignment horizontal="left" vertical="top"/>
    </xf>
    <xf numFmtId="0" fontId="3" fillId="0" borderId="0" xfId="0" applyFont="1" applyFill="1" applyAlignment="1">
      <alignment vertical="top"/>
    </xf>
    <xf numFmtId="0" fontId="8" fillId="0" borderId="0" xfId="1" applyFont="1" applyFill="1" applyAlignment="1">
      <alignment vertical="top" wrapText="1"/>
    </xf>
    <xf numFmtId="0" fontId="3" fillId="0" borderId="0" xfId="0" applyFont="1" applyFill="1" applyBorder="1" applyAlignment="1">
      <alignment vertical="top" wrapText="1"/>
    </xf>
    <xf numFmtId="0" fontId="6" fillId="0" borderId="0" xfId="0" applyFont="1" applyFill="1" applyBorder="1" applyAlignment="1">
      <alignment wrapText="1"/>
    </xf>
    <xf numFmtId="0" fontId="5" fillId="0" borderId="0" xfId="0" applyFont="1" applyFill="1" applyAlignment="1">
      <alignment horizontal="left"/>
    </xf>
    <xf numFmtId="0" fontId="6" fillId="0" borderId="0" xfId="0" applyFont="1" applyFill="1" applyBorder="1"/>
    <xf numFmtId="14" fontId="5" fillId="0" borderId="0" xfId="0" applyNumberFormat="1" applyFont="1" applyFill="1" applyBorder="1"/>
    <xf numFmtId="1" fontId="5" fillId="0" borderId="0" xfId="0" applyNumberFormat="1" applyFont="1" applyFill="1" applyBorder="1"/>
    <xf numFmtId="0" fontId="6" fillId="0" borderId="0" xfId="0" applyFont="1" applyFill="1"/>
    <xf numFmtId="4" fontId="5" fillId="0" borderId="0" xfId="0" applyNumberFormat="1" applyFont="1" applyFill="1"/>
    <xf numFmtId="14" fontId="5" fillId="0" borderId="0" xfId="0" applyNumberFormat="1" applyFont="1" applyFill="1"/>
    <xf numFmtId="1" fontId="5" fillId="0" borderId="0" xfId="0" applyNumberFormat="1" applyFont="1" applyFill="1"/>
    <xf numFmtId="0" fontId="5" fillId="0" borderId="0" xfId="0" applyFont="1" applyFill="1"/>
    <xf numFmtId="165" fontId="6" fillId="0" borderId="0" xfId="0" applyNumberFormat="1" applyFont="1" applyFill="1"/>
    <xf numFmtId="0" fontId="0" fillId="0" borderId="0" xfId="0" applyFont="1" applyFill="1" applyAlignment="1">
      <alignment horizontal="left" vertical="top" wrapText="1"/>
    </xf>
    <xf numFmtId="0" fontId="5" fillId="0" borderId="0" xfId="1" applyFont="1" applyFill="1" applyAlignment="1">
      <alignment horizontal="left" vertical="top" wrapText="1"/>
    </xf>
    <xf numFmtId="0" fontId="3" fillId="0" borderId="0" xfId="1" applyFont="1" applyAlignment="1">
      <alignment horizontal="center"/>
    </xf>
    <xf numFmtId="165" fontId="3" fillId="0" borderId="0" xfId="1" applyNumberFormat="1" applyFont="1" applyAlignment="1">
      <alignment horizontal="center"/>
    </xf>
    <xf numFmtId="1" fontId="0" fillId="0" borderId="0" xfId="0" applyNumberFormat="1" applyFont="1" applyAlignment="1">
      <alignment horizontal="center"/>
    </xf>
    <xf numFmtId="167" fontId="3" fillId="0" borderId="0" xfId="1" applyNumberFormat="1" applyFont="1" applyAlignment="1">
      <alignment horizontal="center"/>
    </xf>
    <xf numFmtId="164" fontId="3" fillId="0" borderId="0" xfId="1" applyNumberFormat="1" applyFont="1" applyAlignment="1">
      <alignment horizontal="center"/>
    </xf>
    <xf numFmtId="1" fontId="3" fillId="0" borderId="0" xfId="1" applyNumberFormat="1" applyFont="1" applyAlignment="1">
      <alignment horizontal="center"/>
    </xf>
    <xf numFmtId="1" fontId="0" fillId="0" borderId="0" xfId="0" applyNumberFormat="1" applyFont="1"/>
    <xf numFmtId="0" fontId="5" fillId="0" borderId="0" xfId="1" applyFont="1" applyAlignment="1">
      <alignment wrapText="1"/>
    </xf>
    <xf numFmtId="0" fontId="5" fillId="0" borderId="0" xfId="1" applyFont="1" applyAlignment="1">
      <alignment horizontal="center" wrapText="1"/>
    </xf>
    <xf numFmtId="0" fontId="0" fillId="0" borderId="0" xfId="0" applyFont="1" applyFill="1" applyAlignment="1">
      <alignment horizontal="left" vertical="top"/>
    </xf>
    <xf numFmtId="0" fontId="5" fillId="0" borderId="1" xfId="1" applyFont="1" applyFill="1" applyBorder="1" applyAlignment="1">
      <alignment horizontal="left" vertical="top" wrapText="1"/>
    </xf>
    <xf numFmtId="0" fontId="3" fillId="0" borderId="0" xfId="1" applyFont="1" applyFill="1" applyAlignment="1">
      <alignment horizontal="left" vertical="top" wrapText="1"/>
    </xf>
    <xf numFmtId="0" fontId="8" fillId="0" borderId="0" xfId="1" applyFont="1" applyFill="1" applyAlignment="1">
      <alignment horizontal="left" vertical="top" wrapText="1"/>
    </xf>
    <xf numFmtId="0" fontId="3" fillId="0" borderId="0" xfId="1" applyFont="1" applyFill="1" applyAlignment="1">
      <alignment horizontal="left" vertical="top"/>
    </xf>
    <xf numFmtId="0" fontId="0" fillId="0" borderId="0" xfId="0" applyFont="1" applyFill="1" applyAlignment="1">
      <alignment horizontal="center" vertical="top"/>
    </xf>
    <xf numFmtId="0" fontId="5" fillId="0" borderId="0" xfId="0" applyFont="1" applyFill="1" applyAlignment="1">
      <alignment horizontal="left" wrapText="1"/>
    </xf>
    <xf numFmtId="2" fontId="5" fillId="0" borderId="0" xfId="0" applyNumberFormat="1" applyFont="1" applyFill="1" applyAlignment="1">
      <alignment horizontal="left" wrapText="1"/>
    </xf>
    <xf numFmtId="166" fontId="5" fillId="0" borderId="0" xfId="0" applyNumberFormat="1" applyFont="1" applyFill="1" applyAlignment="1">
      <alignment horizontal="left" wrapText="1"/>
    </xf>
    <xf numFmtId="0" fontId="0" fillId="0" borderId="0" xfId="0" applyNumberFormat="1" applyFont="1" applyFill="1" applyAlignment="1">
      <alignment horizontal="left" wrapText="1"/>
    </xf>
    <xf numFmtId="0" fontId="5" fillId="0" borderId="0" xfId="0" applyFont="1" applyFill="1" applyAlignment="1">
      <alignment horizontal="center"/>
    </xf>
    <xf numFmtId="0" fontId="5" fillId="0" borderId="0" xfId="0" applyFont="1" applyFill="1" applyAlignment="1">
      <alignment horizontal="center" wrapText="1"/>
    </xf>
    <xf numFmtId="2" fontId="5" fillId="0" borderId="0" xfId="0" applyNumberFormat="1" applyFont="1" applyFill="1" applyAlignment="1">
      <alignment horizontal="center" wrapText="1"/>
    </xf>
    <xf numFmtId="166" fontId="5" fillId="0" borderId="0" xfId="0" applyNumberFormat="1" applyFont="1" applyFill="1" applyAlignment="1">
      <alignment horizontal="center" wrapText="1"/>
    </xf>
    <xf numFmtId="0" fontId="0" fillId="0" borderId="0" xfId="0" applyNumberFormat="1" applyFont="1" applyFill="1" applyAlignment="1">
      <alignment wrapText="1"/>
    </xf>
    <xf numFmtId="166" fontId="3" fillId="0" borderId="0" xfId="0" applyNumberFormat="1" applyFont="1" applyFill="1" applyAlignment="1">
      <alignment horizontal="center" wrapText="1"/>
    </xf>
    <xf numFmtId="0" fontId="0" fillId="0" borderId="0" xfId="0" applyFont="1" applyFill="1" applyAlignment="1">
      <alignment wrapText="1"/>
    </xf>
    <xf numFmtId="14" fontId="0" fillId="0" borderId="0" xfId="0" applyNumberFormat="1" applyFont="1" applyFill="1"/>
    <xf numFmtId="0" fontId="0" fillId="0" borderId="0" xfId="0" applyFont="1" applyFill="1" applyAlignment="1">
      <alignment horizontal="center"/>
    </xf>
    <xf numFmtId="164" fontId="0" fillId="0" borderId="0" xfId="0" applyNumberFormat="1" applyFont="1" applyFill="1" applyAlignment="1">
      <alignment horizontal="center"/>
    </xf>
    <xf numFmtId="164" fontId="0" fillId="0" borderId="0" xfId="0" applyNumberFormat="1" applyFont="1" applyFill="1" applyAlignment="1">
      <alignment wrapText="1"/>
    </xf>
    <xf numFmtId="2" fontId="0" fillId="0" borderId="0" xfId="0" applyNumberFormat="1" applyFont="1" applyFill="1" applyAlignment="1">
      <alignment wrapText="1"/>
    </xf>
    <xf numFmtId="165" fontId="0" fillId="0" borderId="0" xfId="0" applyNumberFormat="1" applyFont="1" applyFill="1"/>
    <xf numFmtId="166" fontId="0" fillId="0" borderId="0" xfId="0" applyNumberFormat="1" applyFont="1" applyFill="1"/>
    <xf numFmtId="164" fontId="0" fillId="0" borderId="0" xfId="0" applyNumberFormat="1" applyFont="1" applyFill="1"/>
    <xf numFmtId="1" fontId="0" fillId="0" borderId="0" xfId="0" applyNumberFormat="1" applyFont="1" applyFill="1"/>
    <xf numFmtId="0" fontId="5" fillId="0" borderId="0" xfId="0" applyFont="1" applyAlignment="1">
      <alignment wrapText="1"/>
    </xf>
    <xf numFmtId="0" fontId="4" fillId="0" borderId="3" xfId="0" applyFont="1" applyBorder="1" applyAlignment="1">
      <alignment horizontal="center" wrapText="1"/>
    </xf>
    <xf numFmtId="164" fontId="4" fillId="0" borderId="3" xfId="0" applyNumberFormat="1" applyFont="1" applyBorder="1" applyAlignment="1">
      <alignment horizontal="center" wrapText="1"/>
    </xf>
    <xf numFmtId="167" fontId="4" fillId="0" borderId="3" xfId="0" applyNumberFormat="1" applyFont="1" applyBorder="1" applyAlignment="1">
      <alignment horizontal="center" wrapText="1"/>
    </xf>
    <xf numFmtId="14" fontId="5" fillId="0" borderId="0" xfId="0" applyNumberFormat="1" applyFont="1" applyAlignment="1">
      <alignment horizontal="center"/>
    </xf>
    <xf numFmtId="167" fontId="5" fillId="0" borderId="0" xfId="0" applyNumberFormat="1" applyFont="1" applyAlignment="1">
      <alignment horizontal="center"/>
    </xf>
    <xf numFmtId="0" fontId="5" fillId="0" borderId="1" xfId="3" applyFont="1" applyFill="1" applyBorder="1" applyAlignment="1">
      <alignment horizontal="left" vertical="top" wrapText="1"/>
    </xf>
    <xf numFmtId="0" fontId="3" fillId="0" borderId="0" xfId="3" applyFont="1" applyFill="1" applyAlignment="1">
      <alignment horizontal="left" vertical="top" wrapText="1"/>
    </xf>
    <xf numFmtId="0" fontId="3" fillId="0" borderId="2" xfId="3" applyFont="1" applyFill="1" applyBorder="1" applyAlignment="1">
      <alignment horizontal="left" vertical="top" wrapText="1"/>
    </xf>
    <xf numFmtId="1" fontId="5" fillId="0" borderId="0" xfId="0" applyNumberFormat="1" applyFont="1"/>
    <xf numFmtId="0" fontId="11" fillId="0" borderId="0" xfId="0" applyFont="1" applyFill="1"/>
    <xf numFmtId="0" fontId="11" fillId="0" borderId="0" xfId="0" applyFont="1" applyFill="1" applyAlignment="1">
      <alignment horizontal="left"/>
    </xf>
    <xf numFmtId="0" fontId="5" fillId="0" borderId="3" xfId="0" applyFont="1" applyFill="1" applyBorder="1" applyAlignment="1">
      <alignment horizontal="left" wrapText="1"/>
    </xf>
    <xf numFmtId="0" fontId="5" fillId="0" borderId="0" xfId="0" applyFont="1" applyFill="1" applyAlignment="1">
      <alignment horizontal="left" vertical="top"/>
    </xf>
    <xf numFmtId="164" fontId="5" fillId="0" borderId="3" xfId="0" applyNumberFormat="1" applyFont="1" applyFill="1" applyBorder="1" applyAlignment="1">
      <alignment horizontal="left" wrapText="1"/>
    </xf>
    <xf numFmtId="167" fontId="5" fillId="0" borderId="3" xfId="0" applyNumberFormat="1" applyFont="1" applyFill="1" applyBorder="1" applyAlignment="1">
      <alignment horizontal="left" wrapText="1"/>
    </xf>
    <xf numFmtId="167" fontId="5" fillId="0" borderId="3" xfId="0" applyNumberFormat="1" applyFont="1" applyFill="1" applyBorder="1" applyAlignment="1">
      <alignment horizontal="left" vertical="top" wrapText="1"/>
    </xf>
    <xf numFmtId="0" fontId="0" fillId="0" borderId="0" xfId="0" applyNumberFormat="1" applyFont="1" applyFill="1"/>
    <xf numFmtId="1" fontId="5" fillId="0" borderId="0" xfId="0" applyNumberFormat="1" applyFont="1" applyFill="1" applyAlignment="1">
      <alignment horizontal="center"/>
    </xf>
    <xf numFmtId="1" fontId="0" fillId="0" borderId="0" xfId="0" applyNumberFormat="1" applyFont="1" applyFill="1" applyAlignment="1">
      <alignment horizontal="center"/>
    </xf>
    <xf numFmtId="164" fontId="5" fillId="0" borderId="0" xfId="0" applyNumberFormat="1" applyFont="1" applyFill="1" applyAlignment="1">
      <alignment horizontal="center"/>
    </xf>
    <xf numFmtId="2" fontId="0" fillId="0" borderId="0" xfId="0" applyNumberFormat="1" applyFont="1" applyFill="1" applyAlignment="1">
      <alignment horizontal="center"/>
    </xf>
    <xf numFmtId="2" fontId="0" fillId="0" borderId="0" xfId="0" applyNumberFormat="1" applyFont="1" applyFill="1"/>
    <xf numFmtId="0" fontId="0" fillId="0" borderId="0" xfId="0" applyFont="1" applyFill="1" applyAlignment="1">
      <alignment horizontal="center" wrapText="1"/>
    </xf>
    <xf numFmtId="164" fontId="0" fillId="0" borderId="0" xfId="0" applyNumberFormat="1" applyFont="1" applyFill="1" applyAlignment="1">
      <alignment horizontal="center" wrapText="1"/>
    </xf>
    <xf numFmtId="1" fontId="0" fillId="0" borderId="0" xfId="0" applyNumberFormat="1" applyFont="1" applyFill="1" applyAlignment="1">
      <alignment horizontal="center" wrapText="1"/>
    </xf>
    <xf numFmtId="2" fontId="0" fillId="0" borderId="0" xfId="0" applyNumberFormat="1" applyFont="1" applyFill="1" applyAlignment="1">
      <alignment horizontal="center" wrapText="1"/>
    </xf>
    <xf numFmtId="164" fontId="5" fillId="0" borderId="0" xfId="0" applyNumberFormat="1" applyFont="1" applyFill="1" applyAlignment="1">
      <alignment horizontal="center" wrapText="1"/>
    </xf>
    <xf numFmtId="0" fontId="5" fillId="0" borderId="0" xfId="0" applyNumberFormat="1" applyFont="1" applyFill="1" applyAlignment="1">
      <alignment horizontal="center" wrapText="1"/>
    </xf>
    <xf numFmtId="0" fontId="0" fillId="0" borderId="0" xfId="0" applyNumberFormat="1" applyFont="1" applyFill="1" applyAlignment="1">
      <alignment horizontal="center" wrapText="1"/>
    </xf>
  </cellXfs>
  <cellStyles count="6">
    <cellStyle name="Normal" xfId="0" builtinId="0"/>
    <cellStyle name="Normal 2" xfId="1" xr:uid="{9C28FFEF-96C6-43FE-B7F0-B7B42DEEF592}"/>
    <cellStyle name="Normal 2 2" xfId="3" xr:uid="{5FD22886-C734-4DE1-B608-D0409C3F15A8}"/>
    <cellStyle name="Normal 3" xfId="5" xr:uid="{B6BDD15E-0286-4F4E-8CB4-4BAB7E57DCD4}"/>
    <cellStyle name="Normal 4" xfId="4" xr:uid="{E1CF18F6-D60A-489E-878F-C4FCC5D5391F}"/>
    <cellStyle name="Normal 5" xfId="2" xr:uid="{D1E658DA-EB36-4579-B482-7B7CC287A5F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onnections" Target="connection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plants94_1" connectionId="2" xr16:uid="{28F8BAA3-1131-4B4A-BDD0-5C695F647AC6}" autoFormatId="16" applyNumberFormats="0" applyBorderFormats="0" applyFontFormats="0" applyPatternFormats="0"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plants94" connectionId="1" xr16:uid="{A60FB837-16E2-466A-A339-57AAB6067C2A}" autoFormatId="16" applyNumberFormats="0" applyBorderFormats="0" applyFontFormats="0" applyPatternFormats="0"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queryTable" Target="../queryTables/queryTable2.xml"/><Relationship Id="rId2" Type="http://schemas.openxmlformats.org/officeDocument/2006/relationships/queryTable" Target="../queryTables/query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D66322-C4EA-4B37-B2CA-DB470FCB459B}">
  <sheetPr codeName="Sheet2"/>
  <dimension ref="A1:U35"/>
  <sheetViews>
    <sheetView tabSelected="1" workbookViewId="0">
      <selection activeCell="B4" sqref="B4"/>
    </sheetView>
  </sheetViews>
  <sheetFormatPr defaultRowHeight="14.4" x14ac:dyDescent="0.3"/>
  <cols>
    <col min="1" max="1" width="35.44140625" style="26" customWidth="1"/>
    <col min="2" max="2" width="123.5546875" style="26" customWidth="1"/>
    <col min="3" max="16384" width="8.88671875" style="26"/>
  </cols>
  <sheetData>
    <row r="1" spans="1:21" x14ac:dyDescent="0.3">
      <c r="A1" s="20" t="s">
        <v>5</v>
      </c>
      <c r="B1" s="21" t="s">
        <v>6</v>
      </c>
      <c r="C1" s="21"/>
      <c r="D1" s="21"/>
      <c r="E1" s="21"/>
      <c r="F1" s="21"/>
      <c r="G1" s="21"/>
      <c r="H1" s="21"/>
      <c r="I1" s="21"/>
      <c r="J1" s="21"/>
      <c r="K1" s="21"/>
      <c r="L1" s="21"/>
      <c r="M1" s="21"/>
      <c r="N1" s="21"/>
      <c r="O1" s="21"/>
      <c r="P1" s="21"/>
      <c r="Q1" s="21"/>
      <c r="R1" s="21"/>
      <c r="S1" s="21"/>
      <c r="T1" s="21"/>
      <c r="U1" s="21"/>
    </row>
    <row r="2" spans="1:21" x14ac:dyDescent="0.3">
      <c r="A2" s="20" t="s">
        <v>212</v>
      </c>
      <c r="B2" s="21" t="s">
        <v>7</v>
      </c>
      <c r="C2" s="21"/>
      <c r="D2" s="21"/>
      <c r="E2" s="21"/>
      <c r="F2" s="21"/>
      <c r="G2" s="21"/>
      <c r="H2" s="21"/>
      <c r="I2" s="21"/>
      <c r="J2" s="21"/>
      <c r="K2" s="21"/>
      <c r="L2" s="21"/>
      <c r="M2" s="21"/>
      <c r="N2" s="21"/>
      <c r="O2" s="21"/>
      <c r="P2" s="21"/>
      <c r="Q2" s="21"/>
      <c r="R2" s="21"/>
      <c r="S2" s="21"/>
      <c r="T2" s="21"/>
      <c r="U2" s="21"/>
    </row>
    <row r="3" spans="1:21" x14ac:dyDescent="0.3">
      <c r="A3" s="20" t="s">
        <v>218</v>
      </c>
      <c r="B3" s="21" t="s">
        <v>220</v>
      </c>
      <c r="C3" s="21"/>
      <c r="D3" s="21"/>
      <c r="E3" s="21"/>
      <c r="F3" s="21"/>
      <c r="G3" s="21"/>
      <c r="H3" s="21"/>
      <c r="I3" s="21"/>
      <c r="J3" s="21"/>
      <c r="K3" s="21"/>
      <c r="L3" s="21"/>
      <c r="M3" s="21"/>
      <c r="N3" s="21"/>
      <c r="O3" s="21"/>
      <c r="P3" s="21"/>
      <c r="Q3" s="21"/>
      <c r="R3" s="21"/>
      <c r="S3" s="21"/>
      <c r="T3" s="21"/>
      <c r="U3" s="21"/>
    </row>
    <row r="4" spans="1:21" x14ac:dyDescent="0.3">
      <c r="A4" s="20" t="s">
        <v>219</v>
      </c>
      <c r="B4" s="21" t="s">
        <v>192</v>
      </c>
      <c r="C4" s="21"/>
      <c r="D4" s="21"/>
      <c r="E4" s="21"/>
      <c r="F4" s="21"/>
      <c r="G4" s="21"/>
      <c r="H4" s="21"/>
      <c r="I4" s="21"/>
      <c r="J4" s="21"/>
      <c r="K4" s="21"/>
      <c r="L4" s="21"/>
      <c r="M4" s="21"/>
      <c r="N4" s="21"/>
      <c r="O4" s="21"/>
      <c r="P4" s="21"/>
      <c r="Q4" s="21"/>
      <c r="R4" s="21"/>
      <c r="S4" s="21"/>
      <c r="T4" s="21"/>
      <c r="U4" s="21"/>
    </row>
    <row r="5" spans="1:21" x14ac:dyDescent="0.3">
      <c r="A5" s="20" t="s">
        <v>206</v>
      </c>
      <c r="B5" s="21" t="s">
        <v>207</v>
      </c>
      <c r="C5" s="21"/>
      <c r="D5" s="21"/>
      <c r="E5" s="21"/>
      <c r="F5" s="21"/>
      <c r="G5" s="21"/>
      <c r="H5" s="21"/>
      <c r="I5" s="21"/>
      <c r="J5" s="21"/>
      <c r="K5" s="21"/>
      <c r="L5" s="21"/>
      <c r="M5" s="21"/>
      <c r="N5" s="21"/>
      <c r="O5" s="21"/>
      <c r="P5" s="21"/>
      <c r="Q5" s="21"/>
      <c r="R5" s="21"/>
      <c r="S5" s="21"/>
      <c r="T5" s="21"/>
      <c r="U5" s="21"/>
    </row>
    <row r="6" spans="1:21" x14ac:dyDescent="0.3">
      <c r="A6" s="20" t="s">
        <v>195</v>
      </c>
      <c r="B6" s="21" t="s">
        <v>208</v>
      </c>
      <c r="C6" s="21"/>
      <c r="D6" s="21"/>
      <c r="E6" s="21"/>
      <c r="F6" s="21"/>
      <c r="G6" s="21"/>
      <c r="H6" s="21"/>
      <c r="I6" s="21"/>
      <c r="J6" s="21"/>
      <c r="K6" s="21"/>
      <c r="L6" s="21"/>
      <c r="M6" s="21"/>
      <c r="N6" s="21"/>
      <c r="O6" s="21"/>
      <c r="P6" s="21"/>
      <c r="Q6" s="21"/>
      <c r="R6" s="21"/>
      <c r="S6" s="21"/>
      <c r="T6" s="21"/>
      <c r="U6" s="21"/>
    </row>
    <row r="7" spans="1:21" x14ac:dyDescent="0.3">
      <c r="A7" s="20" t="s">
        <v>209</v>
      </c>
      <c r="B7" s="21" t="s">
        <v>210</v>
      </c>
      <c r="C7" s="21"/>
      <c r="D7" s="21"/>
      <c r="E7" s="21"/>
      <c r="F7" s="21"/>
      <c r="G7" s="21"/>
      <c r="H7" s="21"/>
      <c r="I7" s="21"/>
      <c r="J7" s="21"/>
      <c r="K7" s="21"/>
      <c r="L7" s="21"/>
      <c r="M7" s="21"/>
      <c r="N7" s="21"/>
      <c r="O7" s="21"/>
      <c r="P7" s="21"/>
      <c r="Q7" s="21"/>
      <c r="R7" s="21"/>
      <c r="S7" s="21"/>
      <c r="T7" s="21"/>
      <c r="U7" s="21"/>
    </row>
    <row r="8" spans="1:21" x14ac:dyDescent="0.3">
      <c r="A8" s="20" t="s">
        <v>196</v>
      </c>
      <c r="B8" s="21" t="s">
        <v>211</v>
      </c>
      <c r="C8" s="21"/>
      <c r="D8" s="21"/>
      <c r="E8" s="21"/>
      <c r="F8" s="21"/>
      <c r="G8" s="21"/>
      <c r="H8" s="21"/>
      <c r="I8" s="21"/>
      <c r="J8" s="21"/>
      <c r="K8" s="21"/>
      <c r="L8" s="21"/>
      <c r="M8" s="21"/>
      <c r="N8" s="21"/>
      <c r="O8" s="21"/>
      <c r="P8" s="21"/>
      <c r="Q8" s="21"/>
      <c r="R8" s="21"/>
      <c r="S8" s="21"/>
      <c r="T8" s="21"/>
      <c r="U8" s="21"/>
    </row>
    <row r="9" spans="1:21" x14ac:dyDescent="0.3">
      <c r="A9" s="20" t="s">
        <v>83</v>
      </c>
      <c r="B9" s="21" t="s">
        <v>85</v>
      </c>
      <c r="C9" s="21"/>
      <c r="D9" s="21"/>
      <c r="E9" s="21"/>
      <c r="F9" s="21"/>
      <c r="G9" s="21"/>
      <c r="H9" s="21"/>
      <c r="I9" s="21"/>
      <c r="J9" s="21"/>
      <c r="K9" s="21"/>
      <c r="L9" s="21"/>
      <c r="M9" s="21"/>
      <c r="N9" s="21"/>
      <c r="O9" s="21"/>
      <c r="P9" s="21"/>
      <c r="Q9" s="21"/>
      <c r="R9" s="21"/>
      <c r="S9" s="21"/>
      <c r="T9" s="21"/>
      <c r="U9" s="21"/>
    </row>
    <row r="10" spans="1:21" x14ac:dyDescent="0.3">
      <c r="A10" s="20" t="s">
        <v>84</v>
      </c>
      <c r="B10" s="21" t="s">
        <v>77</v>
      </c>
      <c r="C10" s="21"/>
      <c r="D10" s="21"/>
      <c r="E10" s="21"/>
      <c r="F10" s="21"/>
      <c r="G10" s="21"/>
      <c r="H10" s="21"/>
      <c r="I10" s="21"/>
      <c r="J10" s="21"/>
      <c r="K10" s="21"/>
      <c r="L10" s="21"/>
      <c r="M10" s="21"/>
      <c r="N10" s="21"/>
      <c r="O10" s="21"/>
      <c r="P10" s="21"/>
      <c r="Q10" s="21"/>
      <c r="R10" s="21"/>
      <c r="S10" s="21"/>
      <c r="T10" s="21"/>
      <c r="U10" s="21"/>
    </row>
    <row r="11" spans="1:21" x14ac:dyDescent="0.3">
      <c r="A11" s="20" t="s">
        <v>86</v>
      </c>
      <c r="B11" s="21" t="s">
        <v>88</v>
      </c>
      <c r="C11" s="21"/>
      <c r="D11" s="21"/>
      <c r="E11" s="21"/>
      <c r="F11" s="21"/>
      <c r="G11" s="21"/>
      <c r="H11" s="21"/>
      <c r="I11" s="20"/>
      <c r="J11" s="21"/>
      <c r="K11" s="21"/>
      <c r="L11" s="21"/>
      <c r="M11" s="21"/>
      <c r="N11" s="21"/>
      <c r="O11" s="21"/>
      <c r="P11" s="21"/>
      <c r="Q11" s="21"/>
      <c r="R11" s="21"/>
      <c r="S11" s="21"/>
      <c r="T11" s="21"/>
      <c r="U11" s="21"/>
    </row>
    <row r="12" spans="1:21" x14ac:dyDescent="0.3">
      <c r="A12" s="20" t="s">
        <v>80</v>
      </c>
      <c r="B12" s="21" t="s">
        <v>87</v>
      </c>
      <c r="C12" s="21"/>
      <c r="D12" s="21"/>
      <c r="E12" s="21"/>
      <c r="F12" s="21"/>
      <c r="G12" s="21"/>
      <c r="H12" s="21"/>
      <c r="I12" s="20"/>
      <c r="J12" s="21"/>
      <c r="K12" s="21"/>
      <c r="L12" s="21"/>
      <c r="M12" s="21"/>
      <c r="N12" s="21"/>
      <c r="O12" s="21"/>
      <c r="P12" s="21"/>
      <c r="Q12" s="21"/>
      <c r="R12" s="21"/>
      <c r="S12" s="21"/>
      <c r="T12" s="21"/>
      <c r="U12" s="21"/>
    </row>
    <row r="13" spans="1:21" x14ac:dyDescent="0.3">
      <c r="A13" s="20" t="s">
        <v>204</v>
      </c>
      <c r="B13" s="21" t="s">
        <v>205</v>
      </c>
      <c r="C13" s="21"/>
      <c r="D13" s="21"/>
      <c r="E13" s="21"/>
      <c r="F13" s="21"/>
      <c r="G13" s="21"/>
      <c r="H13" s="21"/>
      <c r="I13" s="21"/>
      <c r="J13" s="21"/>
      <c r="K13" s="21"/>
      <c r="L13" s="21"/>
      <c r="M13" s="21"/>
      <c r="N13" s="21"/>
      <c r="O13" s="21"/>
      <c r="P13" s="21"/>
      <c r="Q13" s="21"/>
      <c r="R13" s="21"/>
      <c r="S13" s="21"/>
      <c r="T13" s="21"/>
      <c r="U13" s="21"/>
    </row>
    <row r="14" spans="1:21" x14ac:dyDescent="0.3">
      <c r="A14" s="20" t="s">
        <v>198</v>
      </c>
      <c r="B14" s="21" t="s">
        <v>203</v>
      </c>
      <c r="C14" s="21"/>
      <c r="D14" s="21"/>
      <c r="E14" s="21"/>
      <c r="F14" s="21"/>
      <c r="G14" s="21"/>
      <c r="H14" s="21"/>
      <c r="I14" s="21"/>
      <c r="J14" s="21"/>
      <c r="K14" s="21"/>
      <c r="L14" s="21"/>
      <c r="M14" s="21"/>
      <c r="N14" s="21"/>
      <c r="O14" s="21"/>
      <c r="P14" s="21"/>
      <c r="Q14" s="21"/>
      <c r="R14" s="21"/>
      <c r="S14" s="21"/>
      <c r="T14" s="21"/>
      <c r="U14" s="21"/>
    </row>
    <row r="15" spans="1:21" ht="18" x14ac:dyDescent="0.3">
      <c r="A15" s="22" t="s">
        <v>8</v>
      </c>
      <c r="B15" s="21"/>
      <c r="C15" s="21"/>
      <c r="D15" s="21"/>
      <c r="E15" s="21"/>
      <c r="F15" s="21"/>
      <c r="G15" s="21"/>
      <c r="H15" s="21"/>
      <c r="I15" s="21"/>
      <c r="J15" s="21"/>
      <c r="K15" s="21"/>
      <c r="L15" s="21"/>
      <c r="M15" s="21"/>
      <c r="N15" s="21"/>
      <c r="O15" s="21"/>
      <c r="P15" s="21"/>
      <c r="Q15" s="21"/>
      <c r="R15" s="21"/>
      <c r="S15" s="21"/>
      <c r="T15" s="21"/>
      <c r="U15" s="21"/>
    </row>
    <row r="16" spans="1:21" x14ac:dyDescent="0.3">
      <c r="A16" s="23" t="s">
        <v>9</v>
      </c>
      <c r="B16" s="21"/>
      <c r="C16" s="21"/>
      <c r="D16" s="21"/>
      <c r="E16" s="21"/>
      <c r="F16" s="21"/>
      <c r="G16" s="21"/>
      <c r="H16" s="21"/>
      <c r="I16" s="21"/>
      <c r="J16" s="21"/>
      <c r="K16" s="21"/>
      <c r="L16" s="21"/>
      <c r="M16" s="21"/>
      <c r="N16" s="21"/>
      <c r="O16" s="21"/>
      <c r="P16" s="21"/>
      <c r="Q16" s="21"/>
      <c r="R16" s="21"/>
      <c r="S16" s="21"/>
      <c r="T16" s="21"/>
      <c r="U16" s="21"/>
    </row>
    <row r="17" spans="1:21" x14ac:dyDescent="0.3">
      <c r="A17" s="21" t="s">
        <v>10</v>
      </c>
      <c r="B17" s="24" t="s">
        <v>11</v>
      </c>
      <c r="C17" s="21"/>
      <c r="D17" s="21"/>
      <c r="E17" s="21"/>
      <c r="F17" s="21"/>
      <c r="G17" s="21"/>
      <c r="H17" s="21"/>
      <c r="I17" s="21"/>
      <c r="J17" s="21"/>
      <c r="K17" s="21"/>
      <c r="L17" s="21"/>
      <c r="M17" s="21"/>
      <c r="N17" s="21"/>
      <c r="O17" s="21"/>
      <c r="P17" s="21"/>
      <c r="Q17" s="21"/>
      <c r="R17" s="21"/>
      <c r="S17" s="21"/>
      <c r="T17" s="21"/>
      <c r="U17" s="21"/>
    </row>
    <row r="18" spans="1:21" x14ac:dyDescent="0.3">
      <c r="A18" s="21" t="s">
        <v>10</v>
      </c>
      <c r="B18" s="23" t="s">
        <v>12</v>
      </c>
      <c r="C18" s="21"/>
      <c r="D18" s="21"/>
      <c r="E18" s="21"/>
      <c r="F18" s="21"/>
      <c r="G18" s="21"/>
      <c r="H18" s="21"/>
      <c r="I18" s="21"/>
      <c r="J18" s="21"/>
      <c r="K18" s="21"/>
      <c r="L18" s="21"/>
      <c r="M18" s="21"/>
      <c r="N18" s="21"/>
      <c r="O18" s="21"/>
      <c r="P18" s="21"/>
      <c r="Q18" s="21"/>
      <c r="R18" s="21"/>
      <c r="S18" s="21"/>
      <c r="T18" s="21"/>
      <c r="U18" s="21"/>
    </row>
    <row r="19" spans="1:21" x14ac:dyDescent="0.3">
      <c r="A19" s="21" t="s">
        <v>10</v>
      </c>
      <c r="B19" s="24" t="s">
        <v>13</v>
      </c>
      <c r="C19" s="21"/>
      <c r="D19" s="21"/>
      <c r="E19" s="21"/>
      <c r="F19" s="21"/>
      <c r="G19" s="21"/>
      <c r="H19" s="21"/>
      <c r="I19" s="21"/>
      <c r="J19" s="21"/>
      <c r="K19" s="21"/>
      <c r="L19" s="21"/>
      <c r="M19" s="21"/>
      <c r="N19" s="21"/>
      <c r="O19" s="21"/>
      <c r="P19" s="21"/>
      <c r="Q19" s="21"/>
      <c r="R19" s="21"/>
      <c r="S19" s="21"/>
      <c r="T19" s="21"/>
      <c r="U19" s="21"/>
    </row>
    <row r="20" spans="1:21" x14ac:dyDescent="0.3">
      <c r="A20" s="21" t="s">
        <v>10</v>
      </c>
      <c r="B20" s="24" t="s">
        <v>14</v>
      </c>
      <c r="C20" s="21"/>
      <c r="D20" s="21"/>
      <c r="E20" s="21"/>
      <c r="F20" s="21"/>
      <c r="G20" s="21"/>
      <c r="H20" s="21"/>
      <c r="I20" s="21"/>
      <c r="J20" s="21"/>
      <c r="K20" s="21"/>
      <c r="L20" s="21"/>
      <c r="M20" s="21"/>
      <c r="N20" s="21"/>
      <c r="O20" s="21"/>
      <c r="P20" s="21"/>
      <c r="Q20" s="21"/>
      <c r="R20" s="21"/>
      <c r="S20" s="21"/>
      <c r="T20" s="21"/>
      <c r="U20" s="21"/>
    </row>
    <row r="21" spans="1:21" x14ac:dyDescent="0.3">
      <c r="A21" s="21" t="s">
        <v>10</v>
      </c>
      <c r="B21" s="24" t="s">
        <v>15</v>
      </c>
      <c r="C21" s="21"/>
      <c r="D21" s="21"/>
      <c r="E21" s="21"/>
      <c r="F21" s="21"/>
      <c r="G21" s="21"/>
      <c r="H21" s="21"/>
      <c r="I21" s="21"/>
      <c r="J21" s="21"/>
      <c r="K21" s="21"/>
      <c r="L21" s="21"/>
      <c r="M21" s="21"/>
      <c r="N21" s="21"/>
      <c r="O21" s="21"/>
      <c r="P21" s="21"/>
      <c r="Q21" s="21"/>
      <c r="R21" s="21"/>
      <c r="S21" s="21"/>
      <c r="T21" s="21"/>
      <c r="U21" s="21"/>
    </row>
    <row r="22" spans="1:21" x14ac:dyDescent="0.3">
      <c r="A22" s="21" t="s">
        <v>10</v>
      </c>
      <c r="B22" s="24" t="s">
        <v>16</v>
      </c>
      <c r="C22" s="21"/>
      <c r="D22" s="21"/>
      <c r="E22" s="21"/>
      <c r="F22" s="21"/>
      <c r="G22" s="21"/>
      <c r="H22" s="21"/>
      <c r="I22" s="21"/>
      <c r="J22" s="21"/>
      <c r="K22" s="21"/>
      <c r="L22" s="21"/>
      <c r="M22" s="21"/>
      <c r="N22" s="21"/>
      <c r="O22" s="21"/>
      <c r="P22" s="21"/>
      <c r="Q22" s="21"/>
      <c r="R22" s="21"/>
      <c r="S22" s="21"/>
      <c r="T22" s="21"/>
      <c r="U22" s="21"/>
    </row>
    <row r="23" spans="1:21" x14ac:dyDescent="0.3">
      <c r="A23" s="23" t="s">
        <v>17</v>
      </c>
      <c r="B23" s="21"/>
      <c r="C23" s="21"/>
      <c r="D23" s="21"/>
      <c r="E23" s="21"/>
      <c r="F23" s="21"/>
      <c r="G23" s="21"/>
      <c r="H23" s="21"/>
      <c r="I23" s="21"/>
      <c r="J23" s="21"/>
      <c r="K23" s="21"/>
      <c r="L23" s="21"/>
      <c r="M23" s="21"/>
      <c r="N23" s="21"/>
      <c r="O23" s="21"/>
      <c r="P23" s="21"/>
      <c r="Q23" s="21"/>
      <c r="R23" s="21"/>
      <c r="S23" s="21"/>
      <c r="T23" s="21"/>
      <c r="U23" s="21"/>
    </row>
    <row r="24" spans="1:21" x14ac:dyDescent="0.3">
      <c r="A24" s="23" t="s">
        <v>18</v>
      </c>
      <c r="B24" s="21"/>
      <c r="C24" s="21"/>
      <c r="D24" s="21"/>
      <c r="E24" s="21"/>
      <c r="F24" s="21"/>
      <c r="G24" s="21"/>
      <c r="H24" s="21"/>
      <c r="I24" s="21"/>
      <c r="J24" s="21"/>
      <c r="K24" s="21"/>
      <c r="L24" s="21"/>
      <c r="M24" s="21"/>
      <c r="N24" s="21"/>
      <c r="O24" s="21"/>
      <c r="P24" s="21"/>
      <c r="Q24" s="21"/>
      <c r="R24" s="21"/>
      <c r="S24" s="21"/>
      <c r="T24" s="21"/>
      <c r="U24" s="21"/>
    </row>
    <row r="25" spans="1:21" ht="18" x14ac:dyDescent="0.3">
      <c r="A25" s="22" t="s">
        <v>19</v>
      </c>
      <c r="B25" s="21"/>
      <c r="C25" s="21"/>
      <c r="D25" s="21"/>
      <c r="E25" s="21"/>
      <c r="F25" s="21"/>
      <c r="G25" s="21"/>
      <c r="H25" s="21"/>
      <c r="I25" s="21"/>
      <c r="J25" s="21"/>
      <c r="K25" s="21"/>
      <c r="L25" s="21"/>
      <c r="M25" s="21"/>
      <c r="N25" s="21"/>
      <c r="O25" s="21"/>
      <c r="P25" s="21"/>
      <c r="Q25" s="21"/>
      <c r="R25" s="21"/>
      <c r="S25" s="21"/>
      <c r="T25" s="21"/>
      <c r="U25" s="21"/>
    </row>
    <row r="26" spans="1:21" x14ac:dyDescent="0.3">
      <c r="A26" s="23" t="s">
        <v>213</v>
      </c>
      <c r="B26" s="21"/>
      <c r="C26" s="21"/>
      <c r="D26" s="21"/>
      <c r="E26" s="21"/>
      <c r="F26" s="21"/>
      <c r="G26" s="21"/>
      <c r="H26" s="21"/>
      <c r="I26" s="21"/>
      <c r="J26" s="21"/>
      <c r="K26" s="21"/>
      <c r="L26" s="21"/>
      <c r="M26" s="21"/>
      <c r="N26" s="21"/>
      <c r="O26" s="21"/>
      <c r="P26" s="21"/>
      <c r="Q26" s="21"/>
      <c r="R26" s="21"/>
      <c r="S26" s="21"/>
      <c r="T26" s="21"/>
      <c r="U26" s="21"/>
    </row>
    <row r="27" spans="1:21" x14ac:dyDescent="0.3">
      <c r="A27" s="23" t="s">
        <v>20</v>
      </c>
      <c r="B27" s="21"/>
      <c r="C27" s="21"/>
      <c r="D27" s="21"/>
      <c r="E27" s="21"/>
      <c r="F27" s="21"/>
      <c r="G27" s="21"/>
      <c r="H27" s="21"/>
      <c r="I27" s="21"/>
      <c r="J27" s="21"/>
      <c r="K27" s="21"/>
      <c r="L27" s="21"/>
      <c r="M27" s="21"/>
      <c r="N27" s="21"/>
      <c r="O27" s="21"/>
      <c r="P27" s="21"/>
      <c r="Q27" s="21"/>
      <c r="R27" s="21"/>
      <c r="S27" s="21"/>
      <c r="T27" s="21"/>
      <c r="U27" s="21"/>
    </row>
    <row r="28" spans="1:21" x14ac:dyDescent="0.3">
      <c r="A28" s="23" t="s">
        <v>21</v>
      </c>
      <c r="B28" s="21"/>
      <c r="C28" s="21"/>
      <c r="D28" s="21"/>
      <c r="E28" s="21"/>
      <c r="F28" s="21"/>
      <c r="G28" s="21"/>
      <c r="H28" s="21"/>
      <c r="I28" s="21"/>
      <c r="J28" s="21"/>
      <c r="K28" s="21"/>
      <c r="L28" s="21"/>
      <c r="M28" s="21"/>
      <c r="N28" s="21"/>
      <c r="O28" s="21"/>
      <c r="P28" s="21"/>
      <c r="Q28" s="21"/>
      <c r="R28" s="21"/>
      <c r="S28" s="21"/>
      <c r="T28" s="21"/>
      <c r="U28" s="21"/>
    </row>
    <row r="29" spans="1:21" x14ac:dyDescent="0.3">
      <c r="A29" s="23" t="s">
        <v>22</v>
      </c>
      <c r="B29" s="21"/>
      <c r="C29" s="21"/>
      <c r="D29" s="21"/>
      <c r="E29" s="21"/>
      <c r="F29" s="21"/>
      <c r="G29" s="21"/>
      <c r="H29" s="21"/>
      <c r="I29" s="21"/>
      <c r="J29" s="21"/>
      <c r="K29" s="21"/>
      <c r="L29" s="21"/>
      <c r="M29" s="21"/>
      <c r="N29" s="21"/>
      <c r="O29" s="21"/>
      <c r="P29" s="21"/>
      <c r="Q29" s="21"/>
      <c r="R29" s="21"/>
      <c r="S29" s="21"/>
      <c r="T29" s="21"/>
      <c r="U29" s="21"/>
    </row>
    <row r="30" spans="1:21" ht="18" x14ac:dyDescent="0.3">
      <c r="A30" s="22" t="s">
        <v>23</v>
      </c>
      <c r="B30" s="21"/>
      <c r="C30" s="21"/>
      <c r="D30" s="21"/>
      <c r="E30" s="21"/>
      <c r="F30" s="21"/>
      <c r="G30" s="21"/>
      <c r="H30" s="21"/>
      <c r="I30" s="21"/>
      <c r="J30" s="21"/>
      <c r="K30" s="21"/>
      <c r="L30" s="21"/>
      <c r="M30" s="21"/>
      <c r="N30" s="21"/>
      <c r="O30" s="21"/>
      <c r="P30" s="21"/>
      <c r="Q30" s="21"/>
      <c r="R30" s="21"/>
      <c r="S30" s="21"/>
      <c r="T30" s="21"/>
      <c r="U30" s="21"/>
    </row>
    <row r="31" spans="1:21" x14ac:dyDescent="0.3">
      <c r="A31" s="23" t="s">
        <v>184</v>
      </c>
      <c r="B31" s="21"/>
      <c r="C31" s="21"/>
      <c r="D31" s="21"/>
      <c r="E31" s="21"/>
      <c r="F31" s="21"/>
      <c r="G31" s="21"/>
      <c r="H31" s="21"/>
      <c r="I31" s="21"/>
      <c r="J31" s="21"/>
      <c r="K31" s="21"/>
      <c r="L31" s="21"/>
      <c r="M31" s="21"/>
      <c r="N31" s="21"/>
      <c r="O31" s="21"/>
      <c r="P31" s="21"/>
      <c r="Q31" s="21"/>
      <c r="R31" s="21"/>
      <c r="S31" s="21"/>
      <c r="T31" s="21"/>
      <c r="U31" s="21"/>
    </row>
    <row r="32" spans="1:21" x14ac:dyDescent="0.3">
      <c r="A32" s="21" t="s">
        <v>185</v>
      </c>
      <c r="B32" s="21"/>
      <c r="C32" s="21"/>
      <c r="D32" s="21"/>
      <c r="E32" s="21"/>
      <c r="F32" s="21"/>
      <c r="G32" s="21"/>
      <c r="H32" s="21"/>
      <c r="I32" s="21"/>
      <c r="J32" s="21"/>
      <c r="K32" s="21"/>
      <c r="L32" s="21"/>
      <c r="M32" s="21"/>
      <c r="N32" s="21"/>
      <c r="O32" s="21"/>
      <c r="P32" s="21"/>
      <c r="Q32" s="21"/>
      <c r="R32" s="21"/>
      <c r="S32" s="21"/>
      <c r="T32" s="21"/>
      <c r="U32" s="21"/>
    </row>
    <row r="33" spans="1:12" x14ac:dyDescent="0.3">
      <c r="A33" s="21" t="s">
        <v>186</v>
      </c>
      <c r="B33" s="21"/>
      <c r="C33" s="21"/>
      <c r="D33" s="21"/>
      <c r="E33" s="21"/>
      <c r="F33" s="21"/>
      <c r="G33" s="21"/>
      <c r="H33" s="21"/>
      <c r="I33" s="21"/>
      <c r="J33" s="21"/>
      <c r="K33" s="21"/>
      <c r="L33" s="21"/>
    </row>
    <row r="34" spans="1:12" x14ac:dyDescent="0.3">
      <c r="A34" s="20" t="s">
        <v>24</v>
      </c>
      <c r="B34" s="21" t="s">
        <v>25</v>
      </c>
      <c r="C34" s="21"/>
      <c r="D34" s="21"/>
      <c r="E34" s="21"/>
      <c r="F34" s="21"/>
      <c r="G34" s="21"/>
      <c r="H34" s="21"/>
      <c r="I34" s="21"/>
      <c r="J34" s="21"/>
      <c r="K34" s="21"/>
      <c r="L34" s="21"/>
    </row>
    <row r="35" spans="1:12" ht="145.19999999999999" x14ac:dyDescent="0.3">
      <c r="A35" s="20" t="s">
        <v>3</v>
      </c>
      <c r="B35" s="25" t="s">
        <v>187</v>
      </c>
      <c r="C35" s="20"/>
    </row>
  </sheetData>
  <pageMargins left="0.7" right="0.7" top="0.75" bottom="0.75" header="0.3" footer="0.3"/>
  <pageSetup orientation="portrait" horizontalDpi="4294967295" verticalDpi="4294967295"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6D8A5A-F3DD-4827-8002-9039785ADE9B}">
  <sheetPr codeName="Sheet9"/>
  <dimension ref="A1:H9"/>
  <sheetViews>
    <sheetView workbookViewId="0">
      <selection activeCell="C9" sqref="C9"/>
    </sheetView>
  </sheetViews>
  <sheetFormatPr defaultRowHeight="14.4" x14ac:dyDescent="0.3"/>
  <cols>
    <col min="1" max="1" width="24.109375" style="40" bestFit="1" customWidth="1"/>
    <col min="2" max="2" width="30.6640625" style="40" customWidth="1"/>
    <col min="3" max="3" width="84.6640625" style="40" customWidth="1"/>
    <col min="4" max="4" width="16.44140625" style="40" customWidth="1"/>
    <col min="5" max="5" width="10.88671875" style="40" customWidth="1"/>
    <col min="6" max="6" width="11.6640625" style="40" customWidth="1"/>
    <col min="7" max="7" width="11.109375" style="40" customWidth="1"/>
    <col min="8" max="8" width="12.6640625" style="40" customWidth="1"/>
    <col min="9" max="16384" width="8.88671875" style="40"/>
  </cols>
  <sheetData>
    <row r="1" spans="1:8" ht="27.6" x14ac:dyDescent="0.3">
      <c r="A1" s="27" t="s">
        <v>26</v>
      </c>
      <c r="B1" s="27" t="s">
        <v>27</v>
      </c>
      <c r="C1" s="27" t="s">
        <v>28</v>
      </c>
      <c r="D1" s="27" t="s">
        <v>29</v>
      </c>
      <c r="E1" s="27" t="s">
        <v>30</v>
      </c>
      <c r="F1" s="27" t="s">
        <v>31</v>
      </c>
      <c r="G1" s="27" t="s">
        <v>32</v>
      </c>
      <c r="H1" s="27" t="s">
        <v>33</v>
      </c>
    </row>
    <row r="2" spans="1:8" ht="28.8" x14ac:dyDescent="0.3">
      <c r="A2" s="41" t="s">
        <v>81</v>
      </c>
      <c r="B2" s="79" t="s">
        <v>4</v>
      </c>
      <c r="C2" s="43" t="s">
        <v>34</v>
      </c>
      <c r="D2" s="82" t="s">
        <v>35</v>
      </c>
      <c r="E2" s="41">
        <v>10</v>
      </c>
      <c r="F2" s="41"/>
      <c r="G2" s="41" t="s">
        <v>36</v>
      </c>
      <c r="H2" s="41" t="s">
        <v>37</v>
      </c>
    </row>
    <row r="3" spans="1:8" x14ac:dyDescent="0.3">
      <c r="A3" s="41" t="s">
        <v>81</v>
      </c>
      <c r="B3" s="79" t="s">
        <v>0</v>
      </c>
      <c r="C3" s="43" t="s">
        <v>0</v>
      </c>
      <c r="D3" s="43" t="s">
        <v>38</v>
      </c>
      <c r="E3" s="41">
        <v>4</v>
      </c>
      <c r="F3" s="41"/>
      <c r="G3" s="41" t="s">
        <v>36</v>
      </c>
      <c r="H3" s="41" t="s">
        <v>37</v>
      </c>
    </row>
    <row r="4" spans="1:8" x14ac:dyDescent="0.3">
      <c r="A4" s="41" t="s">
        <v>81</v>
      </c>
      <c r="B4" s="79" t="s">
        <v>1</v>
      </c>
      <c r="C4" s="43" t="s">
        <v>39</v>
      </c>
      <c r="D4" s="43" t="s">
        <v>40</v>
      </c>
      <c r="E4" s="41">
        <v>3</v>
      </c>
      <c r="F4" s="41" t="s">
        <v>41</v>
      </c>
      <c r="G4" s="41" t="s">
        <v>36</v>
      </c>
      <c r="H4" s="41" t="s">
        <v>37</v>
      </c>
    </row>
    <row r="5" spans="1:8" ht="237.6" x14ac:dyDescent="0.3">
      <c r="A5" s="41" t="s">
        <v>81</v>
      </c>
      <c r="B5" s="80" t="s">
        <v>119</v>
      </c>
      <c r="C5" s="43" t="s">
        <v>121</v>
      </c>
      <c r="D5" s="43" t="s">
        <v>42</v>
      </c>
      <c r="E5" s="41" t="s">
        <v>79</v>
      </c>
      <c r="F5" s="41"/>
      <c r="G5" s="41" t="s">
        <v>36</v>
      </c>
      <c r="H5" s="41" t="s">
        <v>37</v>
      </c>
    </row>
    <row r="6" spans="1:8" ht="26.4" x14ac:dyDescent="0.3">
      <c r="A6" s="41" t="s">
        <v>81</v>
      </c>
      <c r="B6" s="80" t="s">
        <v>46</v>
      </c>
      <c r="C6" s="69" t="s">
        <v>116</v>
      </c>
      <c r="D6" s="43" t="s">
        <v>40</v>
      </c>
      <c r="E6" s="81"/>
      <c r="F6" s="81"/>
      <c r="G6" s="41" t="s">
        <v>36</v>
      </c>
      <c r="H6" s="41" t="s">
        <v>37</v>
      </c>
    </row>
    <row r="7" spans="1:8" x14ac:dyDescent="0.3">
      <c r="A7" s="41" t="s">
        <v>81</v>
      </c>
      <c r="B7" s="83" t="s">
        <v>175</v>
      </c>
      <c r="C7" s="43" t="s">
        <v>176</v>
      </c>
      <c r="D7" s="81" t="s">
        <v>43</v>
      </c>
      <c r="E7" s="81"/>
      <c r="F7" s="81"/>
      <c r="G7" s="41" t="s">
        <v>36</v>
      </c>
      <c r="H7" s="41" t="s">
        <v>37</v>
      </c>
    </row>
    <row r="8" spans="1:8" x14ac:dyDescent="0.3">
      <c r="A8" s="41" t="s">
        <v>81</v>
      </c>
      <c r="B8" s="43" t="s">
        <v>104</v>
      </c>
      <c r="C8" s="43" t="s">
        <v>120</v>
      </c>
      <c r="D8" s="43" t="s">
        <v>40</v>
      </c>
      <c r="E8" s="41"/>
      <c r="F8" s="41"/>
      <c r="G8" s="41" t="s">
        <v>36</v>
      </c>
      <c r="H8" s="41" t="s">
        <v>44</v>
      </c>
    </row>
    <row r="9" spans="1:8" ht="26.4" x14ac:dyDescent="0.3">
      <c r="A9" s="41" t="s">
        <v>81</v>
      </c>
      <c r="B9" s="40" t="s">
        <v>216</v>
      </c>
      <c r="C9" s="43" t="s">
        <v>217</v>
      </c>
      <c r="D9" s="43" t="s">
        <v>43</v>
      </c>
      <c r="G9" s="41" t="s">
        <v>36</v>
      </c>
      <c r="H9" s="41" t="s">
        <v>44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56F09-AB9F-429B-B8EF-EAB90336CC5C}">
  <sheetPr codeName="Sheet4"/>
  <dimension ref="A1:U49"/>
  <sheetViews>
    <sheetView workbookViewId="0"/>
  </sheetViews>
  <sheetFormatPr defaultRowHeight="14.4" x14ac:dyDescent="0.3"/>
  <cols>
    <col min="1" max="1" width="8.88671875" style="29"/>
    <col min="2" max="2" width="9.6640625" style="29" bestFit="1" customWidth="1"/>
    <col min="3" max="3" width="8.88671875" style="29"/>
    <col min="4" max="4" width="13.6640625" style="29" customWidth="1"/>
    <col min="5" max="5" width="8.88671875" style="29"/>
    <col min="6" max="6" width="13.109375" style="29" customWidth="1"/>
    <col min="7" max="7" width="12" style="29" customWidth="1"/>
    <col min="8" max="8" width="14.109375" style="29" customWidth="1"/>
    <col min="9" max="16384" width="8.88671875" style="29"/>
  </cols>
  <sheetData>
    <row r="1" spans="1:18" ht="45.6" x14ac:dyDescent="0.3">
      <c r="A1" s="85" t="s">
        <v>4</v>
      </c>
      <c r="B1" s="85" t="s">
        <v>0</v>
      </c>
      <c r="C1" s="85" t="s">
        <v>1</v>
      </c>
      <c r="D1" s="84" t="s">
        <v>119</v>
      </c>
      <c r="E1" s="86" t="s">
        <v>46</v>
      </c>
      <c r="F1" s="84" t="s">
        <v>175</v>
      </c>
      <c r="G1" s="84" t="s">
        <v>104</v>
      </c>
      <c r="H1" s="84" t="s">
        <v>216</v>
      </c>
    </row>
    <row r="2" spans="1:18" ht="15.6" x14ac:dyDescent="0.3">
      <c r="A2" s="87">
        <f>DATE(B2,1,C2)</f>
        <v>41429</v>
      </c>
      <c r="B2" s="88">
        <v>2013</v>
      </c>
      <c r="C2" s="88">
        <v>155</v>
      </c>
      <c r="D2" s="86" t="s">
        <v>72</v>
      </c>
      <c r="E2" s="86">
        <v>1</v>
      </c>
      <c r="F2" s="89">
        <f t="shared" ref="F2:F40" si="0">6*0.3048</f>
        <v>1.8288000000000002</v>
      </c>
      <c r="G2" s="84">
        <v>12</v>
      </c>
      <c r="H2" s="90">
        <f>G2/F2</f>
        <v>6.561679790026246</v>
      </c>
      <c r="L2" s="89"/>
      <c r="M2" s="89"/>
      <c r="N2" s="89"/>
      <c r="O2" s="89"/>
      <c r="P2" s="89"/>
      <c r="Q2" s="89"/>
      <c r="R2" s="89"/>
    </row>
    <row r="3" spans="1:18" ht="15.6" x14ac:dyDescent="0.3">
      <c r="A3" s="91">
        <f t="shared" ref="A3:A41" si="1">DATE(B3,1,C3)</f>
        <v>41429</v>
      </c>
      <c r="B3" s="92">
        <v>2013</v>
      </c>
      <c r="C3" s="92">
        <v>155</v>
      </c>
      <c r="D3" s="86" t="s">
        <v>72</v>
      </c>
      <c r="E3" s="89">
        <v>2</v>
      </c>
      <c r="F3" s="89">
        <f t="shared" si="0"/>
        <v>1.8288000000000002</v>
      </c>
      <c r="G3" s="89">
        <v>10</v>
      </c>
      <c r="H3" s="90">
        <f t="shared" ref="H3:H49" si="2">G3/F3</f>
        <v>5.4680664916885382</v>
      </c>
      <c r="L3" s="89"/>
      <c r="M3" s="89"/>
      <c r="N3" s="89"/>
      <c r="O3" s="89"/>
      <c r="P3" s="89"/>
      <c r="Q3" s="89"/>
      <c r="R3" s="89"/>
    </row>
    <row r="4" spans="1:18" ht="15.6" x14ac:dyDescent="0.3">
      <c r="A4" s="91">
        <f t="shared" si="1"/>
        <v>41429</v>
      </c>
      <c r="B4" s="92">
        <v>2013</v>
      </c>
      <c r="C4" s="92">
        <v>155</v>
      </c>
      <c r="D4" s="89" t="s">
        <v>73</v>
      </c>
      <c r="E4" s="89">
        <v>1</v>
      </c>
      <c r="F4" s="89">
        <f t="shared" si="0"/>
        <v>1.8288000000000002</v>
      </c>
      <c r="G4" s="89">
        <v>9</v>
      </c>
      <c r="H4" s="90">
        <f t="shared" si="2"/>
        <v>4.9212598425196843</v>
      </c>
      <c r="L4" s="89"/>
      <c r="M4" s="89"/>
      <c r="N4" s="89"/>
      <c r="O4" s="89"/>
      <c r="P4" s="89"/>
      <c r="Q4" s="89"/>
      <c r="R4" s="89"/>
    </row>
    <row r="5" spans="1:18" ht="15.6" x14ac:dyDescent="0.3">
      <c r="A5" s="91">
        <f t="shared" si="1"/>
        <v>41429</v>
      </c>
      <c r="B5" s="92">
        <v>2013</v>
      </c>
      <c r="C5" s="92">
        <v>155</v>
      </c>
      <c r="D5" s="89" t="s">
        <v>73</v>
      </c>
      <c r="E5" s="89">
        <v>2</v>
      </c>
      <c r="F5" s="89">
        <f t="shared" si="0"/>
        <v>1.8288000000000002</v>
      </c>
      <c r="G5" s="89">
        <v>9</v>
      </c>
      <c r="H5" s="90">
        <f t="shared" si="2"/>
        <v>4.9212598425196843</v>
      </c>
      <c r="L5" s="89"/>
      <c r="M5" s="89"/>
      <c r="N5" s="89"/>
      <c r="O5" s="89"/>
      <c r="P5" s="89"/>
      <c r="Q5" s="89"/>
      <c r="R5" s="89"/>
    </row>
    <row r="6" spans="1:18" ht="15.6" x14ac:dyDescent="0.3">
      <c r="A6" s="91">
        <f t="shared" si="1"/>
        <v>41429</v>
      </c>
      <c r="B6" s="92">
        <v>2013</v>
      </c>
      <c r="C6" s="92">
        <v>155</v>
      </c>
      <c r="D6" s="86" t="s">
        <v>72</v>
      </c>
      <c r="E6" s="89">
        <v>1</v>
      </c>
      <c r="F6" s="89">
        <f t="shared" si="0"/>
        <v>1.8288000000000002</v>
      </c>
      <c r="G6" s="89">
        <v>9</v>
      </c>
      <c r="H6" s="90">
        <f t="shared" si="2"/>
        <v>4.9212598425196843</v>
      </c>
      <c r="L6" s="89"/>
      <c r="M6" s="89"/>
      <c r="N6" s="89"/>
      <c r="O6" s="89"/>
      <c r="P6" s="89"/>
      <c r="Q6" s="89"/>
      <c r="R6" s="89"/>
    </row>
    <row r="7" spans="1:18" ht="15.6" x14ac:dyDescent="0.3">
      <c r="A7" s="91">
        <f t="shared" si="1"/>
        <v>41429</v>
      </c>
      <c r="B7" s="92">
        <v>2013</v>
      </c>
      <c r="C7" s="92">
        <v>155</v>
      </c>
      <c r="D7" s="86" t="s">
        <v>72</v>
      </c>
      <c r="E7" s="89">
        <v>2</v>
      </c>
      <c r="F7" s="89">
        <f t="shared" si="0"/>
        <v>1.8288000000000002</v>
      </c>
      <c r="G7" s="89">
        <v>11</v>
      </c>
      <c r="H7" s="90">
        <f t="shared" si="2"/>
        <v>6.0148731408573921</v>
      </c>
      <c r="L7" s="89"/>
      <c r="M7" s="89"/>
      <c r="N7" s="89"/>
      <c r="O7" s="89"/>
      <c r="P7" s="89"/>
      <c r="Q7" s="89"/>
      <c r="R7" s="89"/>
    </row>
    <row r="8" spans="1:18" ht="15.6" x14ac:dyDescent="0.3">
      <c r="A8" s="91">
        <f t="shared" si="1"/>
        <v>41429</v>
      </c>
      <c r="B8" s="92">
        <v>2013</v>
      </c>
      <c r="C8" s="92">
        <v>155</v>
      </c>
      <c r="D8" s="89" t="s">
        <v>73</v>
      </c>
      <c r="E8" s="89">
        <v>1</v>
      </c>
      <c r="F8" s="89">
        <f t="shared" si="0"/>
        <v>1.8288000000000002</v>
      </c>
      <c r="G8" s="89">
        <v>11</v>
      </c>
      <c r="H8" s="90">
        <f t="shared" si="2"/>
        <v>6.0148731408573921</v>
      </c>
    </row>
    <row r="9" spans="1:18" ht="15.6" x14ac:dyDescent="0.3">
      <c r="A9" s="91">
        <f t="shared" si="1"/>
        <v>41429</v>
      </c>
      <c r="B9" s="92">
        <v>2013</v>
      </c>
      <c r="C9" s="92">
        <v>155</v>
      </c>
      <c r="D9" s="89" t="s">
        <v>73</v>
      </c>
      <c r="E9" s="89">
        <v>2</v>
      </c>
      <c r="F9" s="89">
        <f t="shared" si="0"/>
        <v>1.8288000000000002</v>
      </c>
      <c r="G9" s="89">
        <v>9</v>
      </c>
      <c r="H9" s="90">
        <f t="shared" si="2"/>
        <v>4.9212598425196843</v>
      </c>
    </row>
    <row r="10" spans="1:18" ht="15.6" x14ac:dyDescent="0.3">
      <c r="A10" s="91">
        <f t="shared" si="1"/>
        <v>41429</v>
      </c>
      <c r="B10" s="92">
        <v>2013</v>
      </c>
      <c r="C10" s="92">
        <v>155</v>
      </c>
      <c r="D10" s="86" t="s">
        <v>72</v>
      </c>
      <c r="E10" s="89">
        <v>1</v>
      </c>
      <c r="F10" s="89">
        <f t="shared" si="0"/>
        <v>1.8288000000000002</v>
      </c>
      <c r="G10" s="89">
        <v>10</v>
      </c>
      <c r="H10" s="90">
        <f t="shared" si="2"/>
        <v>5.4680664916885382</v>
      </c>
    </row>
    <row r="11" spans="1:18" ht="15.6" x14ac:dyDescent="0.3">
      <c r="A11" s="91">
        <f t="shared" si="1"/>
        <v>41429</v>
      </c>
      <c r="B11" s="92">
        <v>2013</v>
      </c>
      <c r="C11" s="92">
        <v>155</v>
      </c>
      <c r="D11" s="86" t="s">
        <v>72</v>
      </c>
      <c r="E11" s="89">
        <v>2</v>
      </c>
      <c r="F11" s="89">
        <f t="shared" si="0"/>
        <v>1.8288000000000002</v>
      </c>
      <c r="G11" s="89">
        <v>9</v>
      </c>
      <c r="H11" s="90">
        <f t="shared" si="2"/>
        <v>4.9212598425196843</v>
      </c>
    </row>
    <row r="12" spans="1:18" ht="15.6" x14ac:dyDescent="0.3">
      <c r="A12" s="91">
        <f t="shared" si="1"/>
        <v>41429</v>
      </c>
      <c r="B12" s="92">
        <v>2013</v>
      </c>
      <c r="C12" s="92">
        <v>155</v>
      </c>
      <c r="D12" s="89" t="s">
        <v>73</v>
      </c>
      <c r="E12" s="89">
        <v>1</v>
      </c>
      <c r="F12" s="89">
        <f t="shared" si="0"/>
        <v>1.8288000000000002</v>
      </c>
      <c r="G12" s="89">
        <v>10</v>
      </c>
      <c r="H12" s="90">
        <f t="shared" si="2"/>
        <v>5.4680664916885382</v>
      </c>
    </row>
    <row r="13" spans="1:18" ht="15.6" x14ac:dyDescent="0.3">
      <c r="A13" s="91">
        <f t="shared" si="1"/>
        <v>41429</v>
      </c>
      <c r="B13" s="92">
        <v>2013</v>
      </c>
      <c r="C13" s="92">
        <v>155</v>
      </c>
      <c r="D13" s="89" t="s">
        <v>73</v>
      </c>
      <c r="E13" s="89">
        <v>2</v>
      </c>
      <c r="F13" s="89">
        <f t="shared" si="0"/>
        <v>1.8288000000000002</v>
      </c>
      <c r="G13" s="89">
        <v>11</v>
      </c>
      <c r="H13" s="90">
        <f t="shared" si="2"/>
        <v>6.0148731408573921</v>
      </c>
    </row>
    <row r="14" spans="1:18" ht="15.6" x14ac:dyDescent="0.3">
      <c r="A14" s="91">
        <f t="shared" si="1"/>
        <v>41429</v>
      </c>
      <c r="B14" s="92">
        <v>2013</v>
      </c>
      <c r="C14" s="92">
        <v>155</v>
      </c>
      <c r="D14" s="86" t="s">
        <v>72</v>
      </c>
      <c r="E14" s="89">
        <v>1</v>
      </c>
      <c r="F14" s="89">
        <f t="shared" si="0"/>
        <v>1.8288000000000002</v>
      </c>
      <c r="G14" s="89">
        <v>10</v>
      </c>
      <c r="H14" s="90">
        <f t="shared" si="2"/>
        <v>5.4680664916885382</v>
      </c>
    </row>
    <row r="15" spans="1:18" ht="15.6" x14ac:dyDescent="0.3">
      <c r="A15" s="91">
        <f t="shared" si="1"/>
        <v>41429</v>
      </c>
      <c r="B15" s="92">
        <v>2013</v>
      </c>
      <c r="C15" s="92">
        <v>155</v>
      </c>
      <c r="D15" s="86" t="s">
        <v>72</v>
      </c>
      <c r="E15" s="89">
        <v>2</v>
      </c>
      <c r="F15" s="89">
        <f t="shared" si="0"/>
        <v>1.8288000000000002</v>
      </c>
      <c r="G15" s="89">
        <v>9</v>
      </c>
      <c r="H15" s="90">
        <f t="shared" si="2"/>
        <v>4.9212598425196843</v>
      </c>
    </row>
    <row r="16" spans="1:18" ht="15.6" x14ac:dyDescent="0.3">
      <c r="A16" s="91">
        <f t="shared" si="1"/>
        <v>41429</v>
      </c>
      <c r="B16" s="92">
        <v>2013</v>
      </c>
      <c r="C16" s="92">
        <v>155</v>
      </c>
      <c r="D16" s="89" t="s">
        <v>73</v>
      </c>
      <c r="E16" s="89">
        <v>1</v>
      </c>
      <c r="F16" s="89">
        <f t="shared" si="0"/>
        <v>1.8288000000000002</v>
      </c>
      <c r="G16" s="89">
        <v>9</v>
      </c>
      <c r="H16" s="90">
        <f t="shared" si="2"/>
        <v>4.9212598425196843</v>
      </c>
    </row>
    <row r="17" spans="1:21" ht="15.6" x14ac:dyDescent="0.3">
      <c r="A17" s="91">
        <f t="shared" si="1"/>
        <v>41429</v>
      </c>
      <c r="B17" s="92">
        <v>2013</v>
      </c>
      <c r="C17" s="92">
        <v>155</v>
      </c>
      <c r="D17" s="89" t="s">
        <v>73</v>
      </c>
      <c r="E17" s="89">
        <v>2</v>
      </c>
      <c r="F17" s="89">
        <f t="shared" si="0"/>
        <v>1.8288000000000002</v>
      </c>
      <c r="G17" s="89">
        <v>9</v>
      </c>
      <c r="H17" s="90">
        <f t="shared" si="2"/>
        <v>4.9212598425196843</v>
      </c>
    </row>
    <row r="18" spans="1:21" ht="15.6" x14ac:dyDescent="0.3">
      <c r="A18" s="91">
        <f t="shared" si="1"/>
        <v>41429</v>
      </c>
      <c r="B18" s="92">
        <v>2013</v>
      </c>
      <c r="C18" s="92">
        <v>155</v>
      </c>
      <c r="D18" s="86" t="s">
        <v>72</v>
      </c>
      <c r="E18" s="89">
        <v>1</v>
      </c>
      <c r="F18" s="89">
        <f t="shared" si="0"/>
        <v>1.8288000000000002</v>
      </c>
      <c r="G18" s="89">
        <v>10</v>
      </c>
      <c r="H18" s="90">
        <f t="shared" si="2"/>
        <v>5.4680664916885382</v>
      </c>
    </row>
    <row r="19" spans="1:21" ht="15.6" x14ac:dyDescent="0.3">
      <c r="A19" s="91">
        <f t="shared" si="1"/>
        <v>41429</v>
      </c>
      <c r="B19" s="92">
        <v>2013</v>
      </c>
      <c r="C19" s="92">
        <v>155</v>
      </c>
      <c r="D19" s="86" t="s">
        <v>72</v>
      </c>
      <c r="E19" s="89">
        <v>2</v>
      </c>
      <c r="F19" s="89">
        <f t="shared" si="0"/>
        <v>1.8288000000000002</v>
      </c>
      <c r="G19" s="89">
        <v>9</v>
      </c>
      <c r="H19" s="90">
        <f t="shared" si="2"/>
        <v>4.9212598425196843</v>
      </c>
    </row>
    <row r="20" spans="1:21" ht="15.6" x14ac:dyDescent="0.3">
      <c r="A20" s="91">
        <f t="shared" si="1"/>
        <v>41429</v>
      </c>
      <c r="B20" s="92">
        <v>2013</v>
      </c>
      <c r="C20" s="92">
        <v>155</v>
      </c>
      <c r="D20" s="89" t="s">
        <v>73</v>
      </c>
      <c r="E20" s="89">
        <v>1</v>
      </c>
      <c r="F20" s="89">
        <f t="shared" si="0"/>
        <v>1.8288000000000002</v>
      </c>
      <c r="G20" s="89">
        <v>9</v>
      </c>
      <c r="H20" s="90">
        <f t="shared" si="2"/>
        <v>4.9212598425196843</v>
      </c>
      <c r="M20" s="89"/>
      <c r="N20" s="89"/>
      <c r="O20" s="89"/>
      <c r="P20" s="89"/>
      <c r="Q20" s="89"/>
      <c r="R20" s="89"/>
      <c r="S20" s="89"/>
      <c r="T20" s="89"/>
      <c r="U20" s="89"/>
    </row>
    <row r="21" spans="1:21" ht="15.6" x14ac:dyDescent="0.3">
      <c r="A21" s="91">
        <f t="shared" si="1"/>
        <v>41429</v>
      </c>
      <c r="B21" s="92">
        <v>2013</v>
      </c>
      <c r="C21" s="92">
        <v>155</v>
      </c>
      <c r="D21" s="89" t="s">
        <v>73</v>
      </c>
      <c r="E21" s="89">
        <v>2</v>
      </c>
      <c r="F21" s="89">
        <f t="shared" si="0"/>
        <v>1.8288000000000002</v>
      </c>
      <c r="G21" s="89">
        <v>8</v>
      </c>
      <c r="H21" s="90">
        <f t="shared" si="2"/>
        <v>4.3744531933508304</v>
      </c>
      <c r="M21" s="89"/>
      <c r="N21" s="89"/>
      <c r="O21" s="89"/>
      <c r="P21" s="89"/>
      <c r="Q21" s="89"/>
      <c r="R21" s="89"/>
      <c r="S21" s="89"/>
      <c r="T21" s="89"/>
      <c r="U21" s="89"/>
    </row>
    <row r="22" spans="1:21" ht="15.6" x14ac:dyDescent="0.3">
      <c r="A22" s="91">
        <f t="shared" si="1"/>
        <v>41429</v>
      </c>
      <c r="B22" s="92">
        <v>2013</v>
      </c>
      <c r="C22" s="92">
        <v>155</v>
      </c>
      <c r="D22" s="86" t="s">
        <v>72</v>
      </c>
      <c r="E22" s="93">
        <v>1</v>
      </c>
      <c r="F22" s="89">
        <f t="shared" si="0"/>
        <v>1.8288000000000002</v>
      </c>
      <c r="G22" s="89">
        <v>11</v>
      </c>
      <c r="H22" s="90">
        <f t="shared" si="2"/>
        <v>6.0148731408573921</v>
      </c>
      <c r="I22" s="89"/>
      <c r="K22" s="89"/>
      <c r="M22" s="89"/>
      <c r="N22" s="89"/>
      <c r="O22" s="89"/>
      <c r="P22" s="89"/>
      <c r="Q22" s="89"/>
      <c r="R22" s="89"/>
      <c r="S22" s="89"/>
      <c r="T22" s="89"/>
      <c r="U22" s="89"/>
    </row>
    <row r="23" spans="1:21" ht="15.6" x14ac:dyDescent="0.3">
      <c r="A23" s="91">
        <f t="shared" si="1"/>
        <v>41429</v>
      </c>
      <c r="B23" s="92">
        <v>2013</v>
      </c>
      <c r="C23" s="92">
        <v>155</v>
      </c>
      <c r="D23" s="86" t="s">
        <v>72</v>
      </c>
      <c r="E23" s="93">
        <v>2</v>
      </c>
      <c r="F23" s="89">
        <f t="shared" si="0"/>
        <v>1.8288000000000002</v>
      </c>
      <c r="G23" s="89">
        <v>6</v>
      </c>
      <c r="H23" s="90">
        <f t="shared" si="2"/>
        <v>3.280839895013123</v>
      </c>
      <c r="M23" s="89"/>
      <c r="N23" s="89"/>
      <c r="O23" s="89"/>
      <c r="P23" s="89"/>
      <c r="Q23" s="89"/>
      <c r="R23" s="89"/>
      <c r="S23" s="89"/>
      <c r="T23" s="89"/>
      <c r="U23" s="89"/>
    </row>
    <row r="24" spans="1:21" ht="15.6" x14ac:dyDescent="0.3">
      <c r="A24" s="91">
        <f t="shared" si="1"/>
        <v>41429</v>
      </c>
      <c r="B24" s="92">
        <v>2013</v>
      </c>
      <c r="C24" s="92">
        <v>155</v>
      </c>
      <c r="D24" s="89" t="s">
        <v>73</v>
      </c>
      <c r="E24" s="93">
        <v>1</v>
      </c>
      <c r="F24" s="89">
        <f t="shared" si="0"/>
        <v>1.8288000000000002</v>
      </c>
      <c r="G24" s="89">
        <v>9</v>
      </c>
      <c r="H24" s="90">
        <f t="shared" si="2"/>
        <v>4.9212598425196843</v>
      </c>
      <c r="M24" s="89"/>
      <c r="N24" s="89"/>
      <c r="O24" s="89"/>
      <c r="P24" s="89"/>
      <c r="Q24" s="89"/>
      <c r="R24" s="89"/>
      <c r="S24" s="89"/>
      <c r="T24" s="89"/>
      <c r="U24" s="89"/>
    </row>
    <row r="25" spans="1:21" ht="15.6" x14ac:dyDescent="0.3">
      <c r="A25" s="91">
        <f t="shared" si="1"/>
        <v>41429</v>
      </c>
      <c r="B25" s="92">
        <v>2013</v>
      </c>
      <c r="C25" s="92">
        <v>155</v>
      </c>
      <c r="D25" s="89" t="s">
        <v>73</v>
      </c>
      <c r="E25" s="93">
        <v>2</v>
      </c>
      <c r="F25" s="89">
        <f t="shared" si="0"/>
        <v>1.8288000000000002</v>
      </c>
      <c r="G25" s="89">
        <v>9</v>
      </c>
      <c r="H25" s="90">
        <f t="shared" si="2"/>
        <v>4.9212598425196843</v>
      </c>
      <c r="M25" s="89"/>
      <c r="N25" s="89"/>
      <c r="O25" s="89"/>
      <c r="P25" s="89"/>
      <c r="Q25" s="89"/>
      <c r="R25" s="89"/>
      <c r="S25" s="89"/>
      <c r="T25" s="89"/>
      <c r="U25" s="89"/>
    </row>
    <row r="26" spans="1:21" ht="15.6" x14ac:dyDescent="0.3">
      <c r="A26" s="91">
        <f t="shared" si="1"/>
        <v>41429</v>
      </c>
      <c r="B26" s="92">
        <v>2013</v>
      </c>
      <c r="C26" s="92">
        <v>155</v>
      </c>
      <c r="D26" s="86" t="s">
        <v>72</v>
      </c>
      <c r="E26" s="93">
        <v>1</v>
      </c>
      <c r="F26" s="89">
        <f t="shared" si="0"/>
        <v>1.8288000000000002</v>
      </c>
      <c r="G26" s="89">
        <v>11</v>
      </c>
      <c r="H26" s="90">
        <f t="shared" si="2"/>
        <v>6.0148731408573921</v>
      </c>
    </row>
    <row r="27" spans="1:21" ht="15.6" x14ac:dyDescent="0.3">
      <c r="A27" s="91">
        <f t="shared" si="1"/>
        <v>41429</v>
      </c>
      <c r="B27" s="92">
        <v>2013</v>
      </c>
      <c r="C27" s="92">
        <v>155</v>
      </c>
      <c r="D27" s="86" t="s">
        <v>72</v>
      </c>
      <c r="E27" s="93">
        <v>2</v>
      </c>
      <c r="F27" s="89">
        <f t="shared" si="0"/>
        <v>1.8288000000000002</v>
      </c>
      <c r="G27" s="89">
        <v>10</v>
      </c>
      <c r="H27" s="90">
        <f t="shared" si="2"/>
        <v>5.4680664916885382</v>
      </c>
    </row>
    <row r="28" spans="1:21" ht="15.6" x14ac:dyDescent="0.3">
      <c r="A28" s="91">
        <f t="shared" si="1"/>
        <v>41429</v>
      </c>
      <c r="B28" s="92">
        <v>2013</v>
      </c>
      <c r="C28" s="92">
        <v>155</v>
      </c>
      <c r="D28" s="89" t="s">
        <v>73</v>
      </c>
      <c r="E28" s="93">
        <v>1</v>
      </c>
      <c r="F28" s="89">
        <f t="shared" si="0"/>
        <v>1.8288000000000002</v>
      </c>
      <c r="G28" s="89">
        <v>9</v>
      </c>
      <c r="H28" s="90">
        <f t="shared" si="2"/>
        <v>4.9212598425196843</v>
      </c>
    </row>
    <row r="29" spans="1:21" ht="15.6" x14ac:dyDescent="0.3">
      <c r="A29" s="91">
        <f t="shared" si="1"/>
        <v>41429</v>
      </c>
      <c r="B29" s="92">
        <v>2013</v>
      </c>
      <c r="C29" s="92">
        <v>155</v>
      </c>
      <c r="D29" s="89" t="s">
        <v>73</v>
      </c>
      <c r="E29" s="93">
        <v>2</v>
      </c>
      <c r="F29" s="89">
        <f t="shared" si="0"/>
        <v>1.8288000000000002</v>
      </c>
      <c r="G29" s="89">
        <v>11</v>
      </c>
      <c r="H29" s="90">
        <f t="shared" si="2"/>
        <v>6.0148731408573921</v>
      </c>
      <c r="I29" s="89"/>
      <c r="K29" s="89"/>
    </row>
    <row r="30" spans="1:21" ht="15.6" x14ac:dyDescent="0.3">
      <c r="A30" s="91">
        <f t="shared" si="1"/>
        <v>41429</v>
      </c>
      <c r="B30" s="92">
        <v>2013</v>
      </c>
      <c r="C30" s="92">
        <v>155</v>
      </c>
      <c r="D30" s="86" t="s">
        <v>72</v>
      </c>
      <c r="E30" s="93">
        <v>1</v>
      </c>
      <c r="F30" s="89">
        <f t="shared" si="0"/>
        <v>1.8288000000000002</v>
      </c>
      <c r="G30" s="89">
        <v>10</v>
      </c>
      <c r="H30" s="90">
        <f t="shared" si="2"/>
        <v>5.4680664916885382</v>
      </c>
      <c r="I30" s="89"/>
      <c r="K30" s="89"/>
    </row>
    <row r="31" spans="1:21" ht="15.6" x14ac:dyDescent="0.3">
      <c r="A31" s="91">
        <f t="shared" si="1"/>
        <v>41429</v>
      </c>
      <c r="B31" s="92">
        <v>2013</v>
      </c>
      <c r="C31" s="92">
        <v>155</v>
      </c>
      <c r="D31" s="86" t="s">
        <v>72</v>
      </c>
      <c r="E31" s="93">
        <v>2</v>
      </c>
      <c r="F31" s="89">
        <f t="shared" si="0"/>
        <v>1.8288000000000002</v>
      </c>
      <c r="G31" s="89">
        <v>9</v>
      </c>
      <c r="H31" s="90">
        <f t="shared" si="2"/>
        <v>4.9212598425196843</v>
      </c>
    </row>
    <row r="32" spans="1:21" ht="15.6" x14ac:dyDescent="0.3">
      <c r="A32" s="91">
        <f t="shared" si="1"/>
        <v>41429</v>
      </c>
      <c r="B32" s="92">
        <v>2013</v>
      </c>
      <c r="C32" s="92">
        <v>155</v>
      </c>
      <c r="D32" s="89" t="s">
        <v>73</v>
      </c>
      <c r="E32" s="93">
        <v>1</v>
      </c>
      <c r="F32" s="89">
        <f t="shared" si="0"/>
        <v>1.8288000000000002</v>
      </c>
      <c r="G32" s="89">
        <v>10</v>
      </c>
      <c r="H32" s="90">
        <f t="shared" si="2"/>
        <v>5.4680664916885382</v>
      </c>
    </row>
    <row r="33" spans="1:8" ht="15.6" x14ac:dyDescent="0.3">
      <c r="A33" s="91">
        <f t="shared" si="1"/>
        <v>41429</v>
      </c>
      <c r="B33" s="92">
        <v>2013</v>
      </c>
      <c r="C33" s="92">
        <v>155</v>
      </c>
      <c r="D33" s="89" t="s">
        <v>73</v>
      </c>
      <c r="E33" s="93">
        <v>2</v>
      </c>
      <c r="F33" s="89">
        <f t="shared" si="0"/>
        <v>1.8288000000000002</v>
      </c>
      <c r="G33" s="89">
        <v>9</v>
      </c>
      <c r="H33" s="90">
        <f t="shared" si="2"/>
        <v>4.9212598425196843</v>
      </c>
    </row>
    <row r="34" spans="1:8" ht="15.6" x14ac:dyDescent="0.3">
      <c r="A34" s="91">
        <f t="shared" si="1"/>
        <v>41429</v>
      </c>
      <c r="B34" s="92">
        <v>2013</v>
      </c>
      <c r="C34" s="92">
        <v>155</v>
      </c>
      <c r="D34" s="86" t="s">
        <v>72</v>
      </c>
      <c r="E34" s="93">
        <v>1</v>
      </c>
      <c r="F34" s="89">
        <f t="shared" si="0"/>
        <v>1.8288000000000002</v>
      </c>
      <c r="G34" s="89">
        <v>10</v>
      </c>
      <c r="H34" s="90">
        <f t="shared" si="2"/>
        <v>5.4680664916885382</v>
      </c>
    </row>
    <row r="35" spans="1:8" ht="15.6" x14ac:dyDescent="0.3">
      <c r="A35" s="91">
        <f t="shared" si="1"/>
        <v>41429</v>
      </c>
      <c r="B35" s="92">
        <v>2013</v>
      </c>
      <c r="C35" s="92">
        <v>155</v>
      </c>
      <c r="D35" s="86" t="s">
        <v>72</v>
      </c>
      <c r="E35" s="93">
        <v>2</v>
      </c>
      <c r="F35" s="89">
        <f t="shared" si="0"/>
        <v>1.8288000000000002</v>
      </c>
      <c r="G35" s="89">
        <v>8</v>
      </c>
      <c r="H35" s="90">
        <f t="shared" si="2"/>
        <v>4.3744531933508304</v>
      </c>
    </row>
    <row r="36" spans="1:8" ht="15.6" x14ac:dyDescent="0.3">
      <c r="A36" s="91">
        <f t="shared" si="1"/>
        <v>41429</v>
      </c>
      <c r="B36" s="92">
        <v>2013</v>
      </c>
      <c r="C36" s="92">
        <v>155</v>
      </c>
      <c r="D36" s="89" t="s">
        <v>73</v>
      </c>
      <c r="E36" s="93">
        <v>1</v>
      </c>
      <c r="F36" s="89">
        <f t="shared" si="0"/>
        <v>1.8288000000000002</v>
      </c>
      <c r="G36" s="89">
        <v>10</v>
      </c>
      <c r="H36" s="90">
        <f t="shared" si="2"/>
        <v>5.4680664916885382</v>
      </c>
    </row>
    <row r="37" spans="1:8" ht="15.6" x14ac:dyDescent="0.3">
      <c r="A37" s="91">
        <f t="shared" si="1"/>
        <v>41429</v>
      </c>
      <c r="B37" s="92">
        <v>2013</v>
      </c>
      <c r="C37" s="92">
        <v>155</v>
      </c>
      <c r="D37" s="89" t="s">
        <v>73</v>
      </c>
      <c r="E37" s="93">
        <v>2</v>
      </c>
      <c r="F37" s="89">
        <f t="shared" si="0"/>
        <v>1.8288000000000002</v>
      </c>
      <c r="G37" s="89">
        <v>9</v>
      </c>
      <c r="H37" s="90">
        <f t="shared" si="2"/>
        <v>4.9212598425196843</v>
      </c>
    </row>
    <row r="38" spans="1:8" ht="15.6" x14ac:dyDescent="0.3">
      <c r="A38" s="91">
        <f t="shared" si="1"/>
        <v>41429</v>
      </c>
      <c r="B38" s="92">
        <v>2013</v>
      </c>
      <c r="C38" s="92">
        <v>155</v>
      </c>
      <c r="D38" s="86" t="s">
        <v>72</v>
      </c>
      <c r="E38" s="93">
        <v>1</v>
      </c>
      <c r="F38" s="89">
        <f t="shared" si="0"/>
        <v>1.8288000000000002</v>
      </c>
      <c r="G38" s="89">
        <v>11</v>
      </c>
      <c r="H38" s="90">
        <f t="shared" si="2"/>
        <v>6.0148731408573921</v>
      </c>
    </row>
    <row r="39" spans="1:8" ht="15.6" x14ac:dyDescent="0.3">
      <c r="A39" s="91">
        <f t="shared" si="1"/>
        <v>41429</v>
      </c>
      <c r="B39" s="92">
        <v>2013</v>
      </c>
      <c r="C39" s="92">
        <v>155</v>
      </c>
      <c r="D39" s="86" t="s">
        <v>72</v>
      </c>
      <c r="E39" s="93">
        <v>2</v>
      </c>
      <c r="F39" s="89">
        <f t="shared" si="0"/>
        <v>1.8288000000000002</v>
      </c>
      <c r="G39" s="89">
        <v>10</v>
      </c>
      <c r="H39" s="90">
        <f t="shared" si="2"/>
        <v>5.4680664916885382</v>
      </c>
    </row>
    <row r="40" spans="1:8" ht="15.6" x14ac:dyDescent="0.3">
      <c r="A40" s="91">
        <f t="shared" si="1"/>
        <v>41429</v>
      </c>
      <c r="B40" s="92">
        <v>2013</v>
      </c>
      <c r="C40" s="92">
        <v>155</v>
      </c>
      <c r="D40" s="89" t="s">
        <v>73</v>
      </c>
      <c r="E40" s="93">
        <v>1</v>
      </c>
      <c r="F40" s="89">
        <f t="shared" si="0"/>
        <v>1.8288000000000002</v>
      </c>
      <c r="G40" s="89">
        <v>10</v>
      </c>
      <c r="H40" s="90">
        <f t="shared" si="2"/>
        <v>5.4680664916885382</v>
      </c>
    </row>
    <row r="41" spans="1:8" ht="15.6" x14ac:dyDescent="0.3">
      <c r="A41" s="91">
        <f t="shared" si="1"/>
        <v>41429</v>
      </c>
      <c r="B41" s="92">
        <v>2013</v>
      </c>
      <c r="C41" s="92">
        <v>155</v>
      </c>
      <c r="D41" s="89" t="s">
        <v>73</v>
      </c>
      <c r="E41" s="93">
        <v>2</v>
      </c>
      <c r="F41" s="89">
        <f>6*0.3048</f>
        <v>1.8288000000000002</v>
      </c>
      <c r="G41" s="89">
        <v>9</v>
      </c>
      <c r="H41" s="90">
        <f t="shared" si="2"/>
        <v>4.9212598425196843</v>
      </c>
    </row>
    <row r="42" spans="1:8" ht="15.6" x14ac:dyDescent="0.3">
      <c r="A42" s="91">
        <f t="shared" ref="A42:A49" si="3">DATE(B42,1,C42)</f>
        <v>41429</v>
      </c>
      <c r="B42" s="92">
        <v>2013</v>
      </c>
      <c r="C42" s="92">
        <v>155</v>
      </c>
      <c r="D42" s="93" t="s">
        <v>61</v>
      </c>
      <c r="E42" s="93" t="e">
        <v>#N/A</v>
      </c>
      <c r="F42" s="94">
        <v>3</v>
      </c>
      <c r="G42" s="89">
        <v>34</v>
      </c>
      <c r="H42" s="90">
        <f t="shared" si="2"/>
        <v>11.333333333333334</v>
      </c>
    </row>
    <row r="43" spans="1:8" ht="15.6" x14ac:dyDescent="0.3">
      <c r="A43" s="91">
        <f t="shared" si="3"/>
        <v>41429</v>
      </c>
      <c r="B43" s="92">
        <v>2013</v>
      </c>
      <c r="C43" s="92">
        <v>155</v>
      </c>
      <c r="D43" s="93" t="s">
        <v>62</v>
      </c>
      <c r="E43" s="93" t="e">
        <v>#N/A</v>
      </c>
      <c r="F43" s="94">
        <v>3</v>
      </c>
      <c r="G43" s="89">
        <v>36</v>
      </c>
      <c r="H43" s="90">
        <f t="shared" si="2"/>
        <v>12</v>
      </c>
    </row>
    <row r="44" spans="1:8" ht="15.6" x14ac:dyDescent="0.3">
      <c r="A44" s="91">
        <f t="shared" si="3"/>
        <v>41429</v>
      </c>
      <c r="B44" s="92">
        <v>2013</v>
      </c>
      <c r="C44" s="92">
        <v>155</v>
      </c>
      <c r="D44" s="93" t="s">
        <v>63</v>
      </c>
      <c r="E44" s="93" t="e">
        <v>#N/A</v>
      </c>
      <c r="F44" s="94">
        <v>3</v>
      </c>
      <c r="G44" s="89">
        <v>31</v>
      </c>
      <c r="H44" s="90">
        <f t="shared" si="2"/>
        <v>10.333333333333334</v>
      </c>
    </row>
    <row r="45" spans="1:8" ht="15.6" x14ac:dyDescent="0.3">
      <c r="A45" s="91">
        <f t="shared" si="3"/>
        <v>41429</v>
      </c>
      <c r="B45" s="92">
        <v>2013</v>
      </c>
      <c r="C45" s="92">
        <v>155</v>
      </c>
      <c r="D45" s="93" t="s">
        <v>64</v>
      </c>
      <c r="E45" s="93" t="e">
        <v>#N/A</v>
      </c>
      <c r="F45" s="94">
        <v>3</v>
      </c>
      <c r="G45" s="89">
        <v>33</v>
      </c>
      <c r="H45" s="90">
        <f t="shared" si="2"/>
        <v>11</v>
      </c>
    </row>
    <row r="46" spans="1:8" ht="15.6" x14ac:dyDescent="0.3">
      <c r="A46" s="91">
        <f t="shared" si="3"/>
        <v>41429</v>
      </c>
      <c r="B46" s="92">
        <v>2013</v>
      </c>
      <c r="C46" s="92">
        <v>155</v>
      </c>
      <c r="D46" s="93" t="s">
        <v>65</v>
      </c>
      <c r="E46" s="93" t="e">
        <v>#N/A</v>
      </c>
      <c r="F46" s="94">
        <v>3</v>
      </c>
      <c r="G46" s="89">
        <v>39</v>
      </c>
      <c r="H46" s="90">
        <f t="shared" si="2"/>
        <v>13</v>
      </c>
    </row>
    <row r="47" spans="1:8" ht="15.6" x14ac:dyDescent="0.3">
      <c r="A47" s="91">
        <f t="shared" si="3"/>
        <v>41429</v>
      </c>
      <c r="B47" s="92">
        <v>2013</v>
      </c>
      <c r="C47" s="92">
        <v>155</v>
      </c>
      <c r="D47" s="93" t="s">
        <v>66</v>
      </c>
      <c r="E47" s="93" t="e">
        <v>#N/A</v>
      </c>
      <c r="F47" s="94">
        <v>3</v>
      </c>
      <c r="G47" s="89">
        <v>35</v>
      </c>
      <c r="H47" s="90">
        <f t="shared" si="2"/>
        <v>11.666666666666666</v>
      </c>
    </row>
    <row r="48" spans="1:8" ht="15.6" x14ac:dyDescent="0.3">
      <c r="A48" s="91">
        <f t="shared" si="3"/>
        <v>41429</v>
      </c>
      <c r="B48" s="92">
        <v>2013</v>
      </c>
      <c r="C48" s="92">
        <v>155</v>
      </c>
      <c r="D48" s="93" t="s">
        <v>67</v>
      </c>
      <c r="E48" s="93" t="e">
        <v>#N/A</v>
      </c>
      <c r="F48" s="94">
        <v>3</v>
      </c>
      <c r="G48" s="89">
        <v>39</v>
      </c>
      <c r="H48" s="90">
        <f t="shared" si="2"/>
        <v>13</v>
      </c>
    </row>
    <row r="49" spans="1:8" ht="15.6" x14ac:dyDescent="0.3">
      <c r="A49" s="91">
        <f t="shared" si="3"/>
        <v>41429</v>
      </c>
      <c r="B49" s="92">
        <v>2013</v>
      </c>
      <c r="C49" s="92">
        <v>155</v>
      </c>
      <c r="D49" s="93" t="s">
        <v>68</v>
      </c>
      <c r="E49" s="93" t="e">
        <v>#N/A</v>
      </c>
      <c r="F49" s="94">
        <v>3</v>
      </c>
      <c r="G49" s="89">
        <v>34</v>
      </c>
      <c r="H49" s="90">
        <f t="shared" si="2"/>
        <v>11.333333333333334</v>
      </c>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AC5616-8C17-40C4-9231-A2FABBDA388B}">
  <dimension ref="A1:H19"/>
  <sheetViews>
    <sheetView topLeftCell="A5" workbookViewId="0">
      <selection activeCell="C7" sqref="C7"/>
    </sheetView>
  </sheetViews>
  <sheetFormatPr defaultRowHeight="14.4" x14ac:dyDescent="0.3"/>
  <cols>
    <col min="1" max="1" width="24.5546875" style="40" customWidth="1"/>
    <col min="2" max="2" width="26.44140625" style="40" customWidth="1"/>
    <col min="3" max="3" width="81.21875" style="40" customWidth="1"/>
    <col min="4" max="4" width="17.21875" style="40" customWidth="1"/>
    <col min="5" max="5" width="10.44140625" style="40" customWidth="1"/>
    <col min="6" max="6" width="11.77734375" style="40" customWidth="1"/>
    <col min="7" max="7" width="11.21875" style="40" customWidth="1"/>
    <col min="8" max="8" width="13.21875" style="40" customWidth="1"/>
    <col min="9" max="16384" width="8.88671875" style="29"/>
  </cols>
  <sheetData>
    <row r="1" spans="1:8" ht="27.6" x14ac:dyDescent="0.3">
      <c r="A1" s="27" t="s">
        <v>26</v>
      </c>
      <c r="B1" s="27" t="s">
        <v>27</v>
      </c>
      <c r="C1" s="27" t="s">
        <v>28</v>
      </c>
      <c r="D1" s="27" t="s">
        <v>29</v>
      </c>
      <c r="E1" s="27" t="s">
        <v>30</v>
      </c>
      <c r="F1" s="27" t="s">
        <v>31</v>
      </c>
      <c r="G1" s="27" t="s">
        <v>32</v>
      </c>
      <c r="H1" s="27" t="s">
        <v>33</v>
      </c>
    </row>
    <row r="2" spans="1:8" x14ac:dyDescent="0.3">
      <c r="A2" s="40" t="s">
        <v>80</v>
      </c>
      <c r="B2" s="80" t="s">
        <v>4</v>
      </c>
      <c r="C2" s="43" t="s">
        <v>34</v>
      </c>
      <c r="D2" s="82" t="s">
        <v>35</v>
      </c>
      <c r="E2" s="41">
        <v>10</v>
      </c>
      <c r="F2" s="41"/>
      <c r="G2" s="41" t="s">
        <v>36</v>
      </c>
      <c r="H2" s="41" t="s">
        <v>37</v>
      </c>
    </row>
    <row r="3" spans="1:8" x14ac:dyDescent="0.3">
      <c r="A3" s="40" t="s">
        <v>80</v>
      </c>
      <c r="B3" s="43" t="s">
        <v>0</v>
      </c>
      <c r="C3" s="43" t="s">
        <v>0</v>
      </c>
      <c r="D3" s="43" t="s">
        <v>38</v>
      </c>
      <c r="E3" s="41">
        <v>4</v>
      </c>
      <c r="F3" s="41"/>
      <c r="G3" s="41" t="s">
        <v>36</v>
      </c>
      <c r="H3" s="41" t="s">
        <v>37</v>
      </c>
    </row>
    <row r="4" spans="1:8" ht="43.5" customHeight="1" x14ac:dyDescent="0.3">
      <c r="A4" s="40" t="s">
        <v>80</v>
      </c>
      <c r="B4" s="43" t="s">
        <v>1</v>
      </c>
      <c r="C4" s="43" t="s">
        <v>39</v>
      </c>
      <c r="D4" s="43" t="s">
        <v>40</v>
      </c>
      <c r="E4" s="41">
        <v>3</v>
      </c>
      <c r="F4" s="41" t="s">
        <v>41</v>
      </c>
      <c r="G4" s="41" t="s">
        <v>36</v>
      </c>
      <c r="H4" s="41" t="s">
        <v>37</v>
      </c>
    </row>
    <row r="5" spans="1:8" s="40" customFormat="1" ht="250.8" x14ac:dyDescent="0.3">
      <c r="A5" s="40" t="s">
        <v>80</v>
      </c>
      <c r="B5" s="95" t="s">
        <v>90</v>
      </c>
      <c r="C5" s="43" t="s">
        <v>145</v>
      </c>
      <c r="D5" s="43" t="s">
        <v>45</v>
      </c>
      <c r="E5" s="41" t="s">
        <v>79</v>
      </c>
      <c r="G5" s="41" t="s">
        <v>36</v>
      </c>
      <c r="H5" s="41" t="s">
        <v>37</v>
      </c>
    </row>
    <row r="6" spans="1:8" s="40" customFormat="1" x14ac:dyDescent="0.3">
      <c r="A6" s="40" t="s">
        <v>80</v>
      </c>
      <c r="B6" s="96" t="s">
        <v>76</v>
      </c>
      <c r="C6" s="43" t="s">
        <v>75</v>
      </c>
      <c r="D6" s="40" t="s">
        <v>43</v>
      </c>
      <c r="G6" s="41" t="s">
        <v>36</v>
      </c>
      <c r="H6" s="41" t="s">
        <v>44</v>
      </c>
    </row>
    <row r="7" spans="1:8" s="40" customFormat="1" ht="26.4" x14ac:dyDescent="0.3">
      <c r="A7" s="40" t="s">
        <v>80</v>
      </c>
      <c r="B7" s="96" t="s">
        <v>122</v>
      </c>
      <c r="C7" s="43" t="s">
        <v>260</v>
      </c>
      <c r="D7" s="40" t="s">
        <v>43</v>
      </c>
      <c r="G7" s="41" t="s">
        <v>36</v>
      </c>
      <c r="H7" s="41" t="s">
        <v>44</v>
      </c>
    </row>
    <row r="8" spans="1:8" ht="27.6" x14ac:dyDescent="0.3">
      <c r="A8" s="40" t="s">
        <v>80</v>
      </c>
      <c r="B8" s="96" t="s">
        <v>123</v>
      </c>
      <c r="C8" s="43" t="s">
        <v>146</v>
      </c>
      <c r="D8" s="40" t="s">
        <v>43</v>
      </c>
      <c r="E8" s="41"/>
      <c r="G8" s="41" t="s">
        <v>36</v>
      </c>
      <c r="H8" s="41" t="s">
        <v>44</v>
      </c>
    </row>
    <row r="9" spans="1:8" ht="27.6" x14ac:dyDescent="0.3">
      <c r="A9" s="40" t="s">
        <v>80</v>
      </c>
      <c r="B9" s="96" t="s">
        <v>124</v>
      </c>
      <c r="C9" s="43" t="s">
        <v>74</v>
      </c>
      <c r="D9" s="40" t="s">
        <v>43</v>
      </c>
      <c r="G9" s="41" t="s">
        <v>36</v>
      </c>
      <c r="H9" s="41" t="s">
        <v>44</v>
      </c>
    </row>
    <row r="10" spans="1:8" x14ac:dyDescent="0.3">
      <c r="A10" s="40" t="s">
        <v>80</v>
      </c>
      <c r="B10" s="96" t="s">
        <v>147</v>
      </c>
      <c r="C10" s="43" t="s">
        <v>156</v>
      </c>
      <c r="D10" s="40" t="s">
        <v>43</v>
      </c>
      <c r="G10" s="41" t="s">
        <v>36</v>
      </c>
      <c r="H10" s="41" t="s">
        <v>44</v>
      </c>
    </row>
    <row r="11" spans="1:8" x14ac:dyDescent="0.3">
      <c r="A11" s="40" t="s">
        <v>80</v>
      </c>
      <c r="B11" s="96" t="s">
        <v>154</v>
      </c>
      <c r="C11" s="43" t="s">
        <v>155</v>
      </c>
      <c r="D11" s="40" t="s">
        <v>43</v>
      </c>
      <c r="G11" s="41" t="s">
        <v>36</v>
      </c>
      <c r="H11" s="41" t="s">
        <v>44</v>
      </c>
    </row>
    <row r="12" spans="1:8" ht="27.6" x14ac:dyDescent="0.3">
      <c r="A12" s="40" t="s">
        <v>80</v>
      </c>
      <c r="B12" s="96" t="s">
        <v>148</v>
      </c>
      <c r="C12" s="43" t="s">
        <v>151</v>
      </c>
      <c r="D12" s="40" t="s">
        <v>43</v>
      </c>
      <c r="G12" s="41" t="s">
        <v>36</v>
      </c>
      <c r="H12" s="41" t="s">
        <v>44</v>
      </c>
    </row>
    <row r="13" spans="1:8" ht="27.6" x14ac:dyDescent="0.3">
      <c r="A13" s="40" t="s">
        <v>80</v>
      </c>
      <c r="B13" s="96" t="s">
        <v>149</v>
      </c>
      <c r="C13" s="43" t="s">
        <v>152</v>
      </c>
      <c r="D13" s="40" t="s">
        <v>43</v>
      </c>
      <c r="G13" s="41" t="s">
        <v>36</v>
      </c>
      <c r="H13" s="41" t="s">
        <v>44</v>
      </c>
    </row>
    <row r="14" spans="1:8" ht="27.6" x14ac:dyDescent="0.3">
      <c r="A14" s="40" t="s">
        <v>80</v>
      </c>
      <c r="B14" s="96" t="s">
        <v>150</v>
      </c>
      <c r="C14" s="43" t="s">
        <v>153</v>
      </c>
      <c r="D14" s="40" t="s">
        <v>43</v>
      </c>
      <c r="G14" s="41" t="s">
        <v>36</v>
      </c>
      <c r="H14" s="41" t="s">
        <v>44</v>
      </c>
    </row>
    <row r="15" spans="1:8" x14ac:dyDescent="0.3">
      <c r="A15" s="40" t="s">
        <v>80</v>
      </c>
      <c r="B15" s="96" t="s">
        <v>157</v>
      </c>
      <c r="C15" s="43" t="s">
        <v>158</v>
      </c>
      <c r="D15" s="40" t="s">
        <v>43</v>
      </c>
      <c r="G15" s="41" t="s">
        <v>36</v>
      </c>
      <c r="H15" s="41" t="s">
        <v>44</v>
      </c>
    </row>
    <row r="16" spans="1:8" x14ac:dyDescent="0.3">
      <c r="C16" s="43"/>
    </row>
    <row r="17" spans="3:3" x14ac:dyDescent="0.3">
      <c r="C17" s="43"/>
    </row>
    <row r="18" spans="3:3" x14ac:dyDescent="0.3">
      <c r="C18" s="43"/>
    </row>
    <row r="19" spans="3:3" x14ac:dyDescent="0.3">
      <c r="C19" s="43"/>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51AC92-5514-4946-94C4-9F2D2CD162C7}">
  <dimension ref="A1:P23"/>
  <sheetViews>
    <sheetView topLeftCell="C1" workbookViewId="0">
      <selection activeCell="N3" sqref="N3"/>
    </sheetView>
  </sheetViews>
  <sheetFormatPr defaultRowHeight="14.4" x14ac:dyDescent="0.3"/>
  <cols>
    <col min="1" max="1" width="10.6640625" style="26" bestFit="1" customWidth="1"/>
    <col min="2" max="3" width="8.88671875" style="26"/>
    <col min="4" max="4" width="10" style="26" bestFit="1" customWidth="1"/>
    <col min="5" max="6" width="10" style="26" customWidth="1"/>
    <col min="7" max="7" width="13.88671875" style="26" customWidth="1"/>
    <col min="8" max="8" width="12.33203125" style="26" customWidth="1"/>
    <col min="9" max="10" width="12.77734375" style="26" customWidth="1"/>
    <col min="11" max="11" width="13.33203125" style="26" customWidth="1"/>
    <col min="12" max="12" width="11.88671875" style="26" customWidth="1"/>
    <col min="13" max="14" width="11.21875" style="26" customWidth="1"/>
    <col min="15" max="15" width="14.6640625" style="26" customWidth="1"/>
    <col min="16" max="16384" width="8.88671875" style="26"/>
  </cols>
  <sheetData>
    <row r="1" spans="1:16" ht="55.8" x14ac:dyDescent="0.3">
      <c r="A1" s="46" t="s">
        <v>4</v>
      </c>
      <c r="B1" s="46" t="s">
        <v>0</v>
      </c>
      <c r="C1" s="46" t="s">
        <v>1</v>
      </c>
      <c r="D1" s="50" t="s">
        <v>90</v>
      </c>
      <c r="E1" s="104" t="s">
        <v>76</v>
      </c>
      <c r="F1" s="104" t="s">
        <v>122</v>
      </c>
      <c r="G1" s="104" t="s">
        <v>123</v>
      </c>
      <c r="H1" s="105" t="s">
        <v>124</v>
      </c>
      <c r="I1" s="104" t="s">
        <v>147</v>
      </c>
      <c r="J1" s="104" t="s">
        <v>154</v>
      </c>
      <c r="K1" s="104" t="s">
        <v>148</v>
      </c>
      <c r="L1" s="104" t="s">
        <v>149</v>
      </c>
      <c r="M1" s="104" t="s">
        <v>150</v>
      </c>
      <c r="N1" s="104" t="s">
        <v>157</v>
      </c>
      <c r="O1" s="104"/>
      <c r="P1" s="104"/>
    </row>
    <row r="2" spans="1:16" x14ac:dyDescent="0.3">
      <c r="A2" s="45">
        <f>DATE(B2,1,C2)</f>
        <v>41570</v>
      </c>
      <c r="B2" s="26">
        <v>2013</v>
      </c>
      <c r="C2" s="26">
        <v>296</v>
      </c>
      <c r="D2" s="97" t="s">
        <v>125</v>
      </c>
      <c r="E2" s="97">
        <v>24</v>
      </c>
      <c r="F2" s="100">
        <v>0.92975206611570249</v>
      </c>
      <c r="G2" s="97">
        <v>10400</v>
      </c>
      <c r="H2" s="98">
        <v>0.126</v>
      </c>
      <c r="I2" s="99">
        <f t="shared" ref="I2:I21" si="0">G2-G2*H2</f>
        <v>9089.6</v>
      </c>
      <c r="J2" s="99">
        <f>I2*0.453592</f>
        <v>4122.9698432000005</v>
      </c>
      <c r="K2" s="99">
        <f t="shared" ref="K2:K21" si="1">I2*1.18343195266272</f>
        <v>10756.92307692306</v>
      </c>
      <c r="L2" s="49">
        <f t="shared" ref="L2:L21" si="2">K2/56</f>
        <v>192.08791208791177</v>
      </c>
      <c r="M2" s="101">
        <f t="shared" ref="M2:M21" si="3">L2/F2</f>
        <v>206.60122100122067</v>
      </c>
      <c r="N2" s="102">
        <f t="shared" ref="N2:N21" si="4">J2/(0.404686*F2)</f>
        <v>10957.836743158345</v>
      </c>
    </row>
    <row r="3" spans="1:16" x14ac:dyDescent="0.3">
      <c r="A3" s="45">
        <f t="shared" ref="A3:A21" si="5">DATE(B3,1,C3)</f>
        <v>41570</v>
      </c>
      <c r="B3" s="26">
        <v>2013</v>
      </c>
      <c r="C3" s="26">
        <v>296</v>
      </c>
      <c r="D3" s="97" t="s">
        <v>126</v>
      </c>
      <c r="E3" s="97">
        <v>30</v>
      </c>
      <c r="F3" s="100">
        <v>1.1621900826446281</v>
      </c>
      <c r="G3" s="97">
        <v>13760</v>
      </c>
      <c r="H3" s="98">
        <v>0.124</v>
      </c>
      <c r="I3" s="99">
        <f t="shared" si="0"/>
        <v>12053.76</v>
      </c>
      <c r="J3" s="99">
        <f t="shared" ref="J3:J21" si="6">I3*0.453592</f>
        <v>5467.4891059199999</v>
      </c>
      <c r="K3" s="99">
        <f t="shared" si="1"/>
        <v>14264.804733727788</v>
      </c>
      <c r="L3" s="49">
        <f t="shared" si="2"/>
        <v>254.72865595942477</v>
      </c>
      <c r="M3" s="101">
        <f t="shared" si="3"/>
        <v>219.17985686108727</v>
      </c>
      <c r="N3" s="102">
        <f t="shared" si="4"/>
        <v>11624.989809999326</v>
      </c>
    </row>
    <row r="4" spans="1:16" x14ac:dyDescent="0.3">
      <c r="A4" s="45">
        <f t="shared" si="5"/>
        <v>41570</v>
      </c>
      <c r="B4" s="26">
        <v>2013</v>
      </c>
      <c r="C4" s="26">
        <v>296</v>
      </c>
      <c r="D4" s="97" t="s">
        <v>127</v>
      </c>
      <c r="E4" s="97">
        <v>30</v>
      </c>
      <c r="F4" s="100">
        <v>1.1621900826446281</v>
      </c>
      <c r="G4" s="97">
        <v>13720</v>
      </c>
      <c r="H4" s="98">
        <v>0.128</v>
      </c>
      <c r="I4" s="99">
        <f t="shared" si="0"/>
        <v>11963.84</v>
      </c>
      <c r="J4" s="99">
        <f t="shared" si="6"/>
        <v>5426.70211328</v>
      </c>
      <c r="K4" s="99">
        <f t="shared" si="1"/>
        <v>14158.390532544356</v>
      </c>
      <c r="L4" s="49">
        <f t="shared" si="2"/>
        <v>252.82840236686349</v>
      </c>
      <c r="M4" s="101">
        <f t="shared" si="3"/>
        <v>217.54479421433231</v>
      </c>
      <c r="N4" s="102">
        <f t="shared" si="4"/>
        <v>11538.268398280896</v>
      </c>
    </row>
    <row r="5" spans="1:16" x14ac:dyDescent="0.3">
      <c r="A5" s="45">
        <f t="shared" si="5"/>
        <v>41570</v>
      </c>
      <c r="B5" s="26">
        <v>2013</v>
      </c>
      <c r="C5" s="26">
        <v>296</v>
      </c>
      <c r="D5" s="97" t="s">
        <v>128</v>
      </c>
      <c r="E5" s="97">
        <v>30</v>
      </c>
      <c r="F5" s="100">
        <v>1.1621900826446281</v>
      </c>
      <c r="G5" s="97">
        <v>13680</v>
      </c>
      <c r="H5" s="98">
        <v>0.126</v>
      </c>
      <c r="I5" s="99">
        <f t="shared" si="0"/>
        <v>11956.32</v>
      </c>
      <c r="J5" s="99">
        <f t="shared" si="6"/>
        <v>5423.2911014399997</v>
      </c>
      <c r="K5" s="99">
        <f t="shared" si="1"/>
        <v>14149.491124260332</v>
      </c>
      <c r="L5" s="49">
        <f t="shared" si="2"/>
        <v>252.66948436179163</v>
      </c>
      <c r="M5" s="101">
        <f t="shared" si="3"/>
        <v>217.40805409974604</v>
      </c>
      <c r="N5" s="102">
        <f t="shared" si="4"/>
        <v>11531.015895877397</v>
      </c>
    </row>
    <row r="6" spans="1:16" x14ac:dyDescent="0.3">
      <c r="A6" s="45">
        <f t="shared" si="5"/>
        <v>41570</v>
      </c>
      <c r="B6" s="26">
        <v>2013</v>
      </c>
      <c r="C6" s="26">
        <v>296</v>
      </c>
      <c r="D6" s="97" t="s">
        <v>129</v>
      </c>
      <c r="E6" s="97">
        <v>30</v>
      </c>
      <c r="F6" s="100">
        <v>1.1621900826446281</v>
      </c>
      <c r="G6" s="97">
        <v>17600</v>
      </c>
      <c r="H6" s="98">
        <v>0.122</v>
      </c>
      <c r="I6" s="99">
        <f t="shared" si="0"/>
        <v>15452.8</v>
      </c>
      <c r="J6" s="99">
        <f t="shared" si="6"/>
        <v>7009.2664575999997</v>
      </c>
      <c r="K6" s="99">
        <f t="shared" si="1"/>
        <v>18287.337278106479</v>
      </c>
      <c r="L6" s="49">
        <f t="shared" si="2"/>
        <v>326.55959425190139</v>
      </c>
      <c r="M6" s="101">
        <f t="shared" si="3"/>
        <v>280.98638865408049</v>
      </c>
      <c r="N6" s="102">
        <f t="shared" si="4"/>
        <v>14903.120896380678</v>
      </c>
    </row>
    <row r="7" spans="1:16" x14ac:dyDescent="0.3">
      <c r="A7" s="45">
        <f t="shared" si="5"/>
        <v>41570</v>
      </c>
      <c r="B7" s="26">
        <v>2013</v>
      </c>
      <c r="C7" s="26">
        <v>296</v>
      </c>
      <c r="D7" s="97" t="s">
        <v>130</v>
      </c>
      <c r="E7" s="97">
        <v>30</v>
      </c>
      <c r="F7" s="100">
        <v>1.1621900826446281</v>
      </c>
      <c r="G7" s="97">
        <v>8960</v>
      </c>
      <c r="H7" s="98">
        <v>0.127</v>
      </c>
      <c r="I7" s="99">
        <f t="shared" si="0"/>
        <v>7822.08</v>
      </c>
      <c r="J7" s="99">
        <f t="shared" si="6"/>
        <v>3548.0329113600001</v>
      </c>
      <c r="K7" s="99">
        <f t="shared" si="1"/>
        <v>9256.899408284009</v>
      </c>
      <c r="L7" s="49">
        <f t="shared" si="2"/>
        <v>165.30177514792874</v>
      </c>
      <c r="M7" s="101">
        <f t="shared" si="3"/>
        <v>142.23299408284001</v>
      </c>
      <c r="N7" s="102">
        <f t="shared" si="4"/>
        <v>7543.8369681327258</v>
      </c>
    </row>
    <row r="8" spans="1:16" x14ac:dyDescent="0.3">
      <c r="A8" s="45">
        <f t="shared" si="5"/>
        <v>41570</v>
      </c>
      <c r="B8" s="26">
        <v>2013</v>
      </c>
      <c r="C8" s="26">
        <v>296</v>
      </c>
      <c r="D8" s="97" t="s">
        <v>131</v>
      </c>
      <c r="E8" s="97">
        <v>30</v>
      </c>
      <c r="F8" s="100">
        <v>1.1621900826446281</v>
      </c>
      <c r="G8" s="97">
        <v>13460</v>
      </c>
      <c r="H8" s="98">
        <v>0.12300000000000001</v>
      </c>
      <c r="I8" s="99">
        <f t="shared" si="0"/>
        <v>11804.42</v>
      </c>
      <c r="J8" s="99">
        <f t="shared" si="6"/>
        <v>5354.3904766400001</v>
      </c>
      <c r="K8" s="99">
        <f t="shared" si="1"/>
        <v>13969.727810650864</v>
      </c>
      <c r="L8" s="49">
        <f t="shared" si="2"/>
        <v>249.459425190194</v>
      </c>
      <c r="M8" s="101">
        <f t="shared" si="3"/>
        <v>214.64597651920693</v>
      </c>
      <c r="N8" s="102">
        <f t="shared" si="4"/>
        <v>11384.519205040771</v>
      </c>
    </row>
    <row r="9" spans="1:16" x14ac:dyDescent="0.3">
      <c r="A9" s="45">
        <f t="shared" si="5"/>
        <v>41570</v>
      </c>
      <c r="B9" s="26">
        <v>2013</v>
      </c>
      <c r="C9" s="26">
        <v>296</v>
      </c>
      <c r="D9" s="97" t="s">
        <v>132</v>
      </c>
      <c r="E9" s="97">
        <v>30</v>
      </c>
      <c r="F9" s="100">
        <v>1.1621900826446281</v>
      </c>
      <c r="G9" s="97">
        <v>13380</v>
      </c>
      <c r="H9" s="98">
        <v>0.12300000000000001</v>
      </c>
      <c r="I9" s="99">
        <f t="shared" si="0"/>
        <v>11734.26</v>
      </c>
      <c r="J9" s="99">
        <f t="shared" si="6"/>
        <v>5322.5664619199997</v>
      </c>
      <c r="K9" s="99">
        <f t="shared" si="1"/>
        <v>13886.698224852049</v>
      </c>
      <c r="L9" s="49">
        <f t="shared" si="2"/>
        <v>247.97675401521516</v>
      </c>
      <c r="M9" s="101">
        <f t="shared" si="3"/>
        <v>213.37022034375846</v>
      </c>
      <c r="N9" s="102">
        <f t="shared" si="4"/>
        <v>11316.854900701746</v>
      </c>
    </row>
    <row r="10" spans="1:16" x14ac:dyDescent="0.3">
      <c r="A10" s="45">
        <f t="shared" si="5"/>
        <v>41570</v>
      </c>
      <c r="B10" s="26">
        <v>2013</v>
      </c>
      <c r="C10" s="26">
        <v>296</v>
      </c>
      <c r="D10" s="97" t="s">
        <v>133</v>
      </c>
      <c r="E10" s="97">
        <v>30</v>
      </c>
      <c r="F10" s="100">
        <v>1.1621900826446281</v>
      </c>
      <c r="G10" s="97">
        <v>13240</v>
      </c>
      <c r="H10" s="98">
        <v>0.12300000000000001</v>
      </c>
      <c r="I10" s="99">
        <f t="shared" si="0"/>
        <v>11611.48</v>
      </c>
      <c r="J10" s="99">
        <f t="shared" si="6"/>
        <v>5266.8744361600002</v>
      </c>
      <c r="K10" s="99">
        <f t="shared" si="1"/>
        <v>13741.39644970412</v>
      </c>
      <c r="L10" s="49">
        <f t="shared" si="2"/>
        <v>245.38207945900214</v>
      </c>
      <c r="M10" s="101">
        <f t="shared" si="3"/>
        <v>211.13764703672362</v>
      </c>
      <c r="N10" s="102">
        <f t="shared" si="4"/>
        <v>11198.442368108455</v>
      </c>
    </row>
    <row r="11" spans="1:16" x14ac:dyDescent="0.3">
      <c r="A11" s="45">
        <f t="shared" si="5"/>
        <v>41570</v>
      </c>
      <c r="B11" s="26">
        <v>2013</v>
      </c>
      <c r="C11" s="26">
        <v>296</v>
      </c>
      <c r="D11" s="97" t="s">
        <v>134</v>
      </c>
      <c r="E11" s="97">
        <v>30</v>
      </c>
      <c r="F11" s="100">
        <v>1.1621900826446281</v>
      </c>
      <c r="G11" s="97">
        <v>13840</v>
      </c>
      <c r="H11" s="98">
        <v>0.128</v>
      </c>
      <c r="I11" s="99">
        <f t="shared" si="0"/>
        <v>12068.48</v>
      </c>
      <c r="J11" s="99">
        <f t="shared" si="6"/>
        <v>5474.1659801599999</v>
      </c>
      <c r="K11" s="99">
        <f t="shared" si="1"/>
        <v>14282.224852070982</v>
      </c>
      <c r="L11" s="49">
        <f t="shared" si="2"/>
        <v>255.03972950126754</v>
      </c>
      <c r="M11" s="101">
        <f t="shared" si="3"/>
        <v>219.44751836197955</v>
      </c>
      <c r="N11" s="102">
        <f t="shared" si="4"/>
        <v>11639.186197682769</v>
      </c>
      <c r="O11" s="103"/>
    </row>
    <row r="12" spans="1:16" x14ac:dyDescent="0.3">
      <c r="A12" s="45">
        <f t="shared" si="5"/>
        <v>41570</v>
      </c>
      <c r="B12" s="26">
        <v>2013</v>
      </c>
      <c r="C12" s="26">
        <v>296</v>
      </c>
      <c r="D12" s="97" t="s">
        <v>135</v>
      </c>
      <c r="E12" s="97">
        <v>26</v>
      </c>
      <c r="F12" s="100">
        <v>1.0072314049586777</v>
      </c>
      <c r="G12" s="97">
        <v>11380</v>
      </c>
      <c r="H12" s="98">
        <v>0.126</v>
      </c>
      <c r="I12" s="99">
        <f t="shared" si="0"/>
        <v>9946.119999999999</v>
      </c>
      <c r="J12" s="99">
        <f t="shared" si="6"/>
        <v>4511.4804630399994</v>
      </c>
      <c r="K12" s="99">
        <f t="shared" si="1"/>
        <v>11770.556213017731</v>
      </c>
      <c r="L12" s="49">
        <f t="shared" si="2"/>
        <v>210.18850380388807</v>
      </c>
      <c r="M12" s="101">
        <f t="shared" si="3"/>
        <v>208.67945813555247</v>
      </c>
      <c r="N12" s="102">
        <f t="shared" si="4"/>
        <v>11068.063503296624</v>
      </c>
    </row>
    <row r="13" spans="1:16" x14ac:dyDescent="0.3">
      <c r="A13" s="45">
        <f t="shared" si="5"/>
        <v>41570</v>
      </c>
      <c r="B13" s="26">
        <v>2013</v>
      </c>
      <c r="C13" s="26">
        <v>296</v>
      </c>
      <c r="D13" s="97" t="s">
        <v>136</v>
      </c>
      <c r="E13" s="97">
        <v>30</v>
      </c>
      <c r="F13" s="100">
        <v>1.1621900826446281</v>
      </c>
      <c r="G13" s="97">
        <v>12900</v>
      </c>
      <c r="H13" s="98">
        <v>0.124</v>
      </c>
      <c r="I13" s="99">
        <f t="shared" si="0"/>
        <v>11300.4</v>
      </c>
      <c r="J13" s="99">
        <f t="shared" si="6"/>
        <v>5125.7710367999998</v>
      </c>
      <c r="K13" s="99">
        <f t="shared" si="1"/>
        <v>13373.2544378698</v>
      </c>
      <c r="L13" s="49">
        <f t="shared" si="2"/>
        <v>238.80811496196071</v>
      </c>
      <c r="M13" s="101">
        <f t="shared" si="3"/>
        <v>205.4811158072693</v>
      </c>
      <c r="N13" s="102">
        <f t="shared" si="4"/>
        <v>10898.427946874368</v>
      </c>
    </row>
    <row r="14" spans="1:16" x14ac:dyDescent="0.3">
      <c r="A14" s="45">
        <f t="shared" si="5"/>
        <v>41570</v>
      </c>
      <c r="B14" s="26">
        <v>2013</v>
      </c>
      <c r="C14" s="26">
        <v>296</v>
      </c>
      <c r="D14" s="97" t="s">
        <v>137</v>
      </c>
      <c r="E14" s="97">
        <v>30</v>
      </c>
      <c r="F14" s="100">
        <v>1.1621900826446281</v>
      </c>
      <c r="G14" s="97">
        <v>12880</v>
      </c>
      <c r="H14" s="98">
        <v>0.12</v>
      </c>
      <c r="I14" s="99">
        <f t="shared" si="0"/>
        <v>11334.4</v>
      </c>
      <c r="J14" s="99">
        <f t="shared" si="6"/>
        <v>5141.1931648</v>
      </c>
      <c r="K14" s="99">
        <f t="shared" si="1"/>
        <v>13413.491124260332</v>
      </c>
      <c r="L14" s="49">
        <f t="shared" si="2"/>
        <v>239.52662721893449</v>
      </c>
      <c r="M14" s="101">
        <f t="shared" si="3"/>
        <v>206.09935568704765</v>
      </c>
      <c r="N14" s="102">
        <f t="shared" si="4"/>
        <v>10931.218516251887</v>
      </c>
    </row>
    <row r="15" spans="1:16" x14ac:dyDescent="0.3">
      <c r="A15" s="45">
        <f t="shared" si="5"/>
        <v>41570</v>
      </c>
      <c r="B15" s="26">
        <v>2013</v>
      </c>
      <c r="C15" s="26">
        <v>296</v>
      </c>
      <c r="D15" s="97" t="s">
        <v>138</v>
      </c>
      <c r="E15" s="97">
        <v>30</v>
      </c>
      <c r="F15" s="100">
        <v>1.1621900826446281</v>
      </c>
      <c r="G15" s="97">
        <v>12880</v>
      </c>
      <c r="H15" s="98">
        <v>0.12</v>
      </c>
      <c r="I15" s="99">
        <f t="shared" si="0"/>
        <v>11334.4</v>
      </c>
      <c r="J15" s="99">
        <f t="shared" si="6"/>
        <v>5141.1931648</v>
      </c>
      <c r="K15" s="99">
        <f t="shared" si="1"/>
        <v>13413.491124260332</v>
      </c>
      <c r="L15" s="49">
        <f t="shared" si="2"/>
        <v>239.52662721893449</v>
      </c>
      <c r="M15" s="101">
        <f t="shared" si="3"/>
        <v>206.09935568704765</v>
      </c>
      <c r="N15" s="102">
        <f t="shared" si="4"/>
        <v>10931.218516251887</v>
      </c>
    </row>
    <row r="16" spans="1:16" x14ac:dyDescent="0.3">
      <c r="A16" s="45">
        <f t="shared" si="5"/>
        <v>41570</v>
      </c>
      <c r="B16" s="26">
        <v>2013</v>
      </c>
      <c r="C16" s="26">
        <v>296</v>
      </c>
      <c r="D16" s="97" t="s">
        <v>139</v>
      </c>
      <c r="E16" s="97">
        <v>30</v>
      </c>
      <c r="F16" s="100">
        <v>1.1621900826446281</v>
      </c>
      <c r="G16" s="97">
        <v>12640</v>
      </c>
      <c r="H16" s="98">
        <v>0.11800000000000001</v>
      </c>
      <c r="I16" s="99">
        <f t="shared" si="0"/>
        <v>11148.48</v>
      </c>
      <c r="J16" s="99">
        <f t="shared" si="6"/>
        <v>5056.8613401599996</v>
      </c>
      <c r="K16" s="99">
        <f t="shared" si="1"/>
        <v>13193.467455621279</v>
      </c>
      <c r="L16" s="49">
        <f t="shared" si="2"/>
        <v>235.59763313609429</v>
      </c>
      <c r="M16" s="101">
        <f t="shared" si="3"/>
        <v>202.71867455621268</v>
      </c>
      <c r="N16" s="102">
        <f t="shared" si="4"/>
        <v>10751.911967467518</v>
      </c>
    </row>
    <row r="17" spans="1:15" x14ac:dyDescent="0.3">
      <c r="A17" s="45">
        <f t="shared" si="5"/>
        <v>41570</v>
      </c>
      <c r="B17" s="26">
        <v>2013</v>
      </c>
      <c r="C17" s="26">
        <v>296</v>
      </c>
      <c r="D17" s="97" t="s">
        <v>140</v>
      </c>
      <c r="E17" s="97">
        <v>30</v>
      </c>
      <c r="F17" s="100">
        <v>1.1621900826446281</v>
      </c>
      <c r="G17" s="97">
        <v>13320</v>
      </c>
      <c r="H17" s="98">
        <v>0.11900000000000001</v>
      </c>
      <c r="I17" s="99">
        <f t="shared" si="0"/>
        <v>11734.92</v>
      </c>
      <c r="J17" s="99">
        <f t="shared" si="6"/>
        <v>5322.86583264</v>
      </c>
      <c r="K17" s="99">
        <f t="shared" si="1"/>
        <v>13887.479289940806</v>
      </c>
      <c r="L17" s="49">
        <f t="shared" si="2"/>
        <v>247.99070160608582</v>
      </c>
      <c r="M17" s="101">
        <f t="shared" si="3"/>
        <v>213.38222147083653</v>
      </c>
      <c r="N17" s="102">
        <f t="shared" si="4"/>
        <v>11317.491423519075</v>
      </c>
    </row>
    <row r="18" spans="1:15" x14ac:dyDescent="0.3">
      <c r="A18" s="45">
        <f t="shared" si="5"/>
        <v>41570</v>
      </c>
      <c r="B18" s="26">
        <v>2013</v>
      </c>
      <c r="C18" s="26">
        <v>296</v>
      </c>
      <c r="D18" s="97" t="s">
        <v>141</v>
      </c>
      <c r="E18" s="97">
        <v>30</v>
      </c>
      <c r="F18" s="100">
        <v>1.1621900826446281</v>
      </c>
      <c r="G18" s="97">
        <v>11860</v>
      </c>
      <c r="H18" s="98">
        <v>0.11800000000000001</v>
      </c>
      <c r="I18" s="99">
        <f t="shared" si="0"/>
        <v>10460.52</v>
      </c>
      <c r="J18" s="99">
        <f t="shared" si="6"/>
        <v>4744.8081878399998</v>
      </c>
      <c r="K18" s="99">
        <f t="shared" si="1"/>
        <v>12379.313609467436</v>
      </c>
      <c r="L18" s="49">
        <f t="shared" si="2"/>
        <v>221.05917159763277</v>
      </c>
      <c r="M18" s="101">
        <f t="shared" si="3"/>
        <v>190.20913609467425</v>
      </c>
      <c r="N18" s="102">
        <f t="shared" si="4"/>
        <v>10088.423728968732</v>
      </c>
    </row>
    <row r="19" spans="1:15" x14ac:dyDescent="0.3">
      <c r="A19" s="45">
        <f t="shared" si="5"/>
        <v>41570</v>
      </c>
      <c r="B19" s="26">
        <v>2013</v>
      </c>
      <c r="C19" s="26">
        <v>296</v>
      </c>
      <c r="D19" s="97" t="s">
        <v>142</v>
      </c>
      <c r="E19" s="97">
        <v>30</v>
      </c>
      <c r="F19" s="100">
        <v>1.1621900826446281</v>
      </c>
      <c r="G19" s="97">
        <v>13000</v>
      </c>
      <c r="H19" s="98">
        <v>0.125</v>
      </c>
      <c r="I19" s="99">
        <f t="shared" si="0"/>
        <v>11375</v>
      </c>
      <c r="J19" s="99">
        <f t="shared" si="6"/>
        <v>5159.6090000000004</v>
      </c>
      <c r="K19" s="99">
        <f t="shared" si="1"/>
        <v>13461.538461538439</v>
      </c>
      <c r="L19" s="49">
        <f t="shared" si="2"/>
        <v>240.38461538461499</v>
      </c>
      <c r="M19" s="101">
        <f t="shared" si="3"/>
        <v>206.8376068376065</v>
      </c>
      <c r="N19" s="102">
        <f t="shared" si="4"/>
        <v>10970.374313802693</v>
      </c>
    </row>
    <row r="20" spans="1:15" x14ac:dyDescent="0.3">
      <c r="A20" s="45">
        <f t="shared" si="5"/>
        <v>41570</v>
      </c>
      <c r="B20" s="26">
        <v>2013</v>
      </c>
      <c r="C20" s="26">
        <v>296</v>
      </c>
      <c r="D20" s="97" t="s">
        <v>143</v>
      </c>
      <c r="E20" s="97">
        <v>30</v>
      </c>
      <c r="F20" s="100">
        <v>1.1621900826446281</v>
      </c>
      <c r="G20" s="97">
        <v>12540</v>
      </c>
      <c r="H20" s="98">
        <v>0.11900000000000001</v>
      </c>
      <c r="I20" s="99">
        <f t="shared" si="0"/>
        <v>11047.74</v>
      </c>
      <c r="J20" s="99">
        <f t="shared" si="6"/>
        <v>5011.1664820799997</v>
      </c>
      <c r="K20" s="99">
        <f t="shared" si="1"/>
        <v>13074.248520710038</v>
      </c>
      <c r="L20" s="49">
        <f t="shared" si="2"/>
        <v>233.46872358410783</v>
      </c>
      <c r="M20" s="101">
        <f t="shared" si="3"/>
        <v>200.88686615948123</v>
      </c>
      <c r="N20" s="102">
        <f t="shared" si="4"/>
        <v>10654.755439258948</v>
      </c>
    </row>
    <row r="21" spans="1:15" x14ac:dyDescent="0.3">
      <c r="A21" s="45">
        <f t="shared" si="5"/>
        <v>41570</v>
      </c>
      <c r="B21" s="26">
        <v>2013</v>
      </c>
      <c r="C21" s="26">
        <v>296</v>
      </c>
      <c r="D21" s="97" t="s">
        <v>144</v>
      </c>
      <c r="E21" s="97">
        <v>36</v>
      </c>
      <c r="F21" s="100">
        <v>1.3946280991735538</v>
      </c>
      <c r="G21" s="97">
        <v>13520</v>
      </c>
      <c r="H21" s="98">
        <v>0.113</v>
      </c>
      <c r="I21" s="99">
        <f t="shared" si="0"/>
        <v>11992.24</v>
      </c>
      <c r="J21" s="99">
        <f t="shared" si="6"/>
        <v>5439.5841260799998</v>
      </c>
      <c r="K21" s="99">
        <f t="shared" si="1"/>
        <v>14191.999999999976</v>
      </c>
      <c r="L21" s="49">
        <f t="shared" si="2"/>
        <v>253.42857142857102</v>
      </c>
      <c r="M21" s="101">
        <f t="shared" si="3"/>
        <v>181.71767195767166</v>
      </c>
      <c r="N21" s="102">
        <f t="shared" si="4"/>
        <v>9638.0484733301946</v>
      </c>
      <c r="O21" s="103"/>
    </row>
    <row r="23" spans="1:15" x14ac:dyDescent="0.3">
      <c r="N23" s="103"/>
    </row>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8A4E8B-9BC3-49D2-9FB7-887D9E59A512}">
  <dimension ref="A1:H26"/>
  <sheetViews>
    <sheetView workbookViewId="0"/>
  </sheetViews>
  <sheetFormatPr defaultRowHeight="14.4" x14ac:dyDescent="0.3"/>
  <cols>
    <col min="1" max="1" width="22.33203125" style="106" bestFit="1" customWidth="1"/>
    <col min="2" max="2" width="30.6640625" style="106" customWidth="1"/>
    <col min="3" max="3" width="87.44140625" style="106" customWidth="1"/>
    <col min="4" max="4" width="17.88671875" style="106" customWidth="1"/>
    <col min="5" max="5" width="10.21875" style="106" customWidth="1"/>
    <col min="6" max="6" width="10.77734375" style="106" customWidth="1"/>
    <col min="7" max="7" width="11.33203125" style="106" customWidth="1"/>
    <col min="8" max="8" width="12.109375" style="106" customWidth="1"/>
    <col min="9" max="16384" width="8.88671875" style="29"/>
  </cols>
  <sheetData>
    <row r="1" spans="1:8" ht="27.6" x14ac:dyDescent="0.3">
      <c r="A1" s="107" t="s">
        <v>26</v>
      </c>
      <c r="B1" s="107" t="s">
        <v>27</v>
      </c>
      <c r="C1" s="107" t="s">
        <v>28</v>
      </c>
      <c r="D1" s="107" t="s">
        <v>29</v>
      </c>
      <c r="E1" s="107" t="s">
        <v>30</v>
      </c>
      <c r="F1" s="107" t="s">
        <v>31</v>
      </c>
      <c r="G1" s="107" t="s">
        <v>32</v>
      </c>
      <c r="H1" s="107" t="s">
        <v>33</v>
      </c>
    </row>
    <row r="2" spans="1:8" x14ac:dyDescent="0.3">
      <c r="A2" s="106" t="s">
        <v>198</v>
      </c>
      <c r="B2" s="80" t="s">
        <v>4</v>
      </c>
      <c r="C2" s="108" t="s">
        <v>34</v>
      </c>
      <c r="D2" s="109" t="s">
        <v>35</v>
      </c>
      <c r="E2" s="110">
        <v>10</v>
      </c>
      <c r="F2" s="110"/>
      <c r="G2" s="110" t="s">
        <v>36</v>
      </c>
      <c r="H2" s="110" t="s">
        <v>37</v>
      </c>
    </row>
    <row r="3" spans="1:8" x14ac:dyDescent="0.3">
      <c r="A3" s="106" t="s">
        <v>198</v>
      </c>
      <c r="B3" s="108" t="s">
        <v>0</v>
      </c>
      <c r="C3" s="108" t="s">
        <v>0</v>
      </c>
      <c r="D3" s="108" t="s">
        <v>38</v>
      </c>
      <c r="E3" s="110">
        <v>4</v>
      </c>
      <c r="F3" s="110"/>
      <c r="G3" s="110" t="s">
        <v>36</v>
      </c>
      <c r="H3" s="110" t="s">
        <v>37</v>
      </c>
    </row>
    <row r="4" spans="1:8" x14ac:dyDescent="0.3">
      <c r="A4" s="106" t="s">
        <v>198</v>
      </c>
      <c r="B4" s="108" t="s">
        <v>1</v>
      </c>
      <c r="C4" s="108" t="s">
        <v>39</v>
      </c>
      <c r="D4" s="108" t="s">
        <v>40</v>
      </c>
      <c r="E4" s="110">
        <v>3</v>
      </c>
      <c r="F4" s="110" t="s">
        <v>41</v>
      </c>
      <c r="G4" s="110" t="s">
        <v>36</v>
      </c>
      <c r="H4" s="110" t="s">
        <v>37</v>
      </c>
    </row>
    <row r="5" spans="1:8" s="111" customFormat="1" ht="277.2" x14ac:dyDescent="0.3">
      <c r="A5" s="106" t="s">
        <v>198</v>
      </c>
      <c r="B5" s="106" t="s">
        <v>90</v>
      </c>
      <c r="C5" s="43" t="s">
        <v>160</v>
      </c>
      <c r="D5" s="106" t="s">
        <v>42</v>
      </c>
      <c r="E5" s="106"/>
      <c r="F5" s="106"/>
      <c r="G5" s="106" t="s">
        <v>36</v>
      </c>
      <c r="H5" s="106" t="s">
        <v>37</v>
      </c>
    </row>
    <row r="6" spans="1:8" ht="27.6" x14ac:dyDescent="0.3">
      <c r="A6" s="106" t="s">
        <v>198</v>
      </c>
      <c r="B6" s="106" t="s">
        <v>46</v>
      </c>
      <c r="C6" s="58" t="s">
        <v>161</v>
      </c>
      <c r="D6" s="106" t="s">
        <v>40</v>
      </c>
      <c r="G6" s="106" t="s">
        <v>36</v>
      </c>
      <c r="H6" s="106" t="s">
        <v>37</v>
      </c>
    </row>
    <row r="7" spans="1:8" x14ac:dyDescent="0.3">
      <c r="A7" s="106" t="s">
        <v>198</v>
      </c>
      <c r="B7" s="112" t="s">
        <v>179</v>
      </c>
      <c r="C7" s="58" t="s">
        <v>182</v>
      </c>
      <c r="D7" s="106" t="s">
        <v>43</v>
      </c>
      <c r="G7" s="106" t="s">
        <v>36</v>
      </c>
      <c r="H7" s="106" t="s">
        <v>44</v>
      </c>
    </row>
    <row r="8" spans="1:8" x14ac:dyDescent="0.3">
      <c r="A8" s="106" t="s">
        <v>198</v>
      </c>
      <c r="B8" s="95" t="s">
        <v>104</v>
      </c>
      <c r="C8" s="95" t="s">
        <v>261</v>
      </c>
      <c r="D8" s="106" t="s">
        <v>40</v>
      </c>
      <c r="G8" s="106" t="s">
        <v>36</v>
      </c>
      <c r="H8" s="106" t="s">
        <v>44</v>
      </c>
    </row>
    <row r="9" spans="1:8" x14ac:dyDescent="0.3">
      <c r="A9" s="106" t="s">
        <v>198</v>
      </c>
      <c r="B9" s="95" t="s">
        <v>162</v>
      </c>
      <c r="C9" s="95" t="s">
        <v>163</v>
      </c>
      <c r="D9" s="106" t="s">
        <v>40</v>
      </c>
      <c r="G9" s="106" t="s">
        <v>36</v>
      </c>
      <c r="H9" s="106" t="s">
        <v>44</v>
      </c>
    </row>
    <row r="10" spans="1:8" x14ac:dyDescent="0.3">
      <c r="A10" s="106" t="s">
        <v>198</v>
      </c>
      <c r="B10" s="112" t="s">
        <v>169</v>
      </c>
      <c r="C10" s="95" t="s">
        <v>190</v>
      </c>
      <c r="D10" s="106" t="s">
        <v>43</v>
      </c>
      <c r="G10" s="106" t="s">
        <v>36</v>
      </c>
      <c r="H10" s="106" t="s">
        <v>44</v>
      </c>
    </row>
    <row r="11" spans="1:8" ht="28.2" x14ac:dyDescent="0.3">
      <c r="A11" s="106" t="s">
        <v>198</v>
      </c>
      <c r="B11" s="112" t="s">
        <v>164</v>
      </c>
      <c r="C11" s="95" t="s">
        <v>174</v>
      </c>
      <c r="D11" s="106" t="s">
        <v>43</v>
      </c>
      <c r="G11" s="106" t="s">
        <v>36</v>
      </c>
      <c r="H11" s="106" t="s">
        <v>44</v>
      </c>
    </row>
    <row r="12" spans="1:8" x14ac:dyDescent="0.3">
      <c r="A12" s="106" t="s">
        <v>198</v>
      </c>
      <c r="B12" s="113" t="s">
        <v>165</v>
      </c>
      <c r="C12" s="95" t="s">
        <v>170</v>
      </c>
      <c r="D12" s="106" t="s">
        <v>43</v>
      </c>
      <c r="G12" s="106" t="s">
        <v>36</v>
      </c>
      <c r="H12" s="106" t="s">
        <v>44</v>
      </c>
    </row>
    <row r="13" spans="1:8" x14ac:dyDescent="0.3">
      <c r="A13" s="106" t="s">
        <v>198</v>
      </c>
      <c r="B13" s="113" t="s">
        <v>167</v>
      </c>
      <c r="C13" s="95" t="s">
        <v>171</v>
      </c>
      <c r="D13" s="106" t="s">
        <v>43</v>
      </c>
      <c r="G13" s="106" t="s">
        <v>36</v>
      </c>
      <c r="H13" s="106" t="s">
        <v>44</v>
      </c>
    </row>
    <row r="14" spans="1:8" ht="28.2" x14ac:dyDescent="0.3">
      <c r="A14" s="106" t="s">
        <v>198</v>
      </c>
      <c r="B14" s="113" t="s">
        <v>168</v>
      </c>
      <c r="C14" s="95" t="s">
        <v>172</v>
      </c>
      <c r="D14" s="106" t="s">
        <v>43</v>
      </c>
      <c r="G14" s="106" t="s">
        <v>36</v>
      </c>
      <c r="H14" s="106" t="s">
        <v>44</v>
      </c>
    </row>
    <row r="15" spans="1:8" ht="28.2" x14ac:dyDescent="0.3">
      <c r="A15" s="106" t="s">
        <v>198</v>
      </c>
      <c r="B15" s="114" t="s">
        <v>166</v>
      </c>
      <c r="C15" s="106" t="s">
        <v>173</v>
      </c>
      <c r="D15" s="106" t="s">
        <v>43</v>
      </c>
      <c r="G15" s="106" t="s">
        <v>36</v>
      </c>
      <c r="H15" s="106" t="s">
        <v>44</v>
      </c>
    </row>
    <row r="16" spans="1:8" x14ac:dyDescent="0.3">
      <c r="A16" s="106" t="s">
        <v>198</v>
      </c>
      <c r="B16" s="115" t="s">
        <v>177</v>
      </c>
      <c r="C16" s="106" t="s">
        <v>180</v>
      </c>
      <c r="D16" s="106" t="s">
        <v>43</v>
      </c>
      <c r="G16" s="106" t="s">
        <v>36</v>
      </c>
      <c r="H16" s="106" t="s">
        <v>44</v>
      </c>
    </row>
    <row r="17" spans="1:8" x14ac:dyDescent="0.3">
      <c r="A17" s="106" t="s">
        <v>198</v>
      </c>
      <c r="B17" s="115" t="s">
        <v>178</v>
      </c>
      <c r="C17" s="106" t="s">
        <v>181</v>
      </c>
      <c r="D17" s="106" t="s">
        <v>43</v>
      </c>
      <c r="G17" s="106" t="s">
        <v>36</v>
      </c>
      <c r="H17" s="106" t="s">
        <v>44</v>
      </c>
    </row>
    <row r="18" spans="1:8" ht="28.8" x14ac:dyDescent="0.3">
      <c r="A18" s="106" t="s">
        <v>198</v>
      </c>
      <c r="B18" s="95" t="s">
        <v>199</v>
      </c>
      <c r="C18" s="95" t="s">
        <v>200</v>
      </c>
      <c r="D18" s="106" t="s">
        <v>43</v>
      </c>
      <c r="G18" s="106" t="s">
        <v>36</v>
      </c>
      <c r="H18" s="106" t="s">
        <v>44</v>
      </c>
    </row>
    <row r="19" spans="1:8" ht="28.8" x14ac:dyDescent="0.3">
      <c r="A19" s="106" t="s">
        <v>198</v>
      </c>
      <c r="B19" s="95" t="s">
        <v>201</v>
      </c>
      <c r="C19" s="106" t="s">
        <v>202</v>
      </c>
      <c r="D19" s="106" t="s">
        <v>43</v>
      </c>
      <c r="G19" s="106" t="s">
        <v>36</v>
      </c>
      <c r="H19" s="106" t="s">
        <v>44</v>
      </c>
    </row>
    <row r="20" spans="1:8" x14ac:dyDescent="0.3">
      <c r="B20" s="112"/>
    </row>
    <row r="21" spans="1:8" x14ac:dyDescent="0.3">
      <c r="B21" s="112"/>
    </row>
    <row r="22" spans="1:8" x14ac:dyDescent="0.3">
      <c r="B22" s="112"/>
    </row>
    <row r="23" spans="1:8" x14ac:dyDescent="0.3">
      <c r="B23" s="113"/>
    </row>
    <row r="24" spans="1:8" x14ac:dyDescent="0.3">
      <c r="B24" s="113"/>
    </row>
    <row r="25" spans="1:8" x14ac:dyDescent="0.3">
      <c r="B25" s="113"/>
    </row>
    <row r="26" spans="1:8" x14ac:dyDescent="0.3">
      <c r="B26" s="114"/>
    </row>
  </sheetData>
  <pageMargins left="0.7" right="0.7" top="0.75" bottom="0.75" header="0.3" footer="0.3"/>
  <pageSetup orientation="portrait" horizontalDpi="4294967295" verticalDpi="4294967295"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DF0664-CC5C-4928-B026-938EC8C11548}">
  <dimension ref="A1:U26"/>
  <sheetViews>
    <sheetView workbookViewId="0">
      <selection activeCell="G7" sqref="G7"/>
    </sheetView>
  </sheetViews>
  <sheetFormatPr defaultRowHeight="14.4" x14ac:dyDescent="0.3"/>
  <cols>
    <col min="1" max="1" width="10.6640625" style="29" bestFit="1" customWidth="1"/>
    <col min="2" max="3" width="8.88671875" style="29"/>
    <col min="4" max="4" width="10.109375" style="124" customWidth="1"/>
    <col min="5" max="5" width="9.109375" style="124"/>
    <col min="6" max="7" width="10" style="124" customWidth="1"/>
    <col min="8" max="9" width="9.109375" style="124"/>
    <col min="10" max="11" width="9.109375" style="122"/>
    <col min="12" max="17" width="8.88671875" style="29"/>
    <col min="18" max="18" width="9.5546875" style="29" customWidth="1"/>
    <col min="19" max="16384" width="8.88671875" style="29"/>
  </cols>
  <sheetData>
    <row r="1" spans="1:21" ht="83.4" x14ac:dyDescent="0.3">
      <c r="A1" s="93" t="s">
        <v>4</v>
      </c>
      <c r="B1" s="93" t="s">
        <v>0</v>
      </c>
      <c r="C1" s="93" t="s">
        <v>1</v>
      </c>
      <c r="D1" s="116" t="s">
        <v>90</v>
      </c>
      <c r="E1" s="116" t="s">
        <v>46</v>
      </c>
      <c r="F1" s="117" t="s">
        <v>179</v>
      </c>
      <c r="G1" s="160" t="s">
        <v>104</v>
      </c>
      <c r="H1" s="117" t="s">
        <v>162</v>
      </c>
      <c r="I1" s="117" t="s">
        <v>169</v>
      </c>
      <c r="J1" s="117" t="s">
        <v>164</v>
      </c>
      <c r="K1" s="118" t="s">
        <v>165</v>
      </c>
      <c r="L1" s="118" t="s">
        <v>167</v>
      </c>
      <c r="M1" s="118" t="s">
        <v>168</v>
      </c>
      <c r="N1" s="119" t="s">
        <v>166</v>
      </c>
      <c r="O1" s="120" t="s">
        <v>177</v>
      </c>
      <c r="P1" s="120" t="s">
        <v>178</v>
      </c>
      <c r="Q1" s="121" t="s">
        <v>199</v>
      </c>
      <c r="R1" s="121" t="s">
        <v>201</v>
      </c>
      <c r="T1" s="122"/>
      <c r="U1" s="122"/>
    </row>
    <row r="2" spans="1:21" x14ac:dyDescent="0.3">
      <c r="A2" s="123">
        <f>DATE(B2,1,C2)</f>
        <v>41570</v>
      </c>
      <c r="B2" s="29">
        <v>2013</v>
      </c>
      <c r="C2" s="29">
        <v>296</v>
      </c>
      <c r="D2" s="124" t="s">
        <v>126</v>
      </c>
      <c r="E2" s="124">
        <v>1</v>
      </c>
      <c r="F2" s="122">
        <v>1.8288</v>
      </c>
      <c r="G2" s="161">
        <v>12</v>
      </c>
      <c r="H2" s="124">
        <v>12</v>
      </c>
      <c r="I2" s="125">
        <v>2098.9</v>
      </c>
      <c r="J2" s="126">
        <v>1952.6</v>
      </c>
      <c r="K2" s="127">
        <v>67.05</v>
      </c>
      <c r="L2" s="128">
        <v>64.185000000000002</v>
      </c>
      <c r="M2" s="129">
        <f t="shared" ref="M2:M21" si="0">(K2-L2)/K2</f>
        <v>4.2729306487695677E-2</v>
      </c>
      <c r="N2" s="130">
        <f>J2-M2*J2</f>
        <v>1869.1667561521253</v>
      </c>
      <c r="O2" s="130">
        <f>N2/(F2*0.762)</f>
        <v>1341.3029011408923</v>
      </c>
      <c r="P2" s="131">
        <f>10000*O2/1000</f>
        <v>13413.029011408924</v>
      </c>
      <c r="Q2" s="131">
        <f t="shared" ref="Q2:Q21" si="1">P2*1.18343195266272</f>
        <v>15873.407114093376</v>
      </c>
      <c r="R2" s="130">
        <f>Q2*0.892179/56</f>
        <v>252.89143724365562</v>
      </c>
    </row>
    <row r="3" spans="1:21" x14ac:dyDescent="0.3">
      <c r="A3" s="123">
        <f t="shared" ref="A3:A21" si="2">DATE(B3,1,C3)</f>
        <v>41570</v>
      </c>
      <c r="B3" s="29">
        <v>2013</v>
      </c>
      <c r="C3" s="29">
        <v>296</v>
      </c>
      <c r="D3" s="124" t="s">
        <v>126</v>
      </c>
      <c r="E3" s="124">
        <v>2</v>
      </c>
      <c r="F3" s="122">
        <v>1.8288</v>
      </c>
      <c r="G3" s="161">
        <v>14</v>
      </c>
      <c r="H3" s="124">
        <v>14</v>
      </c>
      <c r="I3" s="125">
        <v>2501.1999999999998</v>
      </c>
      <c r="J3" s="126">
        <v>2312.1999999999998</v>
      </c>
      <c r="K3" s="127">
        <v>61.9</v>
      </c>
      <c r="L3" s="128">
        <v>58.935000000000002</v>
      </c>
      <c r="M3" s="129">
        <f t="shared" si="0"/>
        <v>4.7899838449111415E-2</v>
      </c>
      <c r="N3" s="130">
        <f t="shared" ref="N3:N21" si="3">J3-M3*J3</f>
        <v>2201.4459935379646</v>
      </c>
      <c r="O3" s="130">
        <f t="shared" ref="O3:O21" si="4">N3/(F3*0.762)</f>
        <v>1579.7444974444788</v>
      </c>
      <c r="P3" s="131">
        <f t="shared" ref="P3:P21" si="5">10000*O3/1000</f>
        <v>15797.444974444788</v>
      </c>
      <c r="Q3" s="131">
        <f t="shared" si="1"/>
        <v>18695.201153189068</v>
      </c>
      <c r="R3" s="130">
        <f t="shared" ref="R3:R21" si="6">Q3*0.892179/56</f>
        <v>297.84760481519771</v>
      </c>
    </row>
    <row r="4" spans="1:21" x14ac:dyDescent="0.3">
      <c r="A4" s="123">
        <f t="shared" si="2"/>
        <v>41570</v>
      </c>
      <c r="B4" s="29">
        <v>2013</v>
      </c>
      <c r="C4" s="29">
        <v>296</v>
      </c>
      <c r="D4" s="124" t="s">
        <v>127</v>
      </c>
      <c r="E4" s="124">
        <v>1</v>
      </c>
      <c r="F4" s="122">
        <v>1.8288</v>
      </c>
      <c r="G4" s="161">
        <v>11</v>
      </c>
      <c r="H4" s="124">
        <v>11</v>
      </c>
      <c r="I4" s="125">
        <v>2228.1</v>
      </c>
      <c r="J4" s="126">
        <v>2033.5</v>
      </c>
      <c r="K4" s="127">
        <v>68.55</v>
      </c>
      <c r="L4" s="128">
        <v>65.245000000000005</v>
      </c>
      <c r="M4" s="129">
        <f t="shared" si="0"/>
        <v>4.821298322392404E-2</v>
      </c>
      <c r="N4" s="130">
        <f t="shared" si="3"/>
        <v>1935.4588986141505</v>
      </c>
      <c r="O4" s="130">
        <f t="shared" si="4"/>
        <v>1388.8737466604255</v>
      </c>
      <c r="P4" s="131">
        <f t="shared" si="5"/>
        <v>13888.737466604256</v>
      </c>
      <c r="Q4" s="131">
        <f t="shared" si="1"/>
        <v>16436.375700123353</v>
      </c>
      <c r="R4" s="130">
        <f t="shared" si="6"/>
        <v>261.86052206714919</v>
      </c>
    </row>
    <row r="5" spans="1:21" x14ac:dyDescent="0.3">
      <c r="A5" s="123">
        <f t="shared" si="2"/>
        <v>41570</v>
      </c>
      <c r="B5" s="29">
        <v>2013</v>
      </c>
      <c r="C5" s="29">
        <v>296</v>
      </c>
      <c r="D5" s="124" t="s">
        <v>127</v>
      </c>
      <c r="E5" s="124">
        <v>2</v>
      </c>
      <c r="F5" s="122">
        <v>1.8288</v>
      </c>
      <c r="G5" s="161">
        <v>12</v>
      </c>
      <c r="H5" s="124">
        <v>12</v>
      </c>
      <c r="I5" s="125">
        <v>2026.9</v>
      </c>
      <c r="J5" s="126">
        <v>1865.6</v>
      </c>
      <c r="K5" s="127">
        <v>60.6</v>
      </c>
      <c r="L5" s="128">
        <v>57.774999999999999</v>
      </c>
      <c r="M5" s="129">
        <f t="shared" si="0"/>
        <v>4.6617161716171661E-2</v>
      </c>
      <c r="N5" s="130">
        <f t="shared" si="3"/>
        <v>1778.6310231023101</v>
      </c>
      <c r="O5" s="130">
        <f t="shared" si="4"/>
        <v>1276.3349998036019</v>
      </c>
      <c r="P5" s="131">
        <f t="shared" si="5"/>
        <v>12763.349998036019</v>
      </c>
      <c r="Q5" s="131">
        <f t="shared" si="1"/>
        <v>15104.556210693489</v>
      </c>
      <c r="R5" s="130">
        <f t="shared" si="6"/>
        <v>240.64228313393406</v>
      </c>
    </row>
    <row r="6" spans="1:21" x14ac:dyDescent="0.3">
      <c r="A6" s="123">
        <f t="shared" si="2"/>
        <v>41570</v>
      </c>
      <c r="B6" s="29">
        <v>2013</v>
      </c>
      <c r="C6" s="29">
        <v>296</v>
      </c>
      <c r="D6" s="124" t="s">
        <v>128</v>
      </c>
      <c r="E6" s="124">
        <v>1</v>
      </c>
      <c r="F6" s="122">
        <v>1.8288</v>
      </c>
      <c r="G6" s="161">
        <v>11</v>
      </c>
      <c r="H6" s="124">
        <v>11</v>
      </c>
      <c r="I6" s="125">
        <v>2042.8</v>
      </c>
      <c r="J6" s="126">
        <v>1882.9</v>
      </c>
      <c r="K6" s="127">
        <v>62.4</v>
      </c>
      <c r="L6" s="128">
        <v>59.5</v>
      </c>
      <c r="M6" s="129">
        <f t="shared" si="0"/>
        <v>4.6474358974358955E-2</v>
      </c>
      <c r="N6" s="130">
        <f t="shared" si="3"/>
        <v>1795.3934294871797</v>
      </c>
      <c r="O6" s="130">
        <f t="shared" si="4"/>
        <v>1288.3636025166165</v>
      </c>
      <c r="P6" s="131">
        <f t="shared" si="5"/>
        <v>12883.636025166164</v>
      </c>
      <c r="Q6" s="131">
        <f t="shared" si="1"/>
        <v>15246.906538658157</v>
      </c>
      <c r="R6" s="130">
        <f t="shared" si="6"/>
        <v>242.9101755134553</v>
      </c>
    </row>
    <row r="7" spans="1:21" x14ac:dyDescent="0.3">
      <c r="A7" s="123">
        <f t="shared" si="2"/>
        <v>41570</v>
      </c>
      <c r="B7" s="29">
        <v>2013</v>
      </c>
      <c r="C7" s="29">
        <v>296</v>
      </c>
      <c r="D7" s="124" t="s">
        <v>128</v>
      </c>
      <c r="E7" s="124">
        <v>2</v>
      </c>
      <c r="F7" s="122">
        <v>1.8288</v>
      </c>
      <c r="G7" s="161">
        <v>10</v>
      </c>
      <c r="H7" s="124">
        <v>10</v>
      </c>
      <c r="I7" s="125">
        <v>1847</v>
      </c>
      <c r="J7" s="126">
        <v>1699.8</v>
      </c>
      <c r="K7" s="127">
        <v>62.599999999999994</v>
      </c>
      <c r="L7" s="128">
        <v>59.480000000000004</v>
      </c>
      <c r="M7" s="129">
        <f t="shared" si="0"/>
        <v>4.9840255591054164E-2</v>
      </c>
      <c r="N7" s="130">
        <f t="shared" si="3"/>
        <v>1615.081533546326</v>
      </c>
      <c r="O7" s="130">
        <f t="shared" si="4"/>
        <v>1158.9728628516541</v>
      </c>
      <c r="P7" s="131">
        <f t="shared" si="5"/>
        <v>11589.728628516541</v>
      </c>
      <c r="Q7" s="131">
        <f t="shared" si="1"/>
        <v>13715.655181676357</v>
      </c>
      <c r="R7" s="130">
        <f t="shared" si="6"/>
        <v>218.51463436308629</v>
      </c>
      <c r="S7" s="131"/>
    </row>
    <row r="8" spans="1:21" x14ac:dyDescent="0.3">
      <c r="A8" s="123">
        <f t="shared" si="2"/>
        <v>41570</v>
      </c>
      <c r="B8" s="29">
        <v>2013</v>
      </c>
      <c r="C8" s="29">
        <v>296</v>
      </c>
      <c r="D8" s="124" t="s">
        <v>61</v>
      </c>
      <c r="E8" s="124">
        <v>1</v>
      </c>
      <c r="F8" s="127">
        <v>3</v>
      </c>
      <c r="G8" s="161">
        <v>19</v>
      </c>
      <c r="H8" s="124">
        <v>19</v>
      </c>
      <c r="I8" s="125">
        <v>3072</v>
      </c>
      <c r="J8" s="126">
        <v>2872.8</v>
      </c>
      <c r="K8" s="127">
        <v>58.25</v>
      </c>
      <c r="L8" s="128">
        <v>55.77</v>
      </c>
      <c r="M8" s="129">
        <f t="shared" si="0"/>
        <v>4.2575107296137282E-2</v>
      </c>
      <c r="N8" s="130">
        <f t="shared" si="3"/>
        <v>2750.490231759657</v>
      </c>
      <c r="O8" s="130">
        <f t="shared" si="4"/>
        <v>1203.18907776013</v>
      </c>
      <c r="P8" s="131">
        <f t="shared" si="5"/>
        <v>12031.8907776013</v>
      </c>
      <c r="Q8" s="131">
        <f t="shared" si="1"/>
        <v>14238.923997161279</v>
      </c>
      <c r="R8" s="130">
        <f t="shared" si="6"/>
        <v>226.85123165827417</v>
      </c>
      <c r="S8" s="131"/>
    </row>
    <row r="9" spans="1:21" x14ac:dyDescent="0.3">
      <c r="A9" s="123">
        <f t="shared" si="2"/>
        <v>41570</v>
      </c>
      <c r="B9" s="29">
        <v>2013</v>
      </c>
      <c r="C9" s="29">
        <v>296</v>
      </c>
      <c r="D9" s="124" t="s">
        <v>62</v>
      </c>
      <c r="E9" s="124">
        <v>1</v>
      </c>
      <c r="F9" s="127">
        <v>3</v>
      </c>
      <c r="G9" s="161">
        <v>19</v>
      </c>
      <c r="H9" s="124">
        <v>19</v>
      </c>
      <c r="I9" s="125">
        <v>3316.2</v>
      </c>
      <c r="J9" s="126">
        <v>3090</v>
      </c>
      <c r="K9" s="127">
        <v>61.15</v>
      </c>
      <c r="L9" s="128">
        <v>58.454999999999998</v>
      </c>
      <c r="M9" s="129">
        <f t="shared" si="0"/>
        <v>4.4071954210956672E-2</v>
      </c>
      <c r="N9" s="130">
        <f t="shared" si="3"/>
        <v>2953.817661488144</v>
      </c>
      <c r="O9" s="130">
        <f t="shared" si="4"/>
        <v>1292.1337101872896</v>
      </c>
      <c r="P9" s="131">
        <f t="shared" si="5"/>
        <v>12921.337101872896</v>
      </c>
      <c r="Q9" s="131">
        <f t="shared" si="1"/>
        <v>15291.523197482691</v>
      </c>
      <c r="R9" s="130">
        <f t="shared" si="6"/>
        <v>243.62099776440911</v>
      </c>
      <c r="S9" s="131"/>
    </row>
    <row r="10" spans="1:21" x14ac:dyDescent="0.3">
      <c r="A10" s="123">
        <f t="shared" si="2"/>
        <v>41570</v>
      </c>
      <c r="B10" s="29">
        <v>2013</v>
      </c>
      <c r="C10" s="29">
        <v>296</v>
      </c>
      <c r="D10" s="124" t="s">
        <v>63</v>
      </c>
      <c r="E10" s="124">
        <v>1</v>
      </c>
      <c r="F10" s="127">
        <v>3</v>
      </c>
      <c r="G10" s="161">
        <v>20</v>
      </c>
      <c r="H10" s="124">
        <v>20</v>
      </c>
      <c r="I10" s="125">
        <v>3405.8</v>
      </c>
      <c r="J10" s="126">
        <v>3147.4</v>
      </c>
      <c r="K10" s="127">
        <v>65</v>
      </c>
      <c r="L10" s="128">
        <v>62.17</v>
      </c>
      <c r="M10" s="129">
        <f t="shared" si="0"/>
        <v>4.3538461538461512E-2</v>
      </c>
      <c r="N10" s="130">
        <f t="shared" si="3"/>
        <v>3010.3670461538463</v>
      </c>
      <c r="O10" s="130">
        <f t="shared" si="4"/>
        <v>1316.8709738205803</v>
      </c>
      <c r="P10" s="131">
        <f t="shared" si="5"/>
        <v>13168.709738205804</v>
      </c>
      <c r="Q10" s="131">
        <f t="shared" si="1"/>
        <v>15584.271879533469</v>
      </c>
      <c r="R10" s="130">
        <f t="shared" si="6"/>
        <v>248.28500180732664</v>
      </c>
      <c r="S10" s="131"/>
    </row>
    <row r="11" spans="1:21" x14ac:dyDescent="0.3">
      <c r="A11" s="123">
        <f t="shared" si="2"/>
        <v>41570</v>
      </c>
      <c r="B11" s="29">
        <v>2013</v>
      </c>
      <c r="C11" s="29">
        <v>296</v>
      </c>
      <c r="D11" s="124" t="s">
        <v>64</v>
      </c>
      <c r="E11" s="124">
        <v>1</v>
      </c>
      <c r="F11" s="127">
        <v>3</v>
      </c>
      <c r="G11" s="161">
        <v>20</v>
      </c>
      <c r="H11" s="124">
        <v>20</v>
      </c>
      <c r="I11" s="125">
        <v>3368.1</v>
      </c>
      <c r="J11" s="126">
        <v>3127</v>
      </c>
      <c r="K11" s="127">
        <v>61.3</v>
      </c>
      <c r="L11" s="128">
        <v>58.55</v>
      </c>
      <c r="M11" s="129">
        <f t="shared" si="0"/>
        <v>4.4861337683523655E-2</v>
      </c>
      <c r="N11" s="130">
        <f t="shared" si="3"/>
        <v>2986.7185970636215</v>
      </c>
      <c r="O11" s="130">
        <f t="shared" si="4"/>
        <v>1306.5260704565273</v>
      </c>
      <c r="P11" s="131">
        <f t="shared" si="5"/>
        <v>13065.260704565273</v>
      </c>
      <c r="Q11" s="131">
        <f t="shared" si="1"/>
        <v>15461.846987651184</v>
      </c>
      <c r="R11" s="130">
        <f t="shared" si="6"/>
        <v>246.33455684992228</v>
      </c>
      <c r="S11" s="131"/>
    </row>
    <row r="12" spans="1:21" x14ac:dyDescent="0.3">
      <c r="A12" s="123">
        <f t="shared" si="2"/>
        <v>41570</v>
      </c>
      <c r="B12" s="29">
        <v>2013</v>
      </c>
      <c r="C12" s="29">
        <v>296</v>
      </c>
      <c r="D12" s="124" t="s">
        <v>141</v>
      </c>
      <c r="E12" s="124">
        <v>1</v>
      </c>
      <c r="F12" s="122">
        <v>1.8288</v>
      </c>
      <c r="G12" s="161">
        <v>12</v>
      </c>
      <c r="H12" s="124">
        <v>12</v>
      </c>
      <c r="I12" s="125">
        <v>2132.1999999999998</v>
      </c>
      <c r="J12" s="126">
        <v>1947.1</v>
      </c>
      <c r="K12" s="127">
        <v>61.05</v>
      </c>
      <c r="L12" s="128">
        <v>58.129999999999995</v>
      </c>
      <c r="M12" s="129">
        <f t="shared" si="0"/>
        <v>4.782964782964786E-2</v>
      </c>
      <c r="N12" s="130">
        <f t="shared" si="3"/>
        <v>1853.9708927108925</v>
      </c>
      <c r="O12" s="130">
        <f t="shared" si="4"/>
        <v>1330.3984402884932</v>
      </c>
      <c r="P12" s="131">
        <f t="shared" si="5"/>
        <v>13303.984402884933</v>
      </c>
      <c r="Q12" s="131">
        <f t="shared" si="1"/>
        <v>15744.360240100486</v>
      </c>
      <c r="R12" s="130">
        <f t="shared" si="6"/>
        <v>250.83549240451094</v>
      </c>
      <c r="S12" s="131"/>
    </row>
    <row r="13" spans="1:21" x14ac:dyDescent="0.3">
      <c r="A13" s="123">
        <f t="shared" si="2"/>
        <v>41570</v>
      </c>
      <c r="B13" s="29">
        <v>2013</v>
      </c>
      <c r="C13" s="29">
        <v>296</v>
      </c>
      <c r="D13" s="124" t="s">
        <v>141</v>
      </c>
      <c r="E13" s="124">
        <v>2</v>
      </c>
      <c r="F13" s="122">
        <v>1.8288</v>
      </c>
      <c r="G13" s="161">
        <v>11</v>
      </c>
      <c r="H13" s="124">
        <v>11</v>
      </c>
      <c r="I13" s="125">
        <v>2111.1999999999998</v>
      </c>
      <c r="J13" s="126">
        <v>1937.4</v>
      </c>
      <c r="K13" s="127">
        <v>62.45</v>
      </c>
      <c r="L13" s="128">
        <v>59.55</v>
      </c>
      <c r="M13" s="129">
        <f t="shared" si="0"/>
        <v>4.6437149719775909E-2</v>
      </c>
      <c r="N13" s="130">
        <f t="shared" si="3"/>
        <v>1847.4326661329062</v>
      </c>
      <c r="O13" s="130">
        <f t="shared" si="4"/>
        <v>1325.7066479438536</v>
      </c>
      <c r="P13" s="131">
        <f t="shared" si="5"/>
        <v>13257.066479438536</v>
      </c>
      <c r="Q13" s="131">
        <f t="shared" si="1"/>
        <v>15688.836070341436</v>
      </c>
      <c r="R13" s="130">
        <f t="shared" si="6"/>
        <v>249.95089422144915</v>
      </c>
      <c r="S13" s="131"/>
    </row>
    <row r="14" spans="1:21" x14ac:dyDescent="0.3">
      <c r="A14" s="123">
        <f t="shared" si="2"/>
        <v>41570</v>
      </c>
      <c r="B14" s="29">
        <v>2013</v>
      </c>
      <c r="C14" s="29">
        <v>296</v>
      </c>
      <c r="D14" s="124" t="s">
        <v>142</v>
      </c>
      <c r="E14" s="124">
        <v>1</v>
      </c>
      <c r="F14" s="122">
        <v>1.8288</v>
      </c>
      <c r="G14" s="161">
        <v>13</v>
      </c>
      <c r="H14" s="124">
        <v>13</v>
      </c>
      <c r="I14" s="125">
        <v>2185.1</v>
      </c>
      <c r="J14" s="126">
        <v>2018.8</v>
      </c>
      <c r="K14" s="127">
        <v>60.55</v>
      </c>
      <c r="L14" s="128">
        <v>57.765000000000001</v>
      </c>
      <c r="M14" s="129">
        <f t="shared" si="0"/>
        <v>4.5995045417010681E-2</v>
      </c>
      <c r="N14" s="130">
        <f t="shared" si="3"/>
        <v>1925.9452023121387</v>
      </c>
      <c r="O14" s="130">
        <f t="shared" si="4"/>
        <v>1382.0467750119828</v>
      </c>
      <c r="P14" s="131">
        <f t="shared" si="5"/>
        <v>13820.467750119828</v>
      </c>
      <c r="Q14" s="131">
        <f t="shared" si="1"/>
        <v>16355.583136236455</v>
      </c>
      <c r="R14" s="130">
        <f t="shared" si="6"/>
        <v>260.57335369471974</v>
      </c>
      <c r="S14" s="131"/>
    </row>
    <row r="15" spans="1:21" x14ac:dyDescent="0.3">
      <c r="A15" s="123">
        <f t="shared" si="2"/>
        <v>41570</v>
      </c>
      <c r="B15" s="29">
        <v>2013</v>
      </c>
      <c r="C15" s="29">
        <v>296</v>
      </c>
      <c r="D15" s="124" t="s">
        <v>142</v>
      </c>
      <c r="E15" s="124">
        <v>2</v>
      </c>
      <c r="F15" s="122">
        <v>1.8288</v>
      </c>
      <c r="G15" s="161">
        <v>11</v>
      </c>
      <c r="H15" s="124">
        <v>11</v>
      </c>
      <c r="I15" s="125">
        <v>2044.7</v>
      </c>
      <c r="J15" s="126">
        <v>1890.4</v>
      </c>
      <c r="K15" s="127">
        <v>63.400000000000006</v>
      </c>
      <c r="L15" s="128">
        <v>60.465000000000003</v>
      </c>
      <c r="M15" s="129">
        <f t="shared" si="0"/>
        <v>4.6293375394321795E-2</v>
      </c>
      <c r="N15" s="130">
        <f t="shared" si="3"/>
        <v>1802.8870031545741</v>
      </c>
      <c r="O15" s="130">
        <f t="shared" si="4"/>
        <v>1293.740946227073</v>
      </c>
      <c r="P15" s="131">
        <f t="shared" si="5"/>
        <v>12937.409462270729</v>
      </c>
      <c r="Q15" s="131">
        <f t="shared" si="1"/>
        <v>15310.543742332198</v>
      </c>
      <c r="R15" s="130">
        <f t="shared" si="6"/>
        <v>243.92402866946784</v>
      </c>
      <c r="S15" s="131"/>
    </row>
    <row r="16" spans="1:21" x14ac:dyDescent="0.3">
      <c r="A16" s="123">
        <f t="shared" si="2"/>
        <v>41570</v>
      </c>
      <c r="B16" s="29">
        <v>2013</v>
      </c>
      <c r="C16" s="29">
        <v>296</v>
      </c>
      <c r="D16" s="124" t="s">
        <v>143</v>
      </c>
      <c r="E16" s="124">
        <v>1</v>
      </c>
      <c r="F16" s="122">
        <v>1.8288</v>
      </c>
      <c r="G16" s="161">
        <v>13</v>
      </c>
      <c r="H16" s="124">
        <v>13</v>
      </c>
      <c r="I16" s="125">
        <v>2122.5</v>
      </c>
      <c r="J16" s="126">
        <v>1940</v>
      </c>
      <c r="K16" s="127">
        <v>58.65</v>
      </c>
      <c r="L16" s="128">
        <v>55.85</v>
      </c>
      <c r="M16" s="129">
        <f t="shared" si="0"/>
        <v>4.774083546462058E-2</v>
      </c>
      <c r="N16" s="130">
        <f t="shared" si="3"/>
        <v>1847.3827791986362</v>
      </c>
      <c r="O16" s="130">
        <f t="shared" si="4"/>
        <v>1325.6708493777571</v>
      </c>
      <c r="P16" s="131">
        <f t="shared" si="5"/>
        <v>13256.708493777571</v>
      </c>
      <c r="Q16" s="131">
        <f t="shared" si="1"/>
        <v>15688.412418671656</v>
      </c>
      <c r="R16" s="130">
        <f t="shared" si="6"/>
        <v>249.94414470139395</v>
      </c>
      <c r="S16" s="131"/>
    </row>
    <row r="17" spans="1:19" x14ac:dyDescent="0.3">
      <c r="A17" s="123">
        <f t="shared" si="2"/>
        <v>41570</v>
      </c>
      <c r="B17" s="29">
        <v>2013</v>
      </c>
      <c r="C17" s="29">
        <v>296</v>
      </c>
      <c r="D17" s="124" t="s">
        <v>159</v>
      </c>
      <c r="E17" s="124">
        <v>2</v>
      </c>
      <c r="F17" s="122">
        <v>1.8288</v>
      </c>
      <c r="G17" s="161">
        <v>11</v>
      </c>
      <c r="H17" s="124">
        <v>11</v>
      </c>
      <c r="I17" s="125">
        <v>1911.9</v>
      </c>
      <c r="J17" s="126">
        <v>1758.1</v>
      </c>
      <c r="K17" s="127">
        <v>60.349999999999994</v>
      </c>
      <c r="L17" s="128">
        <v>57.534999999999997</v>
      </c>
      <c r="M17" s="129">
        <f t="shared" si="0"/>
        <v>4.664457332228663E-2</v>
      </c>
      <c r="N17" s="130">
        <f t="shared" si="3"/>
        <v>1676.0941756420877</v>
      </c>
      <c r="O17" s="130">
        <f t="shared" si="4"/>
        <v>1202.755170438691</v>
      </c>
      <c r="P17" s="131">
        <f t="shared" si="5"/>
        <v>12027.551704386911</v>
      </c>
      <c r="Q17" s="131">
        <f t="shared" si="1"/>
        <v>14233.788999274428</v>
      </c>
      <c r="R17" s="130">
        <f t="shared" si="6"/>
        <v>226.76942206399394</v>
      </c>
      <c r="S17" s="131"/>
    </row>
    <row r="18" spans="1:19" x14ac:dyDescent="0.3">
      <c r="A18" s="123">
        <f t="shared" si="2"/>
        <v>41570</v>
      </c>
      <c r="B18" s="29">
        <v>2013</v>
      </c>
      <c r="C18" s="29">
        <v>296</v>
      </c>
      <c r="D18" s="124" t="s">
        <v>65</v>
      </c>
      <c r="E18" s="124">
        <v>1</v>
      </c>
      <c r="F18" s="127">
        <v>3</v>
      </c>
      <c r="G18" s="161">
        <v>20</v>
      </c>
      <c r="H18" s="124">
        <v>20</v>
      </c>
      <c r="I18" s="125">
        <v>3247</v>
      </c>
      <c r="J18" s="126">
        <v>3012.8</v>
      </c>
      <c r="K18" s="127">
        <v>56.400000000000006</v>
      </c>
      <c r="L18" s="128">
        <v>53.825000000000003</v>
      </c>
      <c r="M18" s="129">
        <f t="shared" si="0"/>
        <v>4.5656028368794371E-2</v>
      </c>
      <c r="N18" s="130">
        <f t="shared" si="3"/>
        <v>2875.2475177304964</v>
      </c>
      <c r="O18" s="130">
        <f t="shared" si="4"/>
        <v>1257.7635685610221</v>
      </c>
      <c r="P18" s="131">
        <f t="shared" si="5"/>
        <v>12577.635685610221</v>
      </c>
      <c r="Q18" s="131">
        <f t="shared" si="1"/>
        <v>14884.775959302013</v>
      </c>
      <c r="R18" s="130">
        <f t="shared" si="6"/>
        <v>237.14079518918055</v>
      </c>
      <c r="S18" s="131"/>
    </row>
    <row r="19" spans="1:19" x14ac:dyDescent="0.3">
      <c r="A19" s="123">
        <f t="shared" si="2"/>
        <v>41570</v>
      </c>
      <c r="B19" s="29">
        <v>2013</v>
      </c>
      <c r="C19" s="29">
        <v>296</v>
      </c>
      <c r="D19" s="124" t="s">
        <v>66</v>
      </c>
      <c r="E19" s="124">
        <v>1</v>
      </c>
      <c r="F19" s="127">
        <v>3</v>
      </c>
      <c r="G19" s="161">
        <v>20</v>
      </c>
      <c r="H19" s="124">
        <v>20</v>
      </c>
      <c r="I19" s="125">
        <v>3234.2</v>
      </c>
      <c r="J19" s="126">
        <v>3003.2</v>
      </c>
      <c r="K19" s="127">
        <v>58.349999999999994</v>
      </c>
      <c r="L19" s="128">
        <v>55.66</v>
      </c>
      <c r="M19" s="129">
        <f t="shared" si="0"/>
        <v>4.6101113967437837E-2</v>
      </c>
      <c r="N19" s="130">
        <f t="shared" si="3"/>
        <v>2864.7491345329904</v>
      </c>
      <c r="O19" s="130">
        <f t="shared" si="4"/>
        <v>1253.171099970687</v>
      </c>
      <c r="P19" s="131">
        <f t="shared" si="5"/>
        <v>12531.710999706869</v>
      </c>
      <c r="Q19" s="131">
        <f t="shared" si="1"/>
        <v>14830.427218587987</v>
      </c>
      <c r="R19" s="130">
        <f t="shared" si="6"/>
        <v>236.27492366879665</v>
      </c>
      <c r="S19" s="131"/>
    </row>
    <row r="20" spans="1:19" x14ac:dyDescent="0.3">
      <c r="A20" s="123">
        <f t="shared" si="2"/>
        <v>41570</v>
      </c>
      <c r="B20" s="29">
        <v>2013</v>
      </c>
      <c r="C20" s="29">
        <v>296</v>
      </c>
      <c r="D20" s="124" t="s">
        <v>67</v>
      </c>
      <c r="E20" s="124">
        <v>1</v>
      </c>
      <c r="F20" s="127">
        <v>3</v>
      </c>
      <c r="G20" s="161">
        <v>20</v>
      </c>
      <c r="H20" s="124">
        <v>20</v>
      </c>
      <c r="I20" s="125">
        <v>3174.9</v>
      </c>
      <c r="J20" s="126">
        <v>2929.2</v>
      </c>
      <c r="K20" s="127">
        <v>58.849999999999994</v>
      </c>
      <c r="L20" s="128">
        <v>56.17</v>
      </c>
      <c r="M20" s="129">
        <f t="shared" si="0"/>
        <v>4.553950722175009E-2</v>
      </c>
      <c r="N20" s="130">
        <f t="shared" si="3"/>
        <v>2795.8056754460495</v>
      </c>
      <c r="O20" s="130">
        <f t="shared" si="4"/>
        <v>1223.0121064943348</v>
      </c>
      <c r="P20" s="131">
        <f t="shared" si="5"/>
        <v>12230.121064943349</v>
      </c>
      <c r="Q20" s="131">
        <f t="shared" si="1"/>
        <v>14473.516053187372</v>
      </c>
      <c r="R20" s="130">
        <f t="shared" si="6"/>
        <v>230.58869783601173</v>
      </c>
      <c r="S20" s="131"/>
    </row>
    <row r="21" spans="1:19" x14ac:dyDescent="0.3">
      <c r="A21" s="123">
        <f t="shared" si="2"/>
        <v>41570</v>
      </c>
      <c r="B21" s="29">
        <v>2013</v>
      </c>
      <c r="C21" s="29">
        <v>296</v>
      </c>
      <c r="D21" s="124" t="s">
        <v>68</v>
      </c>
      <c r="E21" s="124">
        <v>1</v>
      </c>
      <c r="F21" s="127">
        <v>3</v>
      </c>
      <c r="G21" s="161">
        <v>19</v>
      </c>
      <c r="H21" s="124">
        <v>19</v>
      </c>
      <c r="I21" s="125">
        <v>2932.3</v>
      </c>
      <c r="J21" s="126">
        <v>2725.9</v>
      </c>
      <c r="K21" s="127">
        <v>57.3</v>
      </c>
      <c r="L21" s="128">
        <v>54.68</v>
      </c>
      <c r="M21" s="129">
        <f t="shared" si="0"/>
        <v>4.5724258289703272E-2</v>
      </c>
      <c r="N21" s="130">
        <f t="shared" si="3"/>
        <v>2601.260244328098</v>
      </c>
      <c r="O21" s="130">
        <f t="shared" si="4"/>
        <v>1137.9091182537611</v>
      </c>
      <c r="P21" s="131">
        <f t="shared" si="5"/>
        <v>11379.091182537612</v>
      </c>
      <c r="Q21" s="131">
        <f t="shared" si="1"/>
        <v>13466.380097677624</v>
      </c>
      <c r="R21" s="130">
        <f t="shared" si="6"/>
        <v>214.54324159224868</v>
      </c>
      <c r="S21" s="131"/>
    </row>
    <row r="23" spans="1:19" x14ac:dyDescent="0.3">
      <c r="H23" s="17"/>
    </row>
    <row r="24" spans="1:19" x14ac:dyDescent="0.3">
      <c r="H24" s="17"/>
    </row>
    <row r="25" spans="1:19" x14ac:dyDescent="0.3">
      <c r="H25" s="17"/>
    </row>
    <row r="26" spans="1:19" x14ac:dyDescent="0.3">
      <c r="H26" s="17"/>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603BBC-3609-459D-AB95-CF48A38AEA15}">
  <sheetPr codeName="Sheet3"/>
  <dimension ref="A1:H14"/>
  <sheetViews>
    <sheetView workbookViewId="0"/>
  </sheetViews>
  <sheetFormatPr defaultRowHeight="14.4" x14ac:dyDescent="0.3"/>
  <cols>
    <col min="1" max="2" width="30.6640625" style="40" customWidth="1"/>
    <col min="3" max="3" width="78.44140625" style="44" customWidth="1"/>
    <col min="4" max="4" width="20.6640625" style="40" customWidth="1"/>
    <col min="5" max="5" width="11.109375" style="40" customWidth="1"/>
    <col min="6" max="6" width="12.33203125" style="40" customWidth="1"/>
    <col min="7" max="7" width="11.44140625" style="40" customWidth="1"/>
    <col min="8" max="8" width="12.109375" style="40" customWidth="1"/>
    <col min="9" max="16384" width="8.88671875" style="29"/>
  </cols>
  <sheetData>
    <row r="1" spans="1:8" ht="27.6" x14ac:dyDescent="0.3">
      <c r="A1" s="27" t="s">
        <v>26</v>
      </c>
      <c r="B1" s="27" t="s">
        <v>27</v>
      </c>
      <c r="C1" s="28" t="s">
        <v>28</v>
      </c>
      <c r="D1" s="27" t="s">
        <v>29</v>
      </c>
      <c r="E1" s="27" t="s">
        <v>30</v>
      </c>
      <c r="F1" s="27" t="s">
        <v>31</v>
      </c>
      <c r="G1" s="27" t="s">
        <v>32</v>
      </c>
      <c r="H1" s="27" t="s">
        <v>33</v>
      </c>
    </row>
    <row r="2" spans="1:8" x14ac:dyDescent="0.3">
      <c r="A2" s="30" t="s">
        <v>82</v>
      </c>
      <c r="B2" s="31" t="s">
        <v>4</v>
      </c>
      <c r="C2" s="32" t="s">
        <v>34</v>
      </c>
      <c r="D2" s="33" t="s">
        <v>35</v>
      </c>
      <c r="E2" s="30">
        <v>10</v>
      </c>
      <c r="F2" s="30"/>
      <c r="G2" s="30" t="s">
        <v>36</v>
      </c>
      <c r="H2" s="30" t="s">
        <v>37</v>
      </c>
    </row>
    <row r="3" spans="1:8" x14ac:dyDescent="0.3">
      <c r="A3" s="30" t="s">
        <v>82</v>
      </c>
      <c r="B3" s="33" t="s">
        <v>0</v>
      </c>
      <c r="C3" s="32" t="s">
        <v>0</v>
      </c>
      <c r="D3" s="33" t="s">
        <v>38</v>
      </c>
      <c r="E3" s="30">
        <v>4</v>
      </c>
      <c r="F3" s="30"/>
      <c r="G3" s="30" t="s">
        <v>36</v>
      </c>
      <c r="H3" s="30" t="s">
        <v>37</v>
      </c>
    </row>
    <row r="4" spans="1:8" x14ac:dyDescent="0.3">
      <c r="A4" s="30" t="s">
        <v>82</v>
      </c>
      <c r="B4" s="33" t="s">
        <v>1</v>
      </c>
      <c r="C4" s="32" t="s">
        <v>39</v>
      </c>
      <c r="D4" s="33" t="s">
        <v>40</v>
      </c>
      <c r="E4" s="30">
        <v>3</v>
      </c>
      <c r="F4" s="30" t="s">
        <v>41</v>
      </c>
      <c r="G4" s="30" t="s">
        <v>36</v>
      </c>
      <c r="H4" s="30" t="s">
        <v>37</v>
      </c>
    </row>
    <row r="5" spans="1:8" ht="39.6" x14ac:dyDescent="0.3">
      <c r="A5" s="30" t="s">
        <v>82</v>
      </c>
      <c r="B5" s="34" t="s">
        <v>90</v>
      </c>
      <c r="C5" s="35" t="s">
        <v>89</v>
      </c>
      <c r="D5" s="33" t="s">
        <v>42</v>
      </c>
      <c r="E5" s="30"/>
      <c r="F5" s="30"/>
      <c r="G5" s="30" t="s">
        <v>36</v>
      </c>
      <c r="H5" s="30" t="s">
        <v>37</v>
      </c>
    </row>
    <row r="6" spans="1:8" ht="27.6" x14ac:dyDescent="0.3">
      <c r="A6" s="30" t="s">
        <v>82</v>
      </c>
      <c r="B6" s="36" t="s">
        <v>91</v>
      </c>
      <c r="C6" s="32" t="s">
        <v>92</v>
      </c>
      <c r="D6" s="33" t="s">
        <v>40</v>
      </c>
      <c r="E6" s="30"/>
      <c r="F6" s="30"/>
      <c r="G6" s="30" t="s">
        <v>36</v>
      </c>
      <c r="H6" s="30" t="s">
        <v>37</v>
      </c>
    </row>
    <row r="7" spans="1:8" x14ac:dyDescent="0.3">
      <c r="A7" s="30" t="s">
        <v>82</v>
      </c>
      <c r="B7" s="37" t="s">
        <v>93</v>
      </c>
      <c r="C7" s="38" t="s">
        <v>96</v>
      </c>
      <c r="D7" s="33" t="s">
        <v>43</v>
      </c>
      <c r="E7" s="30"/>
      <c r="F7" s="30"/>
      <c r="G7" s="30" t="s">
        <v>36</v>
      </c>
      <c r="H7" s="30" t="s">
        <v>44</v>
      </c>
    </row>
    <row r="8" spans="1:8" x14ac:dyDescent="0.3">
      <c r="A8" s="30" t="s">
        <v>82</v>
      </c>
      <c r="B8" s="39" t="s">
        <v>94</v>
      </c>
      <c r="C8" s="38" t="s">
        <v>97</v>
      </c>
      <c r="D8" s="33" t="s">
        <v>43</v>
      </c>
      <c r="E8" s="30"/>
      <c r="F8" s="30"/>
      <c r="G8" s="30" t="s">
        <v>36</v>
      </c>
      <c r="H8" s="30" t="s">
        <v>44</v>
      </c>
    </row>
    <row r="9" spans="1:8" s="40" customFormat="1" ht="69" x14ac:dyDescent="0.3">
      <c r="A9" s="30" t="s">
        <v>82</v>
      </c>
      <c r="B9" s="34" t="s">
        <v>95</v>
      </c>
      <c r="C9" s="32" t="s">
        <v>214</v>
      </c>
      <c r="D9" s="33" t="s">
        <v>42</v>
      </c>
      <c r="E9" s="30"/>
      <c r="F9" s="30"/>
      <c r="G9" s="30" t="s">
        <v>36</v>
      </c>
      <c r="H9" s="30" t="s">
        <v>44</v>
      </c>
    </row>
    <row r="10" spans="1:8" ht="15.6" x14ac:dyDescent="0.3">
      <c r="A10" s="41"/>
      <c r="B10" s="42"/>
      <c r="C10" s="35"/>
      <c r="D10" s="43"/>
      <c r="E10" s="41"/>
      <c r="F10" s="41"/>
      <c r="G10" s="41"/>
      <c r="H10" s="41"/>
    </row>
    <row r="11" spans="1:8" ht="15.6" x14ac:dyDescent="0.3">
      <c r="A11" s="41"/>
      <c r="B11" s="42"/>
      <c r="C11" s="35"/>
      <c r="D11" s="43"/>
      <c r="E11" s="41"/>
      <c r="F11" s="41"/>
      <c r="G11" s="41"/>
      <c r="H11" s="41"/>
    </row>
    <row r="12" spans="1:8" ht="15.6" x14ac:dyDescent="0.3">
      <c r="A12" s="41"/>
      <c r="B12" s="42"/>
      <c r="C12" s="35"/>
      <c r="D12" s="43"/>
      <c r="E12" s="41"/>
      <c r="F12" s="41"/>
      <c r="G12" s="41"/>
      <c r="H12" s="41"/>
    </row>
    <row r="13" spans="1:8" ht="15.6" x14ac:dyDescent="0.3">
      <c r="A13" s="41"/>
      <c r="B13" s="42"/>
      <c r="C13" s="35"/>
      <c r="D13" s="43"/>
      <c r="E13" s="41"/>
      <c r="F13" s="41"/>
      <c r="G13" s="41"/>
      <c r="H13" s="41"/>
    </row>
    <row r="14" spans="1:8" ht="15.6" x14ac:dyDescent="0.3">
      <c r="A14" s="41"/>
      <c r="B14" s="42"/>
      <c r="C14" s="35"/>
      <c r="D14" s="43"/>
      <c r="E14" s="41"/>
      <c r="F14" s="41"/>
      <c r="G14" s="41"/>
      <c r="H14" s="41"/>
    </row>
  </sheetData>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DB8E1-A04E-418C-91D3-705CA2756F10}">
  <sheetPr codeName="Sheet1"/>
  <dimension ref="A1:P201"/>
  <sheetViews>
    <sheetView workbookViewId="0"/>
  </sheetViews>
  <sheetFormatPr defaultRowHeight="14.4" x14ac:dyDescent="0.3"/>
  <cols>
    <col min="1" max="1" width="10.109375" style="26" bestFit="1" customWidth="1"/>
    <col min="2" max="3" width="9.5546875" style="26" customWidth="1"/>
    <col min="4" max="5" width="9.5546875" style="46" customWidth="1"/>
    <col min="6" max="7" width="9.5546875" style="49" customWidth="1"/>
    <col min="8" max="9" width="9.5546875" style="46" customWidth="1"/>
    <col min="10" max="17" width="9.5546875" style="26" customWidth="1"/>
    <col min="18" max="18" width="8.88671875" style="26"/>
    <col min="19" max="19" width="3" style="26" bestFit="1" customWidth="1"/>
    <col min="20" max="16384" width="8.88671875" style="26"/>
  </cols>
  <sheetData>
    <row r="1" spans="1:16" ht="43.2" x14ac:dyDescent="0.3">
      <c r="A1" s="46" t="s">
        <v>4</v>
      </c>
      <c r="B1" s="46" t="s">
        <v>0</v>
      </c>
      <c r="C1" s="46" t="s">
        <v>1</v>
      </c>
      <c r="D1" s="50" t="s">
        <v>90</v>
      </c>
      <c r="E1" s="51" t="s">
        <v>78</v>
      </c>
      <c r="F1" s="52" t="s">
        <v>93</v>
      </c>
      <c r="G1" s="53" t="s">
        <v>94</v>
      </c>
      <c r="H1" s="54" t="s">
        <v>95</v>
      </c>
      <c r="I1" s="50"/>
      <c r="J1" s="50"/>
      <c r="K1" s="50"/>
      <c r="L1" s="50"/>
      <c r="M1" s="46"/>
      <c r="N1" s="50"/>
      <c r="O1" s="50"/>
      <c r="P1" s="50"/>
    </row>
    <row r="2" spans="1:16" x14ac:dyDescent="0.3">
      <c r="A2" s="45">
        <f t="shared" ref="A2:A21" si="0">DATE(B2,1,C2)</f>
        <v>41450</v>
      </c>
      <c r="B2" s="26">
        <v>2013</v>
      </c>
      <c r="C2" s="26">
        <v>176</v>
      </c>
      <c r="D2" s="46" t="s">
        <v>61</v>
      </c>
      <c r="E2" s="18">
        <v>1</v>
      </c>
      <c r="F2" s="1">
        <v>40.64</v>
      </c>
      <c r="G2" s="12">
        <v>45.72</v>
      </c>
      <c r="H2" s="47" t="s">
        <v>49</v>
      </c>
      <c r="I2" s="26"/>
      <c r="J2" s="48"/>
      <c r="K2" s="48"/>
    </row>
    <row r="3" spans="1:16" x14ac:dyDescent="0.3">
      <c r="A3" s="45">
        <f t="shared" si="0"/>
        <v>41450</v>
      </c>
      <c r="B3" s="26">
        <v>2013</v>
      </c>
      <c r="C3" s="26">
        <v>176</v>
      </c>
      <c r="D3" s="46" t="s">
        <v>61</v>
      </c>
      <c r="E3" s="2">
        <v>2</v>
      </c>
      <c r="F3" s="1">
        <v>44.45</v>
      </c>
      <c r="G3" s="12">
        <v>43.18</v>
      </c>
      <c r="H3" s="47" t="s">
        <v>49</v>
      </c>
      <c r="I3" s="26"/>
      <c r="J3" s="48"/>
      <c r="K3" s="48"/>
    </row>
    <row r="4" spans="1:16" x14ac:dyDescent="0.3">
      <c r="A4" s="45">
        <f t="shared" si="0"/>
        <v>41450</v>
      </c>
      <c r="B4" s="26">
        <v>2013</v>
      </c>
      <c r="C4" s="26">
        <v>176</v>
      </c>
      <c r="D4" s="46" t="s">
        <v>61</v>
      </c>
      <c r="E4" s="2">
        <v>3</v>
      </c>
      <c r="F4" s="1">
        <v>44.45</v>
      </c>
      <c r="G4" s="12">
        <v>44.45</v>
      </c>
      <c r="H4" s="47" t="s">
        <v>49</v>
      </c>
      <c r="I4" s="26"/>
      <c r="J4" s="48"/>
      <c r="K4" s="48"/>
    </row>
    <row r="5" spans="1:16" x14ac:dyDescent="0.3">
      <c r="A5" s="45">
        <f t="shared" si="0"/>
        <v>41450</v>
      </c>
      <c r="B5" s="26">
        <v>2013</v>
      </c>
      <c r="C5" s="26">
        <v>176</v>
      </c>
      <c r="D5" s="46" t="s">
        <v>61</v>
      </c>
      <c r="E5" s="2">
        <v>4</v>
      </c>
      <c r="F5" s="1">
        <v>40.64</v>
      </c>
      <c r="G5" s="12">
        <v>45.72</v>
      </c>
      <c r="H5" s="47" t="s">
        <v>49</v>
      </c>
      <c r="I5" s="26"/>
      <c r="J5" s="48"/>
      <c r="K5" s="48"/>
    </row>
    <row r="6" spans="1:16" x14ac:dyDescent="0.3">
      <c r="A6" s="45">
        <f t="shared" si="0"/>
        <v>41450</v>
      </c>
      <c r="B6" s="26">
        <v>2013</v>
      </c>
      <c r="C6" s="26">
        <v>176</v>
      </c>
      <c r="D6" s="46" t="s">
        <v>61</v>
      </c>
      <c r="E6" s="2">
        <v>5</v>
      </c>
      <c r="F6" s="1">
        <v>36.83</v>
      </c>
      <c r="G6" s="12">
        <v>39.369999999999997</v>
      </c>
      <c r="H6" s="47" t="s">
        <v>47</v>
      </c>
      <c r="I6" s="26"/>
      <c r="J6" s="48"/>
      <c r="K6" s="48"/>
    </row>
    <row r="7" spans="1:16" x14ac:dyDescent="0.3">
      <c r="A7" s="45">
        <f t="shared" si="0"/>
        <v>41450</v>
      </c>
      <c r="B7" s="26">
        <v>2013</v>
      </c>
      <c r="C7" s="26">
        <v>176</v>
      </c>
      <c r="D7" s="46" t="s">
        <v>62</v>
      </c>
      <c r="E7" s="2">
        <v>1</v>
      </c>
      <c r="F7" s="1">
        <v>46.99</v>
      </c>
      <c r="G7" s="12">
        <v>43.18</v>
      </c>
      <c r="H7" s="47" t="s">
        <v>49</v>
      </c>
      <c r="I7" s="26"/>
      <c r="J7" s="48"/>
      <c r="K7" s="48"/>
    </row>
    <row r="8" spans="1:16" x14ac:dyDescent="0.3">
      <c r="A8" s="45">
        <f t="shared" si="0"/>
        <v>41450</v>
      </c>
      <c r="B8" s="26">
        <v>2013</v>
      </c>
      <c r="C8" s="26">
        <v>176</v>
      </c>
      <c r="D8" s="46" t="s">
        <v>62</v>
      </c>
      <c r="E8" s="2">
        <v>2</v>
      </c>
      <c r="F8" s="1">
        <v>45.72</v>
      </c>
      <c r="G8" s="12">
        <v>43.18</v>
      </c>
      <c r="H8" s="47" t="s">
        <v>49</v>
      </c>
      <c r="I8" s="26"/>
      <c r="J8" s="48"/>
      <c r="K8" s="48"/>
    </row>
    <row r="9" spans="1:16" x14ac:dyDescent="0.3">
      <c r="A9" s="45">
        <f t="shared" si="0"/>
        <v>41450</v>
      </c>
      <c r="B9" s="26">
        <v>2013</v>
      </c>
      <c r="C9" s="26">
        <v>176</v>
      </c>
      <c r="D9" s="46" t="s">
        <v>62</v>
      </c>
      <c r="E9" s="2">
        <v>3</v>
      </c>
      <c r="F9" s="1">
        <v>40.64</v>
      </c>
      <c r="G9" s="12">
        <v>45.72</v>
      </c>
      <c r="H9" s="47" t="s">
        <v>49</v>
      </c>
      <c r="I9" s="26"/>
      <c r="J9" s="48"/>
      <c r="K9" s="48"/>
    </row>
    <row r="10" spans="1:16" x14ac:dyDescent="0.3">
      <c r="A10" s="45">
        <f t="shared" si="0"/>
        <v>41450</v>
      </c>
      <c r="B10" s="26">
        <v>2013</v>
      </c>
      <c r="C10" s="26">
        <v>176</v>
      </c>
      <c r="D10" s="46" t="s">
        <v>62</v>
      </c>
      <c r="E10" s="2">
        <v>4</v>
      </c>
      <c r="F10" s="1">
        <v>43.18</v>
      </c>
      <c r="G10" s="12">
        <v>25.4</v>
      </c>
      <c r="H10" s="47" t="s">
        <v>49</v>
      </c>
      <c r="I10" s="26"/>
      <c r="J10" s="48"/>
      <c r="K10" s="48"/>
    </row>
    <row r="11" spans="1:16" x14ac:dyDescent="0.3">
      <c r="A11" s="45">
        <f t="shared" si="0"/>
        <v>41450</v>
      </c>
      <c r="B11" s="26">
        <v>2013</v>
      </c>
      <c r="C11" s="26">
        <v>176</v>
      </c>
      <c r="D11" s="46" t="s">
        <v>62</v>
      </c>
      <c r="E11" s="2">
        <v>5</v>
      </c>
      <c r="F11" s="1">
        <v>44.45</v>
      </c>
      <c r="G11" s="12">
        <v>38.1</v>
      </c>
      <c r="H11" s="47" t="s">
        <v>49</v>
      </c>
      <c r="I11" s="26"/>
      <c r="J11" s="48"/>
      <c r="K11" s="48"/>
    </row>
    <row r="12" spans="1:16" x14ac:dyDescent="0.3">
      <c r="A12" s="45">
        <f t="shared" si="0"/>
        <v>41450</v>
      </c>
      <c r="B12" s="26">
        <v>2013</v>
      </c>
      <c r="C12" s="26">
        <v>176</v>
      </c>
      <c r="D12" s="46" t="s">
        <v>63</v>
      </c>
      <c r="E12" s="2">
        <v>1</v>
      </c>
      <c r="F12" s="1">
        <v>43.18</v>
      </c>
      <c r="G12" s="12">
        <v>45.72</v>
      </c>
      <c r="H12" s="47" t="s">
        <v>49</v>
      </c>
      <c r="I12" s="26"/>
      <c r="J12" s="48"/>
      <c r="K12" s="48"/>
    </row>
    <row r="13" spans="1:16" x14ac:dyDescent="0.3">
      <c r="A13" s="45">
        <f t="shared" si="0"/>
        <v>41450</v>
      </c>
      <c r="B13" s="26">
        <v>2013</v>
      </c>
      <c r="C13" s="26">
        <v>176</v>
      </c>
      <c r="D13" s="46" t="s">
        <v>63</v>
      </c>
      <c r="E13" s="2">
        <v>2</v>
      </c>
      <c r="F13" s="1">
        <v>35.56</v>
      </c>
      <c r="G13" s="12">
        <v>33.020000000000003</v>
      </c>
      <c r="H13" s="47" t="s">
        <v>49</v>
      </c>
      <c r="I13" s="26"/>
      <c r="J13" s="48"/>
      <c r="K13" s="48"/>
    </row>
    <row r="14" spans="1:16" x14ac:dyDescent="0.3">
      <c r="A14" s="45">
        <f t="shared" si="0"/>
        <v>41450</v>
      </c>
      <c r="B14" s="26">
        <v>2013</v>
      </c>
      <c r="C14" s="26">
        <v>176</v>
      </c>
      <c r="D14" s="46" t="s">
        <v>63</v>
      </c>
      <c r="E14" s="2">
        <v>3</v>
      </c>
      <c r="F14" s="1">
        <v>36.83</v>
      </c>
      <c r="G14" s="12">
        <v>35.56</v>
      </c>
      <c r="H14" s="47" t="s">
        <v>49</v>
      </c>
      <c r="I14" s="26"/>
      <c r="J14" s="48"/>
      <c r="K14" s="48"/>
    </row>
    <row r="15" spans="1:16" x14ac:dyDescent="0.3">
      <c r="A15" s="45">
        <f t="shared" si="0"/>
        <v>41450</v>
      </c>
      <c r="B15" s="26">
        <v>2013</v>
      </c>
      <c r="C15" s="26">
        <v>176</v>
      </c>
      <c r="D15" s="46" t="s">
        <v>63</v>
      </c>
      <c r="E15" s="2">
        <v>4</v>
      </c>
      <c r="F15" s="1">
        <v>38.1</v>
      </c>
      <c r="G15" s="12">
        <v>33.020000000000003</v>
      </c>
      <c r="H15" s="47" t="s">
        <v>49</v>
      </c>
      <c r="I15" s="26"/>
      <c r="J15" s="48"/>
      <c r="K15" s="48"/>
    </row>
    <row r="16" spans="1:16" x14ac:dyDescent="0.3">
      <c r="A16" s="45">
        <f t="shared" si="0"/>
        <v>41450</v>
      </c>
      <c r="B16" s="26">
        <v>2013</v>
      </c>
      <c r="C16" s="26">
        <v>176</v>
      </c>
      <c r="D16" s="46" t="s">
        <v>63</v>
      </c>
      <c r="E16" s="2">
        <v>5</v>
      </c>
      <c r="F16" s="1">
        <v>35.56</v>
      </c>
      <c r="G16" s="12">
        <v>40.64</v>
      </c>
      <c r="H16" s="47" t="s">
        <v>49</v>
      </c>
      <c r="I16" s="26"/>
      <c r="J16" s="48"/>
      <c r="K16" s="48"/>
    </row>
    <row r="17" spans="1:11" x14ac:dyDescent="0.3">
      <c r="A17" s="45">
        <f t="shared" si="0"/>
        <v>41450</v>
      </c>
      <c r="B17" s="26">
        <v>2013</v>
      </c>
      <c r="C17" s="26">
        <v>176</v>
      </c>
      <c r="D17" s="46" t="s">
        <v>64</v>
      </c>
      <c r="E17" s="2">
        <v>1</v>
      </c>
      <c r="F17" s="1">
        <v>41.910000000000004</v>
      </c>
      <c r="G17" s="12">
        <v>35.56</v>
      </c>
      <c r="H17" s="47" t="s">
        <v>49</v>
      </c>
      <c r="I17" s="26"/>
      <c r="J17" s="48"/>
      <c r="K17" s="48"/>
    </row>
    <row r="18" spans="1:11" x14ac:dyDescent="0.3">
      <c r="A18" s="45">
        <f t="shared" si="0"/>
        <v>41450</v>
      </c>
      <c r="B18" s="26">
        <v>2013</v>
      </c>
      <c r="C18" s="26">
        <v>176</v>
      </c>
      <c r="D18" s="46" t="s">
        <v>64</v>
      </c>
      <c r="E18" s="2">
        <v>2</v>
      </c>
      <c r="F18" s="1">
        <v>33.020000000000003</v>
      </c>
      <c r="G18" s="12">
        <v>33.020000000000003</v>
      </c>
      <c r="H18" s="47" t="s">
        <v>49</v>
      </c>
      <c r="I18" s="26"/>
      <c r="J18" s="48"/>
      <c r="K18" s="48"/>
    </row>
    <row r="19" spans="1:11" x14ac:dyDescent="0.3">
      <c r="A19" s="45">
        <f t="shared" si="0"/>
        <v>41450</v>
      </c>
      <c r="B19" s="26">
        <v>2013</v>
      </c>
      <c r="C19" s="26">
        <v>176</v>
      </c>
      <c r="D19" s="46" t="s">
        <v>64</v>
      </c>
      <c r="E19" s="2">
        <v>3</v>
      </c>
      <c r="F19" s="1">
        <v>34.29</v>
      </c>
      <c r="G19" s="12">
        <v>43.18</v>
      </c>
      <c r="H19" s="47" t="s">
        <v>47</v>
      </c>
      <c r="I19" s="26"/>
      <c r="J19" s="48"/>
      <c r="K19" s="48"/>
    </row>
    <row r="20" spans="1:11" x14ac:dyDescent="0.3">
      <c r="A20" s="45">
        <f t="shared" si="0"/>
        <v>41450</v>
      </c>
      <c r="B20" s="26">
        <v>2013</v>
      </c>
      <c r="C20" s="26">
        <v>176</v>
      </c>
      <c r="D20" s="46" t="s">
        <v>64</v>
      </c>
      <c r="E20" s="2">
        <v>4</v>
      </c>
      <c r="F20" s="1">
        <v>38.1</v>
      </c>
      <c r="G20" s="12">
        <v>38.1</v>
      </c>
      <c r="H20" s="47" t="s">
        <v>49</v>
      </c>
      <c r="I20" s="26"/>
      <c r="J20" s="48"/>
      <c r="K20" s="48"/>
    </row>
    <row r="21" spans="1:11" x14ac:dyDescent="0.3">
      <c r="A21" s="45">
        <f t="shared" si="0"/>
        <v>41450</v>
      </c>
      <c r="B21" s="26">
        <v>2013</v>
      </c>
      <c r="C21" s="26">
        <v>176</v>
      </c>
      <c r="D21" s="46" t="s">
        <v>64</v>
      </c>
      <c r="E21" s="2">
        <v>5</v>
      </c>
      <c r="F21" s="1">
        <v>40.64</v>
      </c>
      <c r="G21" s="12">
        <v>50.8</v>
      </c>
      <c r="H21" s="47" t="s">
        <v>49</v>
      </c>
      <c r="I21" s="26"/>
      <c r="J21" s="48"/>
      <c r="K21" s="48"/>
    </row>
    <row r="22" spans="1:11" x14ac:dyDescent="0.3">
      <c r="A22" s="45">
        <f t="shared" ref="A22:A47" si="1">DATE(B22,1,C22)</f>
        <v>41450</v>
      </c>
      <c r="B22" s="26">
        <v>2013</v>
      </c>
      <c r="C22" s="26">
        <v>176</v>
      </c>
      <c r="D22" s="46" t="s">
        <v>65</v>
      </c>
      <c r="E22" s="2">
        <v>1</v>
      </c>
      <c r="F22" s="49">
        <v>45.72</v>
      </c>
      <c r="G22" s="47">
        <v>45.72</v>
      </c>
      <c r="H22" s="47" t="s">
        <v>50</v>
      </c>
      <c r="I22" s="26"/>
      <c r="J22" s="48"/>
      <c r="K22" s="48"/>
    </row>
    <row r="23" spans="1:11" x14ac:dyDescent="0.3">
      <c r="A23" s="45">
        <f t="shared" si="1"/>
        <v>41450</v>
      </c>
      <c r="B23" s="26">
        <v>2013</v>
      </c>
      <c r="C23" s="26">
        <v>176</v>
      </c>
      <c r="D23" s="46" t="s">
        <v>65</v>
      </c>
      <c r="E23" s="2">
        <v>2</v>
      </c>
      <c r="F23" s="49">
        <v>44.45</v>
      </c>
      <c r="G23" s="47">
        <v>40.64</v>
      </c>
      <c r="H23" s="47" t="s">
        <v>50</v>
      </c>
      <c r="I23" s="26"/>
      <c r="J23" s="48"/>
      <c r="K23" s="48"/>
    </row>
    <row r="24" spans="1:11" x14ac:dyDescent="0.3">
      <c r="A24" s="45">
        <f t="shared" si="1"/>
        <v>41450</v>
      </c>
      <c r="B24" s="26">
        <v>2013</v>
      </c>
      <c r="C24" s="26">
        <v>176</v>
      </c>
      <c r="D24" s="46" t="s">
        <v>65</v>
      </c>
      <c r="E24" s="2">
        <v>3</v>
      </c>
      <c r="F24" s="49">
        <v>45.72</v>
      </c>
      <c r="G24" s="47">
        <v>44.45</v>
      </c>
      <c r="H24" s="47" t="s">
        <v>50</v>
      </c>
      <c r="I24" s="26"/>
      <c r="J24" s="48"/>
      <c r="K24" s="48"/>
    </row>
    <row r="25" spans="1:11" x14ac:dyDescent="0.3">
      <c r="A25" s="45">
        <f t="shared" si="1"/>
        <v>41450</v>
      </c>
      <c r="B25" s="26">
        <v>2013</v>
      </c>
      <c r="C25" s="26">
        <v>176</v>
      </c>
      <c r="D25" s="46" t="s">
        <v>65</v>
      </c>
      <c r="E25" s="2">
        <v>4</v>
      </c>
      <c r="F25" s="49">
        <v>43.18</v>
      </c>
      <c r="G25" s="47">
        <v>40.64</v>
      </c>
      <c r="H25" s="47" t="s">
        <v>49</v>
      </c>
      <c r="I25" s="26"/>
      <c r="J25" s="48"/>
      <c r="K25" s="48"/>
    </row>
    <row r="26" spans="1:11" x14ac:dyDescent="0.3">
      <c r="A26" s="45">
        <f t="shared" si="1"/>
        <v>41450</v>
      </c>
      <c r="B26" s="26">
        <v>2013</v>
      </c>
      <c r="C26" s="26">
        <v>176</v>
      </c>
      <c r="D26" s="46" t="s">
        <v>65</v>
      </c>
      <c r="E26" s="2">
        <v>5</v>
      </c>
      <c r="F26" s="49">
        <v>40.64</v>
      </c>
      <c r="G26" s="47">
        <v>35.56</v>
      </c>
      <c r="H26" s="47" t="s">
        <v>50</v>
      </c>
      <c r="I26" s="26"/>
      <c r="J26" s="48"/>
      <c r="K26" s="48"/>
    </row>
    <row r="27" spans="1:11" x14ac:dyDescent="0.3">
      <c r="A27" s="45">
        <f t="shared" si="1"/>
        <v>41450</v>
      </c>
      <c r="B27" s="26">
        <v>2013</v>
      </c>
      <c r="C27" s="26">
        <v>176</v>
      </c>
      <c r="D27" s="46" t="s">
        <v>66</v>
      </c>
      <c r="E27" s="2">
        <v>1</v>
      </c>
      <c r="F27" s="49">
        <v>49.53</v>
      </c>
      <c r="G27" s="47">
        <v>58.42</v>
      </c>
      <c r="H27" s="47" t="s">
        <v>50</v>
      </c>
      <c r="I27" s="26"/>
      <c r="J27" s="48"/>
      <c r="K27" s="48"/>
    </row>
    <row r="28" spans="1:11" x14ac:dyDescent="0.3">
      <c r="A28" s="45">
        <f t="shared" si="1"/>
        <v>41450</v>
      </c>
      <c r="B28" s="26">
        <v>2013</v>
      </c>
      <c r="C28" s="26">
        <v>176</v>
      </c>
      <c r="D28" s="46" t="s">
        <v>66</v>
      </c>
      <c r="E28" s="2">
        <v>2</v>
      </c>
      <c r="F28" s="49">
        <v>48.26</v>
      </c>
      <c r="G28" s="47">
        <v>55.88</v>
      </c>
      <c r="H28" s="47" t="s">
        <v>50</v>
      </c>
      <c r="I28" s="26"/>
      <c r="J28" s="48"/>
      <c r="K28" s="48"/>
    </row>
    <row r="29" spans="1:11" x14ac:dyDescent="0.3">
      <c r="A29" s="45">
        <f t="shared" si="1"/>
        <v>41450</v>
      </c>
      <c r="B29" s="26">
        <v>2013</v>
      </c>
      <c r="C29" s="26">
        <v>176</v>
      </c>
      <c r="D29" s="46" t="s">
        <v>66</v>
      </c>
      <c r="E29" s="2">
        <v>3</v>
      </c>
      <c r="F29" s="49">
        <v>43.18</v>
      </c>
      <c r="G29" s="49">
        <v>50.8</v>
      </c>
      <c r="H29" s="49" t="s">
        <v>50</v>
      </c>
      <c r="I29" s="26"/>
      <c r="J29" s="48"/>
      <c r="K29" s="48"/>
    </row>
    <row r="30" spans="1:11" x14ac:dyDescent="0.3">
      <c r="A30" s="45">
        <f t="shared" si="1"/>
        <v>41450</v>
      </c>
      <c r="B30" s="26">
        <v>2013</v>
      </c>
      <c r="C30" s="26">
        <v>176</v>
      </c>
      <c r="D30" s="46" t="s">
        <v>66</v>
      </c>
      <c r="E30" s="2">
        <v>4</v>
      </c>
      <c r="F30" s="49">
        <v>40.64</v>
      </c>
      <c r="G30" s="49">
        <v>43.18</v>
      </c>
      <c r="H30" s="49" t="s">
        <v>50</v>
      </c>
      <c r="I30" s="26"/>
      <c r="J30" s="48"/>
      <c r="K30" s="48"/>
    </row>
    <row r="31" spans="1:11" x14ac:dyDescent="0.3">
      <c r="A31" s="45">
        <f t="shared" si="1"/>
        <v>41450</v>
      </c>
      <c r="B31" s="26">
        <v>2013</v>
      </c>
      <c r="C31" s="26">
        <v>176</v>
      </c>
      <c r="D31" s="46" t="s">
        <v>66</v>
      </c>
      <c r="E31" s="2">
        <v>5</v>
      </c>
      <c r="F31" s="49">
        <v>41.910000000000004</v>
      </c>
      <c r="G31" s="49">
        <v>50.8</v>
      </c>
      <c r="H31" s="49" t="s">
        <v>50</v>
      </c>
      <c r="I31" s="26"/>
      <c r="J31" s="48"/>
      <c r="K31" s="48"/>
    </row>
    <row r="32" spans="1:11" x14ac:dyDescent="0.3">
      <c r="A32" s="45">
        <f t="shared" si="1"/>
        <v>41450</v>
      </c>
      <c r="B32" s="26">
        <v>2013</v>
      </c>
      <c r="C32" s="26">
        <v>176</v>
      </c>
      <c r="D32" s="46" t="s">
        <v>67</v>
      </c>
      <c r="E32" s="2">
        <v>1</v>
      </c>
      <c r="F32" s="49">
        <v>50.8</v>
      </c>
      <c r="G32" s="49">
        <v>48.26</v>
      </c>
      <c r="H32" s="49" t="s">
        <v>50</v>
      </c>
      <c r="I32" s="26"/>
      <c r="J32" s="48"/>
      <c r="K32" s="48"/>
    </row>
    <row r="33" spans="1:11" x14ac:dyDescent="0.3">
      <c r="A33" s="45">
        <f t="shared" si="1"/>
        <v>41450</v>
      </c>
      <c r="B33" s="26">
        <v>2013</v>
      </c>
      <c r="C33" s="26">
        <v>176</v>
      </c>
      <c r="D33" s="46" t="s">
        <v>67</v>
      </c>
      <c r="E33" s="2">
        <v>2</v>
      </c>
      <c r="F33" s="49">
        <v>53.34</v>
      </c>
      <c r="G33" s="49">
        <v>43.18</v>
      </c>
      <c r="H33" s="49" t="s">
        <v>50</v>
      </c>
      <c r="I33" s="26"/>
      <c r="J33" s="48"/>
      <c r="K33" s="48"/>
    </row>
    <row r="34" spans="1:11" x14ac:dyDescent="0.3">
      <c r="A34" s="45">
        <f t="shared" si="1"/>
        <v>41450</v>
      </c>
      <c r="B34" s="26">
        <v>2013</v>
      </c>
      <c r="C34" s="26">
        <v>176</v>
      </c>
      <c r="D34" s="46" t="s">
        <v>67</v>
      </c>
      <c r="E34" s="2">
        <v>3</v>
      </c>
      <c r="F34" s="49">
        <v>43.18</v>
      </c>
      <c r="G34" s="49">
        <v>50.8</v>
      </c>
      <c r="H34" s="49" t="s">
        <v>49</v>
      </c>
      <c r="I34" s="26"/>
      <c r="J34" s="48"/>
      <c r="K34" s="48"/>
    </row>
    <row r="35" spans="1:11" x14ac:dyDescent="0.3">
      <c r="A35" s="45">
        <f t="shared" si="1"/>
        <v>41450</v>
      </c>
      <c r="B35" s="26">
        <v>2013</v>
      </c>
      <c r="C35" s="26">
        <v>176</v>
      </c>
      <c r="D35" s="46" t="s">
        <v>67</v>
      </c>
      <c r="E35" s="2">
        <v>4</v>
      </c>
      <c r="F35" s="49">
        <v>44.45</v>
      </c>
      <c r="G35" s="49">
        <v>43.18</v>
      </c>
      <c r="H35" s="49" t="s">
        <v>50</v>
      </c>
      <c r="I35" s="26"/>
      <c r="J35" s="48"/>
      <c r="K35" s="48"/>
    </row>
    <row r="36" spans="1:11" x14ac:dyDescent="0.3">
      <c r="A36" s="45">
        <f t="shared" si="1"/>
        <v>41450</v>
      </c>
      <c r="B36" s="26">
        <v>2013</v>
      </c>
      <c r="C36" s="26">
        <v>176</v>
      </c>
      <c r="D36" s="46" t="s">
        <v>67</v>
      </c>
      <c r="E36" s="2">
        <v>5</v>
      </c>
      <c r="F36" s="49">
        <v>38.1</v>
      </c>
      <c r="G36" s="49">
        <v>44.45</v>
      </c>
      <c r="H36" s="49" t="s">
        <v>49</v>
      </c>
      <c r="I36" s="26"/>
      <c r="J36" s="48"/>
      <c r="K36" s="48"/>
    </row>
    <row r="37" spans="1:11" x14ac:dyDescent="0.3">
      <c r="A37" s="45">
        <f t="shared" si="1"/>
        <v>41450</v>
      </c>
      <c r="B37" s="26">
        <v>2013</v>
      </c>
      <c r="C37" s="26">
        <v>176</v>
      </c>
      <c r="D37" s="46" t="s">
        <v>68</v>
      </c>
      <c r="E37" s="2">
        <v>1</v>
      </c>
      <c r="F37" s="49">
        <v>49.53</v>
      </c>
      <c r="G37" s="49">
        <v>48.26</v>
      </c>
      <c r="H37" s="49" t="s">
        <v>50</v>
      </c>
      <c r="I37" s="26"/>
      <c r="J37" s="48"/>
      <c r="K37" s="48"/>
    </row>
    <row r="38" spans="1:11" x14ac:dyDescent="0.3">
      <c r="A38" s="45">
        <f t="shared" si="1"/>
        <v>41450</v>
      </c>
      <c r="B38" s="26">
        <v>2013</v>
      </c>
      <c r="C38" s="26">
        <v>176</v>
      </c>
      <c r="D38" s="46" t="s">
        <v>68</v>
      </c>
      <c r="E38" s="2">
        <v>2</v>
      </c>
      <c r="F38" s="49">
        <v>46.99</v>
      </c>
      <c r="G38" s="49">
        <v>43.18</v>
      </c>
      <c r="H38" s="49" t="s">
        <v>49</v>
      </c>
      <c r="I38" s="26"/>
      <c r="J38" s="48"/>
      <c r="K38" s="48"/>
    </row>
    <row r="39" spans="1:11" x14ac:dyDescent="0.3">
      <c r="A39" s="45">
        <f t="shared" si="1"/>
        <v>41450</v>
      </c>
      <c r="B39" s="26">
        <v>2013</v>
      </c>
      <c r="C39" s="26">
        <v>176</v>
      </c>
      <c r="D39" s="46" t="s">
        <v>68</v>
      </c>
      <c r="E39" s="2">
        <v>3</v>
      </c>
      <c r="F39" s="49">
        <v>45.72</v>
      </c>
      <c r="G39" s="49">
        <v>44.45</v>
      </c>
      <c r="H39" s="49" t="s">
        <v>49</v>
      </c>
      <c r="I39" s="26"/>
      <c r="J39" s="48"/>
      <c r="K39" s="48"/>
    </row>
    <row r="40" spans="1:11" x14ac:dyDescent="0.3">
      <c r="A40" s="45">
        <f t="shared" si="1"/>
        <v>41450</v>
      </c>
      <c r="B40" s="26">
        <v>2013</v>
      </c>
      <c r="C40" s="26">
        <v>176</v>
      </c>
      <c r="D40" s="46" t="s">
        <v>68</v>
      </c>
      <c r="E40" s="2">
        <v>4</v>
      </c>
      <c r="F40" s="49">
        <v>43.18</v>
      </c>
      <c r="G40" s="49">
        <v>50.8</v>
      </c>
      <c r="H40" s="49" t="s">
        <v>49</v>
      </c>
      <c r="J40" s="48"/>
      <c r="K40" s="48"/>
    </row>
    <row r="41" spans="1:11" x14ac:dyDescent="0.3">
      <c r="A41" s="45">
        <f t="shared" si="1"/>
        <v>41450</v>
      </c>
      <c r="B41" s="26">
        <v>2013</v>
      </c>
      <c r="C41" s="26">
        <v>176</v>
      </c>
      <c r="D41" s="46" t="s">
        <v>68</v>
      </c>
      <c r="E41" s="2">
        <v>5</v>
      </c>
      <c r="F41" s="49">
        <v>36.83</v>
      </c>
      <c r="G41" s="49">
        <v>43.18</v>
      </c>
      <c r="H41" s="49" t="s">
        <v>49</v>
      </c>
      <c r="J41" s="48"/>
      <c r="K41" s="48"/>
    </row>
    <row r="42" spans="1:11" x14ac:dyDescent="0.3">
      <c r="A42" s="45">
        <f t="shared" si="1"/>
        <v>41464</v>
      </c>
      <c r="B42" s="26">
        <v>2013</v>
      </c>
      <c r="C42" s="26">
        <v>190</v>
      </c>
      <c r="D42" s="46" t="s">
        <v>61</v>
      </c>
      <c r="E42" s="46">
        <v>1</v>
      </c>
      <c r="F42" s="49">
        <v>88.9</v>
      </c>
      <c r="G42" s="49">
        <v>88.9</v>
      </c>
      <c r="H42" s="46" t="s">
        <v>51</v>
      </c>
      <c r="J42" s="48"/>
      <c r="K42" s="48"/>
    </row>
    <row r="43" spans="1:11" x14ac:dyDescent="0.3">
      <c r="A43" s="45">
        <f t="shared" si="1"/>
        <v>41464</v>
      </c>
      <c r="B43" s="26">
        <v>2013</v>
      </c>
      <c r="C43" s="26">
        <v>190</v>
      </c>
      <c r="D43" s="46" t="s">
        <v>61</v>
      </c>
      <c r="E43" s="46">
        <v>2</v>
      </c>
      <c r="F43" s="49">
        <v>83.820000000000007</v>
      </c>
      <c r="G43" s="49">
        <v>76.2</v>
      </c>
      <c r="H43" s="46" t="s">
        <v>51</v>
      </c>
      <c r="J43" s="48"/>
      <c r="K43" s="48"/>
    </row>
    <row r="44" spans="1:11" x14ac:dyDescent="0.3">
      <c r="A44" s="45">
        <f t="shared" si="1"/>
        <v>41464</v>
      </c>
      <c r="B44" s="26">
        <v>2013</v>
      </c>
      <c r="C44" s="26">
        <v>190</v>
      </c>
      <c r="D44" s="46" t="s">
        <v>61</v>
      </c>
      <c r="E44" s="46">
        <v>3</v>
      </c>
      <c r="F44" s="49">
        <v>81.28</v>
      </c>
      <c r="G44" s="49">
        <v>71.12</v>
      </c>
      <c r="H44" s="46" t="s">
        <v>50</v>
      </c>
      <c r="J44" s="48"/>
      <c r="K44" s="48"/>
    </row>
    <row r="45" spans="1:11" x14ac:dyDescent="0.3">
      <c r="A45" s="45">
        <f t="shared" si="1"/>
        <v>41464</v>
      </c>
      <c r="B45" s="26">
        <v>2013</v>
      </c>
      <c r="C45" s="26">
        <v>190</v>
      </c>
      <c r="D45" s="46" t="s">
        <v>61</v>
      </c>
      <c r="E45" s="46">
        <v>4</v>
      </c>
      <c r="F45" s="49">
        <v>83.820000000000007</v>
      </c>
      <c r="G45" s="49">
        <v>60.96</v>
      </c>
      <c r="H45" s="46" t="s">
        <v>50</v>
      </c>
      <c r="J45" s="48"/>
      <c r="K45" s="48"/>
    </row>
    <row r="46" spans="1:11" x14ac:dyDescent="0.3">
      <c r="A46" s="45">
        <f t="shared" si="1"/>
        <v>41464</v>
      </c>
      <c r="B46" s="26">
        <v>2013</v>
      </c>
      <c r="C46" s="26">
        <v>190</v>
      </c>
      <c r="D46" s="46" t="s">
        <v>61</v>
      </c>
      <c r="E46" s="46">
        <v>5</v>
      </c>
      <c r="F46" s="49">
        <v>101.6</v>
      </c>
      <c r="G46" s="49">
        <v>83.820000000000007</v>
      </c>
      <c r="H46" s="46" t="s">
        <v>51</v>
      </c>
      <c r="J46" s="48"/>
      <c r="K46" s="48"/>
    </row>
    <row r="47" spans="1:11" x14ac:dyDescent="0.3">
      <c r="A47" s="45">
        <f t="shared" si="1"/>
        <v>41464</v>
      </c>
      <c r="B47" s="26">
        <v>2013</v>
      </c>
      <c r="C47" s="26">
        <v>190</v>
      </c>
      <c r="D47" s="46" t="s">
        <v>62</v>
      </c>
      <c r="E47" s="46">
        <v>1</v>
      </c>
      <c r="F47" s="49">
        <v>104.14</v>
      </c>
      <c r="G47" s="49">
        <v>81.28</v>
      </c>
      <c r="H47" s="46" t="s">
        <v>56</v>
      </c>
      <c r="J47" s="48"/>
      <c r="K47" s="48"/>
    </row>
    <row r="48" spans="1:11" x14ac:dyDescent="0.3">
      <c r="A48" s="45">
        <f t="shared" ref="A48" si="2">DATE(B48,1,C48)</f>
        <v>41464</v>
      </c>
      <c r="B48" s="26">
        <v>2013</v>
      </c>
      <c r="C48" s="26">
        <v>190</v>
      </c>
      <c r="D48" s="46" t="s">
        <v>62</v>
      </c>
      <c r="E48" s="46">
        <v>2</v>
      </c>
      <c r="F48" s="49">
        <v>104.14</v>
      </c>
      <c r="G48" s="49">
        <v>76.2</v>
      </c>
      <c r="H48" s="46" t="s">
        <v>51</v>
      </c>
      <c r="J48" s="48"/>
      <c r="K48" s="48"/>
    </row>
    <row r="49" spans="1:11" x14ac:dyDescent="0.3">
      <c r="A49" s="45">
        <f t="shared" ref="A49:A87" si="3">DATE(B49,1,C49)</f>
        <v>41464</v>
      </c>
      <c r="B49" s="26">
        <v>2013</v>
      </c>
      <c r="C49" s="26">
        <v>190</v>
      </c>
      <c r="D49" s="46" t="s">
        <v>62</v>
      </c>
      <c r="E49" s="46">
        <v>3</v>
      </c>
      <c r="F49" s="49">
        <v>88.9</v>
      </c>
      <c r="G49" s="49">
        <v>45.72</v>
      </c>
      <c r="H49" s="46" t="s">
        <v>51</v>
      </c>
      <c r="J49" s="48"/>
      <c r="K49" s="48"/>
    </row>
    <row r="50" spans="1:11" x14ac:dyDescent="0.3">
      <c r="A50" s="45">
        <f t="shared" si="3"/>
        <v>41464</v>
      </c>
      <c r="B50" s="26">
        <v>2013</v>
      </c>
      <c r="C50" s="26">
        <v>190</v>
      </c>
      <c r="D50" s="46" t="s">
        <v>62</v>
      </c>
      <c r="E50" s="46">
        <v>4</v>
      </c>
      <c r="F50" s="49">
        <v>88.9</v>
      </c>
      <c r="G50" s="49">
        <v>55.88</v>
      </c>
      <c r="H50" s="46" t="s">
        <v>51</v>
      </c>
      <c r="J50" s="48"/>
      <c r="K50" s="48"/>
    </row>
    <row r="51" spans="1:11" x14ac:dyDescent="0.3">
      <c r="A51" s="45">
        <f t="shared" si="3"/>
        <v>41464</v>
      </c>
      <c r="B51" s="26">
        <v>2013</v>
      </c>
      <c r="C51" s="26">
        <v>190</v>
      </c>
      <c r="D51" s="46" t="s">
        <v>62</v>
      </c>
      <c r="E51" s="46">
        <v>5</v>
      </c>
      <c r="F51" s="49">
        <v>83.820000000000007</v>
      </c>
      <c r="G51" s="49">
        <v>48.26</v>
      </c>
      <c r="H51" s="46" t="s">
        <v>50</v>
      </c>
      <c r="J51" s="48"/>
      <c r="K51" s="48"/>
    </row>
    <row r="52" spans="1:11" x14ac:dyDescent="0.3">
      <c r="A52" s="45">
        <f t="shared" si="3"/>
        <v>41464</v>
      </c>
      <c r="B52" s="26">
        <v>2013</v>
      </c>
      <c r="C52" s="26">
        <v>190</v>
      </c>
      <c r="D52" s="46" t="s">
        <v>63</v>
      </c>
      <c r="E52" s="46">
        <v>1</v>
      </c>
      <c r="F52" s="49">
        <v>93.98</v>
      </c>
      <c r="G52" s="49">
        <v>76.2</v>
      </c>
      <c r="H52" s="46" t="s">
        <v>51</v>
      </c>
      <c r="J52" s="48"/>
      <c r="K52" s="48"/>
    </row>
    <row r="53" spans="1:11" x14ac:dyDescent="0.3">
      <c r="A53" s="45">
        <f t="shared" si="3"/>
        <v>41464</v>
      </c>
      <c r="B53" s="26">
        <v>2013</v>
      </c>
      <c r="C53" s="26">
        <v>190</v>
      </c>
      <c r="D53" s="46" t="s">
        <v>63</v>
      </c>
      <c r="E53" s="46">
        <v>2</v>
      </c>
      <c r="F53" s="49">
        <v>91.44</v>
      </c>
      <c r="G53" s="49">
        <v>53.34</v>
      </c>
      <c r="H53" s="46" t="s">
        <v>50</v>
      </c>
      <c r="J53" s="48"/>
      <c r="K53" s="48"/>
    </row>
    <row r="54" spans="1:11" x14ac:dyDescent="0.3">
      <c r="A54" s="45">
        <f t="shared" si="3"/>
        <v>41464</v>
      </c>
      <c r="B54" s="26">
        <v>2013</v>
      </c>
      <c r="C54" s="26">
        <v>190</v>
      </c>
      <c r="D54" s="46" t="s">
        <v>63</v>
      </c>
      <c r="E54" s="46">
        <v>3</v>
      </c>
      <c r="F54" s="49">
        <v>63.5</v>
      </c>
      <c r="G54" s="49">
        <v>66.040000000000006</v>
      </c>
      <c r="H54" s="46" t="s">
        <v>49</v>
      </c>
      <c r="J54" s="48"/>
      <c r="K54" s="48"/>
    </row>
    <row r="55" spans="1:11" x14ac:dyDescent="0.3">
      <c r="A55" s="45">
        <f t="shared" si="3"/>
        <v>41464</v>
      </c>
      <c r="B55" s="26">
        <v>2013</v>
      </c>
      <c r="C55" s="26">
        <v>190</v>
      </c>
      <c r="D55" s="46" t="s">
        <v>63</v>
      </c>
      <c r="E55" s="46">
        <v>4</v>
      </c>
      <c r="F55" s="49">
        <v>76.2</v>
      </c>
      <c r="G55" s="49">
        <v>50.8</v>
      </c>
      <c r="H55" s="46" t="s">
        <v>50</v>
      </c>
      <c r="J55" s="48"/>
      <c r="K55" s="48"/>
    </row>
    <row r="56" spans="1:11" x14ac:dyDescent="0.3">
      <c r="A56" s="45">
        <f t="shared" si="3"/>
        <v>41464</v>
      </c>
      <c r="B56" s="26">
        <v>2013</v>
      </c>
      <c r="C56" s="26">
        <v>190</v>
      </c>
      <c r="D56" s="46" t="s">
        <v>63</v>
      </c>
      <c r="E56" s="46">
        <v>5</v>
      </c>
      <c r="F56" s="49">
        <v>78.739999999999995</v>
      </c>
      <c r="G56" s="49">
        <v>38.1</v>
      </c>
      <c r="H56" s="46" t="s">
        <v>50</v>
      </c>
      <c r="J56" s="48"/>
      <c r="K56" s="48"/>
    </row>
    <row r="57" spans="1:11" x14ac:dyDescent="0.3">
      <c r="A57" s="45">
        <f t="shared" si="3"/>
        <v>41464</v>
      </c>
      <c r="B57" s="26">
        <v>2013</v>
      </c>
      <c r="C57" s="26">
        <v>190</v>
      </c>
      <c r="D57" s="46" t="s">
        <v>64</v>
      </c>
      <c r="E57" s="46">
        <v>1</v>
      </c>
      <c r="F57" s="49">
        <v>86.36</v>
      </c>
      <c r="G57" s="49">
        <v>63.5</v>
      </c>
      <c r="H57" s="46" t="s">
        <v>50</v>
      </c>
      <c r="J57" s="48"/>
      <c r="K57" s="48"/>
    </row>
    <row r="58" spans="1:11" x14ac:dyDescent="0.3">
      <c r="A58" s="45">
        <f t="shared" si="3"/>
        <v>41464</v>
      </c>
      <c r="B58" s="26">
        <v>2013</v>
      </c>
      <c r="C58" s="26">
        <v>190</v>
      </c>
      <c r="D58" s="46" t="s">
        <v>64</v>
      </c>
      <c r="E58" s="46">
        <v>2</v>
      </c>
      <c r="F58" s="49">
        <v>83.820000000000007</v>
      </c>
      <c r="G58" s="49">
        <v>53.34</v>
      </c>
      <c r="H58" s="46" t="s">
        <v>50</v>
      </c>
      <c r="J58" s="48"/>
      <c r="K58" s="48"/>
    </row>
    <row r="59" spans="1:11" x14ac:dyDescent="0.3">
      <c r="A59" s="45">
        <f t="shared" si="3"/>
        <v>41464</v>
      </c>
      <c r="B59" s="26">
        <v>2013</v>
      </c>
      <c r="C59" s="26">
        <v>190</v>
      </c>
      <c r="D59" s="46" t="s">
        <v>64</v>
      </c>
      <c r="E59" s="46">
        <v>3</v>
      </c>
      <c r="F59" s="49">
        <v>76.2</v>
      </c>
      <c r="G59" s="49">
        <v>68.58</v>
      </c>
      <c r="H59" s="46" t="s">
        <v>50</v>
      </c>
      <c r="J59" s="48"/>
      <c r="K59" s="48"/>
    </row>
    <row r="60" spans="1:11" x14ac:dyDescent="0.3">
      <c r="A60" s="45">
        <f t="shared" si="3"/>
        <v>41464</v>
      </c>
      <c r="B60" s="26">
        <v>2013</v>
      </c>
      <c r="C60" s="26">
        <v>190</v>
      </c>
      <c r="D60" s="46" t="s">
        <v>64</v>
      </c>
      <c r="E60" s="46">
        <v>4</v>
      </c>
      <c r="F60" s="49">
        <v>78.739999999999995</v>
      </c>
      <c r="G60" s="49">
        <v>45.72</v>
      </c>
      <c r="H60" s="46" t="s">
        <v>50</v>
      </c>
      <c r="J60" s="48"/>
      <c r="K60" s="48"/>
    </row>
    <row r="61" spans="1:11" x14ac:dyDescent="0.3">
      <c r="A61" s="45">
        <f t="shared" si="3"/>
        <v>41464</v>
      </c>
      <c r="B61" s="26">
        <v>2013</v>
      </c>
      <c r="C61" s="26">
        <v>190</v>
      </c>
      <c r="D61" s="46" t="s">
        <v>64</v>
      </c>
      <c r="E61" s="46">
        <v>5</v>
      </c>
      <c r="F61" s="49">
        <v>91.44</v>
      </c>
      <c r="G61" s="49">
        <v>38.1</v>
      </c>
      <c r="H61" s="46" t="s">
        <v>51</v>
      </c>
      <c r="J61" s="48"/>
      <c r="K61" s="48"/>
    </row>
    <row r="62" spans="1:11" x14ac:dyDescent="0.3">
      <c r="A62" s="45">
        <f t="shared" si="3"/>
        <v>41464</v>
      </c>
      <c r="B62" s="26">
        <v>2013</v>
      </c>
      <c r="C62" s="26">
        <v>190</v>
      </c>
      <c r="D62" s="46" t="s">
        <v>65</v>
      </c>
      <c r="E62" s="46">
        <v>1</v>
      </c>
      <c r="F62" s="49">
        <v>101.6</v>
      </c>
      <c r="G62" s="49">
        <v>96.52</v>
      </c>
      <c r="H62" s="46" t="s">
        <v>56</v>
      </c>
      <c r="J62" s="48"/>
      <c r="K62" s="48"/>
    </row>
    <row r="63" spans="1:11" x14ac:dyDescent="0.3">
      <c r="A63" s="45">
        <f t="shared" si="3"/>
        <v>41464</v>
      </c>
      <c r="B63" s="26">
        <v>2013</v>
      </c>
      <c r="C63" s="26">
        <v>190</v>
      </c>
      <c r="D63" s="46" t="s">
        <v>65</v>
      </c>
      <c r="E63" s="46">
        <v>2</v>
      </c>
      <c r="F63" s="49">
        <v>96.52</v>
      </c>
      <c r="G63" s="49">
        <v>88.9</v>
      </c>
      <c r="H63" s="46" t="s">
        <v>56</v>
      </c>
      <c r="J63" s="48"/>
      <c r="K63" s="48"/>
    </row>
    <row r="64" spans="1:11" x14ac:dyDescent="0.3">
      <c r="A64" s="45">
        <f t="shared" si="3"/>
        <v>41464</v>
      </c>
      <c r="B64" s="26">
        <v>2013</v>
      </c>
      <c r="C64" s="26">
        <v>190</v>
      </c>
      <c r="D64" s="46" t="s">
        <v>65</v>
      </c>
      <c r="E64" s="46">
        <v>3</v>
      </c>
      <c r="F64" s="49">
        <v>96.52</v>
      </c>
      <c r="G64" s="49">
        <v>73.66</v>
      </c>
      <c r="H64" s="46" t="s">
        <v>51</v>
      </c>
      <c r="J64" s="48"/>
      <c r="K64" s="48"/>
    </row>
    <row r="65" spans="1:11" x14ac:dyDescent="0.3">
      <c r="A65" s="45">
        <f t="shared" si="3"/>
        <v>41464</v>
      </c>
      <c r="B65" s="26">
        <v>2013</v>
      </c>
      <c r="C65" s="26">
        <v>190</v>
      </c>
      <c r="D65" s="46" t="s">
        <v>65</v>
      </c>
      <c r="E65" s="46">
        <v>4</v>
      </c>
      <c r="F65" s="49">
        <v>93.98</v>
      </c>
      <c r="G65" s="49">
        <v>76.2</v>
      </c>
      <c r="H65" s="46" t="s">
        <v>51</v>
      </c>
      <c r="J65" s="48"/>
      <c r="K65" s="48"/>
    </row>
    <row r="66" spans="1:11" x14ac:dyDescent="0.3">
      <c r="A66" s="45">
        <f t="shared" si="3"/>
        <v>41464</v>
      </c>
      <c r="B66" s="26">
        <v>2013</v>
      </c>
      <c r="C66" s="26">
        <v>190</v>
      </c>
      <c r="D66" s="46" t="s">
        <v>65</v>
      </c>
      <c r="E66" s="46">
        <v>5</v>
      </c>
      <c r="F66" s="49">
        <v>101.6</v>
      </c>
      <c r="G66" s="49">
        <v>88.9</v>
      </c>
      <c r="H66" s="46" t="s">
        <v>56</v>
      </c>
      <c r="J66" s="48"/>
      <c r="K66" s="48"/>
    </row>
    <row r="67" spans="1:11" x14ac:dyDescent="0.3">
      <c r="A67" s="45">
        <f t="shared" si="3"/>
        <v>41464</v>
      </c>
      <c r="B67" s="26">
        <v>2013</v>
      </c>
      <c r="C67" s="26">
        <v>190</v>
      </c>
      <c r="D67" s="46" t="s">
        <v>66</v>
      </c>
      <c r="E67" s="46">
        <v>1</v>
      </c>
      <c r="F67" s="49">
        <v>121.92</v>
      </c>
      <c r="G67" s="49">
        <v>63.5</v>
      </c>
      <c r="H67" s="46" t="s">
        <v>56</v>
      </c>
      <c r="J67" s="48"/>
      <c r="K67" s="48"/>
    </row>
    <row r="68" spans="1:11" x14ac:dyDescent="0.3">
      <c r="A68" s="45">
        <f t="shared" si="3"/>
        <v>41464</v>
      </c>
      <c r="B68" s="26">
        <v>2013</v>
      </c>
      <c r="C68" s="26">
        <v>190</v>
      </c>
      <c r="D68" s="46" t="s">
        <v>66</v>
      </c>
      <c r="E68" s="46">
        <v>2</v>
      </c>
      <c r="F68" s="49">
        <v>119.38</v>
      </c>
      <c r="G68" s="49">
        <v>50.8</v>
      </c>
      <c r="H68" s="46" t="s">
        <v>56</v>
      </c>
      <c r="J68" s="48"/>
      <c r="K68" s="48"/>
    </row>
    <row r="69" spans="1:11" x14ac:dyDescent="0.3">
      <c r="A69" s="45">
        <f t="shared" si="3"/>
        <v>41464</v>
      </c>
      <c r="B69" s="26">
        <v>2013</v>
      </c>
      <c r="C69" s="26">
        <v>190</v>
      </c>
      <c r="D69" s="46" t="s">
        <v>66</v>
      </c>
      <c r="E69" s="46">
        <v>3</v>
      </c>
      <c r="F69" s="49">
        <v>114.3</v>
      </c>
      <c r="G69" s="49">
        <v>96.52</v>
      </c>
      <c r="H69" s="46" t="s">
        <v>56</v>
      </c>
      <c r="J69" s="48"/>
      <c r="K69" s="48"/>
    </row>
    <row r="70" spans="1:11" x14ac:dyDescent="0.3">
      <c r="A70" s="45">
        <f t="shared" si="3"/>
        <v>41464</v>
      </c>
      <c r="B70" s="26">
        <v>2013</v>
      </c>
      <c r="C70" s="26">
        <v>190</v>
      </c>
      <c r="D70" s="46" t="s">
        <v>66</v>
      </c>
      <c r="E70" s="46">
        <v>4</v>
      </c>
      <c r="F70" s="49">
        <v>101.6</v>
      </c>
      <c r="G70" s="49">
        <v>83.820000000000007</v>
      </c>
      <c r="H70" s="46" t="s">
        <v>51</v>
      </c>
      <c r="J70" s="48"/>
      <c r="K70" s="48"/>
    </row>
    <row r="71" spans="1:11" x14ac:dyDescent="0.3">
      <c r="A71" s="45">
        <f t="shared" si="3"/>
        <v>41464</v>
      </c>
      <c r="B71" s="26">
        <v>2013</v>
      </c>
      <c r="C71" s="26">
        <v>190</v>
      </c>
      <c r="D71" s="46" t="s">
        <v>66</v>
      </c>
      <c r="E71" s="46">
        <v>5</v>
      </c>
      <c r="F71" s="49">
        <v>114.3</v>
      </c>
      <c r="G71" s="49">
        <v>88.9</v>
      </c>
      <c r="H71" s="46" t="s">
        <v>51</v>
      </c>
      <c r="J71" s="48"/>
      <c r="K71" s="48"/>
    </row>
    <row r="72" spans="1:11" x14ac:dyDescent="0.3">
      <c r="A72" s="45">
        <f t="shared" si="3"/>
        <v>41464</v>
      </c>
      <c r="B72" s="26">
        <v>2013</v>
      </c>
      <c r="C72" s="26">
        <v>190</v>
      </c>
      <c r="D72" s="46" t="s">
        <v>67</v>
      </c>
      <c r="E72" s="46">
        <v>1</v>
      </c>
      <c r="F72" s="49">
        <v>83.820000000000007</v>
      </c>
      <c r="G72" s="49">
        <v>63.5</v>
      </c>
      <c r="H72" s="46" t="s">
        <v>50</v>
      </c>
      <c r="J72" s="48"/>
      <c r="K72" s="48"/>
    </row>
    <row r="73" spans="1:11" x14ac:dyDescent="0.3">
      <c r="A73" s="45">
        <f t="shared" si="3"/>
        <v>41464</v>
      </c>
      <c r="B73" s="26">
        <v>2013</v>
      </c>
      <c r="C73" s="26">
        <v>190</v>
      </c>
      <c r="D73" s="46" t="s">
        <v>67</v>
      </c>
      <c r="E73" s="46">
        <v>2</v>
      </c>
      <c r="F73" s="49">
        <v>96.52</v>
      </c>
      <c r="G73" s="49">
        <v>58.42</v>
      </c>
      <c r="H73" s="46" t="s">
        <v>51</v>
      </c>
      <c r="J73" s="48"/>
      <c r="K73" s="48"/>
    </row>
    <row r="74" spans="1:11" x14ac:dyDescent="0.3">
      <c r="A74" s="45">
        <f t="shared" si="3"/>
        <v>41464</v>
      </c>
      <c r="B74" s="26">
        <v>2013</v>
      </c>
      <c r="C74" s="26">
        <v>190</v>
      </c>
      <c r="D74" s="46" t="s">
        <v>67</v>
      </c>
      <c r="E74" s="46">
        <v>3</v>
      </c>
      <c r="F74" s="49">
        <v>96.52</v>
      </c>
      <c r="G74" s="49">
        <v>68.58</v>
      </c>
      <c r="H74" s="46" t="s">
        <v>51</v>
      </c>
      <c r="J74" s="48"/>
      <c r="K74" s="48"/>
    </row>
    <row r="75" spans="1:11" x14ac:dyDescent="0.3">
      <c r="A75" s="45">
        <f t="shared" si="3"/>
        <v>41464</v>
      </c>
      <c r="B75" s="26">
        <v>2013</v>
      </c>
      <c r="C75" s="26">
        <v>190</v>
      </c>
      <c r="D75" s="46" t="s">
        <v>67</v>
      </c>
      <c r="E75" s="46">
        <v>4</v>
      </c>
      <c r="F75" s="49">
        <v>93.98</v>
      </c>
      <c r="G75" s="49">
        <v>88.9</v>
      </c>
      <c r="H75" s="46" t="s">
        <v>51</v>
      </c>
      <c r="J75" s="48"/>
      <c r="K75" s="48"/>
    </row>
    <row r="76" spans="1:11" x14ac:dyDescent="0.3">
      <c r="A76" s="45">
        <f t="shared" si="3"/>
        <v>41464</v>
      </c>
      <c r="B76" s="26">
        <v>2013</v>
      </c>
      <c r="C76" s="26">
        <v>190</v>
      </c>
      <c r="D76" s="46" t="s">
        <v>67</v>
      </c>
      <c r="E76" s="46">
        <v>5</v>
      </c>
      <c r="F76" s="49">
        <v>91.44</v>
      </c>
      <c r="G76" s="49">
        <v>66.040000000000006</v>
      </c>
      <c r="H76" s="46" t="s">
        <v>50</v>
      </c>
      <c r="J76" s="48"/>
      <c r="K76" s="48"/>
    </row>
    <row r="77" spans="1:11" x14ac:dyDescent="0.3">
      <c r="A77" s="45">
        <f t="shared" si="3"/>
        <v>41464</v>
      </c>
      <c r="B77" s="26">
        <v>2013</v>
      </c>
      <c r="C77" s="26">
        <v>190</v>
      </c>
      <c r="D77" s="46" t="s">
        <v>68</v>
      </c>
      <c r="E77" s="46">
        <v>1</v>
      </c>
      <c r="F77" s="49">
        <v>88.9</v>
      </c>
      <c r="G77" s="49">
        <v>58.42</v>
      </c>
      <c r="H77" s="46" t="s">
        <v>50</v>
      </c>
      <c r="J77" s="48"/>
      <c r="K77" s="48"/>
    </row>
    <row r="78" spans="1:11" x14ac:dyDescent="0.3">
      <c r="A78" s="45">
        <f t="shared" si="3"/>
        <v>41464</v>
      </c>
      <c r="B78" s="26">
        <v>2013</v>
      </c>
      <c r="C78" s="26">
        <v>190</v>
      </c>
      <c r="D78" s="46" t="s">
        <v>68</v>
      </c>
      <c r="E78" s="46">
        <v>2</v>
      </c>
      <c r="F78" s="49">
        <v>91.44</v>
      </c>
      <c r="G78" s="49">
        <v>50.8</v>
      </c>
      <c r="H78" s="46" t="s">
        <v>50</v>
      </c>
      <c r="J78" s="48"/>
      <c r="K78" s="48"/>
    </row>
    <row r="79" spans="1:11" x14ac:dyDescent="0.3">
      <c r="A79" s="45">
        <f t="shared" si="3"/>
        <v>41464</v>
      </c>
      <c r="B79" s="26">
        <v>2013</v>
      </c>
      <c r="C79" s="26">
        <v>190</v>
      </c>
      <c r="D79" s="46" t="s">
        <v>68</v>
      </c>
      <c r="E79" s="46">
        <v>3</v>
      </c>
      <c r="F79" s="49">
        <v>93.98</v>
      </c>
      <c r="G79" s="49">
        <v>53.34</v>
      </c>
      <c r="H79" s="46" t="s">
        <v>51</v>
      </c>
      <c r="J79" s="48"/>
      <c r="K79" s="48"/>
    </row>
    <row r="80" spans="1:11" x14ac:dyDescent="0.3">
      <c r="A80" s="45">
        <f t="shared" si="3"/>
        <v>41464</v>
      </c>
      <c r="B80" s="26">
        <v>2013</v>
      </c>
      <c r="C80" s="26">
        <v>190</v>
      </c>
      <c r="D80" s="46" t="s">
        <v>68</v>
      </c>
      <c r="E80" s="46">
        <v>4</v>
      </c>
      <c r="F80" s="49">
        <v>83.820000000000007</v>
      </c>
      <c r="G80" s="49">
        <v>58.42</v>
      </c>
      <c r="H80" s="46" t="s">
        <v>50</v>
      </c>
      <c r="J80" s="48"/>
      <c r="K80" s="48"/>
    </row>
    <row r="81" spans="1:11" x14ac:dyDescent="0.3">
      <c r="A81" s="45">
        <f t="shared" si="3"/>
        <v>41464</v>
      </c>
      <c r="B81" s="26">
        <v>2013</v>
      </c>
      <c r="C81" s="26">
        <v>190</v>
      </c>
      <c r="D81" s="46" t="s">
        <v>68</v>
      </c>
      <c r="E81" s="46">
        <v>5</v>
      </c>
      <c r="F81" s="49">
        <v>81.28</v>
      </c>
      <c r="G81" s="49">
        <v>58.42</v>
      </c>
      <c r="H81" s="46" t="s">
        <v>50</v>
      </c>
      <c r="J81" s="48"/>
      <c r="K81" s="48"/>
    </row>
    <row r="82" spans="1:11" x14ac:dyDescent="0.3">
      <c r="A82" s="45">
        <f t="shared" si="3"/>
        <v>41477</v>
      </c>
      <c r="B82" s="26">
        <v>2013</v>
      </c>
      <c r="C82" s="26">
        <v>203</v>
      </c>
      <c r="D82" s="46" t="s">
        <v>61</v>
      </c>
      <c r="E82" s="46">
        <v>1</v>
      </c>
      <c r="F82" s="49">
        <v>190.5</v>
      </c>
      <c r="G82" s="49">
        <v>63.5</v>
      </c>
      <c r="H82" s="46" t="s">
        <v>58</v>
      </c>
      <c r="J82" s="48"/>
      <c r="K82" s="48"/>
    </row>
    <row r="83" spans="1:11" x14ac:dyDescent="0.3">
      <c r="A83" s="45">
        <f t="shared" si="3"/>
        <v>41477</v>
      </c>
      <c r="B83" s="26">
        <v>2013</v>
      </c>
      <c r="C83" s="26">
        <v>203</v>
      </c>
      <c r="D83" s="46" t="s">
        <v>61</v>
      </c>
      <c r="E83" s="46">
        <v>2</v>
      </c>
      <c r="F83" s="49">
        <v>203.2</v>
      </c>
      <c r="G83" s="49">
        <v>63.5</v>
      </c>
      <c r="H83" s="46" t="s">
        <v>59</v>
      </c>
      <c r="J83" s="48"/>
      <c r="K83" s="48"/>
    </row>
    <row r="84" spans="1:11" x14ac:dyDescent="0.3">
      <c r="A84" s="45">
        <f t="shared" si="3"/>
        <v>41477</v>
      </c>
      <c r="B84" s="26">
        <v>2013</v>
      </c>
      <c r="C84" s="26">
        <v>203</v>
      </c>
      <c r="D84" s="46" t="s">
        <v>61</v>
      </c>
      <c r="E84" s="46">
        <v>3</v>
      </c>
      <c r="F84" s="49">
        <v>203.2</v>
      </c>
      <c r="G84" s="49">
        <v>50.8</v>
      </c>
      <c r="H84" s="46" t="s">
        <v>59</v>
      </c>
      <c r="J84" s="48"/>
      <c r="K84" s="48"/>
    </row>
    <row r="85" spans="1:11" x14ac:dyDescent="0.3">
      <c r="A85" s="45">
        <f t="shared" si="3"/>
        <v>41477</v>
      </c>
      <c r="B85" s="26">
        <v>2013</v>
      </c>
      <c r="C85" s="26">
        <v>203</v>
      </c>
      <c r="D85" s="46" t="s">
        <v>61</v>
      </c>
      <c r="E85" s="46">
        <v>4</v>
      </c>
      <c r="F85" s="49">
        <v>198.12</v>
      </c>
      <c r="G85" s="49">
        <v>63.5</v>
      </c>
      <c r="H85" s="46" t="s">
        <v>59</v>
      </c>
      <c r="J85" s="48"/>
      <c r="K85" s="48"/>
    </row>
    <row r="86" spans="1:11" x14ac:dyDescent="0.3">
      <c r="A86" s="45">
        <f t="shared" si="3"/>
        <v>41477</v>
      </c>
      <c r="B86" s="26">
        <v>2013</v>
      </c>
      <c r="C86" s="26">
        <v>203</v>
      </c>
      <c r="D86" s="46" t="s">
        <v>61</v>
      </c>
      <c r="E86" s="46">
        <v>5</v>
      </c>
      <c r="F86" s="49">
        <v>208.28</v>
      </c>
      <c r="G86" s="49">
        <v>76.2</v>
      </c>
      <c r="H86" s="46" t="s">
        <v>69</v>
      </c>
      <c r="J86" s="48"/>
      <c r="K86" s="48"/>
    </row>
    <row r="87" spans="1:11" x14ac:dyDescent="0.3">
      <c r="A87" s="45">
        <f t="shared" si="3"/>
        <v>41477</v>
      </c>
      <c r="B87" s="26">
        <v>2013</v>
      </c>
      <c r="C87" s="26">
        <v>203</v>
      </c>
      <c r="D87" s="46" t="s">
        <v>62</v>
      </c>
      <c r="E87" s="46">
        <v>1</v>
      </c>
      <c r="F87" s="49">
        <v>198.12</v>
      </c>
      <c r="G87" s="49">
        <v>76.2</v>
      </c>
      <c r="H87" s="46" t="s">
        <v>58</v>
      </c>
      <c r="J87" s="48"/>
      <c r="K87" s="48"/>
    </row>
    <row r="88" spans="1:11" x14ac:dyDescent="0.3">
      <c r="A88" s="45">
        <f t="shared" ref="A88" si="4">DATE(B88,1,C88)</f>
        <v>41477</v>
      </c>
      <c r="B88" s="26">
        <v>2013</v>
      </c>
      <c r="C88" s="26">
        <v>203</v>
      </c>
      <c r="D88" s="46" t="s">
        <v>62</v>
      </c>
      <c r="E88" s="46">
        <v>2</v>
      </c>
      <c r="F88" s="49">
        <v>193.04</v>
      </c>
      <c r="G88" s="49">
        <v>66.040000000000006</v>
      </c>
      <c r="H88" s="46" t="s">
        <v>58</v>
      </c>
      <c r="J88" s="48"/>
      <c r="K88" s="48"/>
    </row>
    <row r="89" spans="1:11" x14ac:dyDescent="0.3">
      <c r="A89" s="45">
        <f t="shared" ref="A89:A127" si="5">DATE(B89,1,C89)</f>
        <v>41477</v>
      </c>
      <c r="B89" s="26">
        <v>2013</v>
      </c>
      <c r="C89" s="26">
        <v>203</v>
      </c>
      <c r="D89" s="46" t="s">
        <v>62</v>
      </c>
      <c r="E89" s="46">
        <v>3</v>
      </c>
      <c r="F89" s="49">
        <v>182.88</v>
      </c>
      <c r="G89" s="49">
        <v>53.34</v>
      </c>
      <c r="H89" s="46" t="s">
        <v>59</v>
      </c>
      <c r="J89" s="48"/>
      <c r="K89" s="48"/>
    </row>
    <row r="90" spans="1:11" x14ac:dyDescent="0.3">
      <c r="A90" s="45">
        <f t="shared" si="5"/>
        <v>41477</v>
      </c>
      <c r="B90" s="26">
        <v>2013</v>
      </c>
      <c r="C90" s="26">
        <v>203</v>
      </c>
      <c r="D90" s="46" t="s">
        <v>62</v>
      </c>
      <c r="E90" s="46">
        <v>4</v>
      </c>
      <c r="F90" s="49">
        <v>205.74</v>
      </c>
      <c r="G90" s="49">
        <v>88.9</v>
      </c>
      <c r="H90" s="46" t="s">
        <v>69</v>
      </c>
      <c r="J90" s="48"/>
      <c r="K90" s="48"/>
    </row>
    <row r="91" spans="1:11" x14ac:dyDescent="0.3">
      <c r="A91" s="45">
        <f t="shared" si="5"/>
        <v>41477</v>
      </c>
      <c r="B91" s="26">
        <v>2013</v>
      </c>
      <c r="C91" s="26">
        <v>203</v>
      </c>
      <c r="D91" s="46" t="s">
        <v>62</v>
      </c>
      <c r="E91" s="46">
        <v>5</v>
      </c>
      <c r="F91" s="49">
        <v>215.9</v>
      </c>
      <c r="G91" s="49">
        <v>76.2</v>
      </c>
      <c r="H91" s="46" t="s">
        <v>70</v>
      </c>
      <c r="J91" s="48"/>
      <c r="K91" s="48"/>
    </row>
    <row r="92" spans="1:11" x14ac:dyDescent="0.3">
      <c r="A92" s="45">
        <f t="shared" si="5"/>
        <v>41477</v>
      </c>
      <c r="B92" s="26">
        <v>2013</v>
      </c>
      <c r="C92" s="26">
        <v>203</v>
      </c>
      <c r="D92" s="46" t="s">
        <v>63</v>
      </c>
      <c r="E92" s="46">
        <v>1</v>
      </c>
      <c r="F92" s="49">
        <v>203.2</v>
      </c>
      <c r="G92" s="49">
        <v>50.8</v>
      </c>
      <c r="H92" s="46" t="s">
        <v>59</v>
      </c>
      <c r="J92" s="48"/>
      <c r="K92" s="48"/>
    </row>
    <row r="93" spans="1:11" x14ac:dyDescent="0.3">
      <c r="A93" s="45">
        <f t="shared" si="5"/>
        <v>41477</v>
      </c>
      <c r="B93" s="26">
        <v>2013</v>
      </c>
      <c r="C93" s="26">
        <v>203</v>
      </c>
      <c r="D93" s="46" t="s">
        <v>63</v>
      </c>
      <c r="E93" s="46">
        <v>2</v>
      </c>
      <c r="F93" s="49">
        <v>198.12</v>
      </c>
      <c r="G93" s="49">
        <v>76.2</v>
      </c>
      <c r="H93" s="46" t="s">
        <v>58</v>
      </c>
      <c r="J93" s="48"/>
      <c r="K93" s="48"/>
    </row>
    <row r="94" spans="1:11" x14ac:dyDescent="0.3">
      <c r="A94" s="45">
        <f t="shared" si="5"/>
        <v>41477</v>
      </c>
      <c r="B94" s="26">
        <v>2013</v>
      </c>
      <c r="C94" s="26">
        <v>203</v>
      </c>
      <c r="D94" s="46" t="s">
        <v>63</v>
      </c>
      <c r="E94" s="46">
        <v>3</v>
      </c>
      <c r="F94" s="49">
        <v>144.78</v>
      </c>
      <c r="G94" s="49">
        <v>48.26</v>
      </c>
      <c r="H94" s="46" t="s">
        <v>57</v>
      </c>
      <c r="J94" s="48"/>
      <c r="K94" s="48"/>
    </row>
    <row r="95" spans="1:11" x14ac:dyDescent="0.3">
      <c r="A95" s="45">
        <f t="shared" si="5"/>
        <v>41477</v>
      </c>
      <c r="B95" s="26">
        <v>2013</v>
      </c>
      <c r="C95" s="26">
        <v>203</v>
      </c>
      <c r="D95" s="46" t="s">
        <v>63</v>
      </c>
      <c r="E95" s="46">
        <v>4</v>
      </c>
      <c r="F95" s="49">
        <v>177.8</v>
      </c>
      <c r="G95" s="49">
        <v>88.9</v>
      </c>
      <c r="H95" s="46" t="s">
        <v>58</v>
      </c>
      <c r="J95" s="48"/>
      <c r="K95" s="48"/>
    </row>
    <row r="96" spans="1:11" x14ac:dyDescent="0.3">
      <c r="A96" s="45">
        <f t="shared" si="5"/>
        <v>41477</v>
      </c>
      <c r="B96" s="26">
        <v>2013</v>
      </c>
      <c r="C96" s="26">
        <v>203</v>
      </c>
      <c r="D96" s="46" t="s">
        <v>63</v>
      </c>
      <c r="E96" s="46">
        <v>5</v>
      </c>
      <c r="F96" s="49">
        <v>180.34</v>
      </c>
      <c r="G96" s="49">
        <v>50.8</v>
      </c>
      <c r="H96" s="46" t="s">
        <v>52</v>
      </c>
      <c r="J96" s="48"/>
      <c r="K96" s="48"/>
    </row>
    <row r="97" spans="1:11" x14ac:dyDescent="0.3">
      <c r="A97" s="45">
        <f t="shared" si="5"/>
        <v>41477</v>
      </c>
      <c r="B97" s="26">
        <v>2013</v>
      </c>
      <c r="C97" s="26">
        <v>203</v>
      </c>
      <c r="D97" s="46" t="s">
        <v>64</v>
      </c>
      <c r="E97" s="46">
        <v>1</v>
      </c>
      <c r="F97" s="49">
        <v>198.12</v>
      </c>
      <c r="G97" s="49">
        <v>58.42</v>
      </c>
      <c r="H97" s="46" t="s">
        <v>59</v>
      </c>
      <c r="J97" s="48"/>
      <c r="K97" s="48"/>
    </row>
    <row r="98" spans="1:11" x14ac:dyDescent="0.3">
      <c r="A98" s="45">
        <f t="shared" si="5"/>
        <v>41477</v>
      </c>
      <c r="B98" s="26">
        <v>2013</v>
      </c>
      <c r="C98" s="26">
        <v>203</v>
      </c>
      <c r="D98" s="46" t="s">
        <v>64</v>
      </c>
      <c r="E98" s="46">
        <v>2</v>
      </c>
      <c r="F98" s="49">
        <v>193.04</v>
      </c>
      <c r="G98" s="49">
        <v>50.8</v>
      </c>
      <c r="H98" s="46" t="s">
        <v>58</v>
      </c>
      <c r="J98" s="48"/>
      <c r="K98" s="48"/>
    </row>
    <row r="99" spans="1:11" x14ac:dyDescent="0.3">
      <c r="A99" s="45">
        <f t="shared" si="5"/>
        <v>41477</v>
      </c>
      <c r="B99" s="26">
        <v>2013</v>
      </c>
      <c r="C99" s="26">
        <v>203</v>
      </c>
      <c r="D99" s="46" t="s">
        <v>64</v>
      </c>
      <c r="E99" s="46">
        <v>3</v>
      </c>
      <c r="F99" s="49">
        <v>195.58</v>
      </c>
      <c r="G99" s="49">
        <v>81.28</v>
      </c>
      <c r="H99" s="46" t="s">
        <v>59</v>
      </c>
      <c r="J99" s="48"/>
      <c r="K99" s="48"/>
    </row>
    <row r="100" spans="1:11" x14ac:dyDescent="0.3">
      <c r="A100" s="45">
        <f t="shared" si="5"/>
        <v>41477</v>
      </c>
      <c r="B100" s="26">
        <v>2013</v>
      </c>
      <c r="C100" s="26">
        <v>203</v>
      </c>
      <c r="D100" s="46" t="s">
        <v>64</v>
      </c>
      <c r="E100" s="46">
        <v>4</v>
      </c>
      <c r="F100" s="49">
        <v>190.5</v>
      </c>
      <c r="G100" s="49">
        <v>45.72</v>
      </c>
      <c r="H100" s="46" t="s">
        <v>60</v>
      </c>
      <c r="J100" s="48"/>
      <c r="K100" s="48"/>
    </row>
    <row r="101" spans="1:11" x14ac:dyDescent="0.3">
      <c r="A101" s="45">
        <f t="shared" si="5"/>
        <v>41477</v>
      </c>
      <c r="B101" s="26">
        <v>2013</v>
      </c>
      <c r="C101" s="26">
        <v>203</v>
      </c>
      <c r="D101" s="46" t="s">
        <v>64</v>
      </c>
      <c r="E101" s="46">
        <v>5</v>
      </c>
      <c r="F101" s="49">
        <v>195.58</v>
      </c>
      <c r="G101" s="49">
        <v>53.34</v>
      </c>
      <c r="H101" s="46" t="s">
        <v>60</v>
      </c>
      <c r="J101" s="48"/>
      <c r="K101" s="48"/>
    </row>
    <row r="102" spans="1:11" x14ac:dyDescent="0.3">
      <c r="A102" s="45">
        <f t="shared" si="5"/>
        <v>41477</v>
      </c>
      <c r="B102" s="26">
        <v>2013</v>
      </c>
      <c r="C102" s="26">
        <v>203</v>
      </c>
      <c r="D102" s="46" t="s">
        <v>65</v>
      </c>
      <c r="E102" s="46">
        <v>1</v>
      </c>
      <c r="F102" s="49">
        <v>215.9</v>
      </c>
      <c r="G102" s="49">
        <v>91.44</v>
      </c>
      <c r="H102" s="46" t="s">
        <v>69</v>
      </c>
      <c r="J102" s="48"/>
      <c r="K102" s="48"/>
    </row>
    <row r="103" spans="1:11" x14ac:dyDescent="0.3">
      <c r="A103" s="45">
        <f t="shared" si="5"/>
        <v>41477</v>
      </c>
      <c r="B103" s="26">
        <v>2013</v>
      </c>
      <c r="C103" s="26">
        <v>203</v>
      </c>
      <c r="D103" s="46" t="s">
        <v>65</v>
      </c>
      <c r="E103" s="46">
        <v>2</v>
      </c>
      <c r="F103" s="49">
        <v>215.9</v>
      </c>
      <c r="G103" s="49">
        <v>101.6</v>
      </c>
      <c r="H103" s="46" t="s">
        <v>69</v>
      </c>
      <c r="J103" s="48"/>
      <c r="K103" s="48"/>
    </row>
    <row r="104" spans="1:11" x14ac:dyDescent="0.3">
      <c r="A104" s="45">
        <f t="shared" si="5"/>
        <v>41477</v>
      </c>
      <c r="B104" s="26">
        <v>2013</v>
      </c>
      <c r="C104" s="26">
        <v>203</v>
      </c>
      <c r="D104" s="46" t="s">
        <v>65</v>
      </c>
      <c r="E104" s="46">
        <v>3</v>
      </c>
      <c r="F104" s="49">
        <v>233.68</v>
      </c>
      <c r="G104" s="49">
        <v>86.36</v>
      </c>
      <c r="H104" s="46" t="s">
        <v>69</v>
      </c>
      <c r="J104" s="48"/>
      <c r="K104" s="48"/>
    </row>
    <row r="105" spans="1:11" x14ac:dyDescent="0.3">
      <c r="A105" s="45">
        <f t="shared" si="5"/>
        <v>41477</v>
      </c>
      <c r="B105" s="26">
        <v>2013</v>
      </c>
      <c r="C105" s="26">
        <v>203</v>
      </c>
      <c r="D105" s="46" t="s">
        <v>65</v>
      </c>
      <c r="E105" s="46">
        <v>4</v>
      </c>
      <c r="F105" s="49">
        <v>231.14000000000001</v>
      </c>
      <c r="G105" s="49">
        <v>96.52</v>
      </c>
      <c r="H105" s="46" t="s">
        <v>69</v>
      </c>
      <c r="J105" s="48"/>
      <c r="K105" s="48"/>
    </row>
    <row r="106" spans="1:11" x14ac:dyDescent="0.3">
      <c r="A106" s="45">
        <f t="shared" si="5"/>
        <v>41477</v>
      </c>
      <c r="B106" s="26">
        <v>2013</v>
      </c>
      <c r="C106" s="26">
        <v>203</v>
      </c>
      <c r="D106" s="46" t="s">
        <v>65</v>
      </c>
      <c r="E106" s="46">
        <v>5</v>
      </c>
      <c r="F106" s="49">
        <v>218.44</v>
      </c>
      <c r="G106" s="49">
        <v>88.9</v>
      </c>
      <c r="H106" s="46" t="s">
        <v>60</v>
      </c>
      <c r="J106" s="48"/>
      <c r="K106" s="48"/>
    </row>
    <row r="107" spans="1:11" x14ac:dyDescent="0.3">
      <c r="A107" s="45">
        <f t="shared" si="5"/>
        <v>41477</v>
      </c>
      <c r="B107" s="26">
        <v>2013</v>
      </c>
      <c r="C107" s="26">
        <v>203</v>
      </c>
      <c r="D107" s="46" t="s">
        <v>66</v>
      </c>
      <c r="E107" s="46">
        <v>1</v>
      </c>
      <c r="F107" s="49">
        <v>205.74</v>
      </c>
      <c r="G107" s="49">
        <v>101.6</v>
      </c>
      <c r="H107" s="46" t="s">
        <v>69</v>
      </c>
      <c r="J107" s="48"/>
      <c r="K107" s="48"/>
    </row>
    <row r="108" spans="1:11" x14ac:dyDescent="0.3">
      <c r="A108" s="45">
        <f t="shared" si="5"/>
        <v>41477</v>
      </c>
      <c r="B108" s="26">
        <v>2013</v>
      </c>
      <c r="C108" s="26">
        <v>203</v>
      </c>
      <c r="D108" s="46" t="s">
        <v>66</v>
      </c>
      <c r="E108" s="46">
        <v>2</v>
      </c>
      <c r="F108" s="49">
        <v>228.6</v>
      </c>
      <c r="G108" s="49">
        <v>86.36</v>
      </c>
      <c r="H108" s="46" t="s">
        <v>70</v>
      </c>
      <c r="J108" s="48"/>
      <c r="K108" s="48"/>
    </row>
    <row r="109" spans="1:11" x14ac:dyDescent="0.3">
      <c r="A109" s="45">
        <f t="shared" si="5"/>
        <v>41477</v>
      </c>
      <c r="B109" s="26">
        <v>2013</v>
      </c>
      <c r="C109" s="26">
        <v>203</v>
      </c>
      <c r="D109" s="46" t="s">
        <v>66</v>
      </c>
      <c r="E109" s="46">
        <v>3</v>
      </c>
      <c r="F109" s="49">
        <v>233.68</v>
      </c>
      <c r="G109" s="49">
        <v>91.44</v>
      </c>
      <c r="H109" s="46" t="s">
        <v>70</v>
      </c>
      <c r="J109" s="48"/>
      <c r="K109" s="48"/>
    </row>
    <row r="110" spans="1:11" x14ac:dyDescent="0.3">
      <c r="A110" s="45">
        <f t="shared" si="5"/>
        <v>41477</v>
      </c>
      <c r="B110" s="26">
        <v>2013</v>
      </c>
      <c r="C110" s="26">
        <v>203</v>
      </c>
      <c r="D110" s="46" t="s">
        <v>66</v>
      </c>
      <c r="E110" s="46">
        <v>4</v>
      </c>
      <c r="F110" s="49">
        <v>213.36</v>
      </c>
      <c r="G110" s="49">
        <v>76.2</v>
      </c>
      <c r="H110" s="46" t="s">
        <v>60</v>
      </c>
      <c r="J110" s="48"/>
      <c r="K110" s="48"/>
    </row>
    <row r="111" spans="1:11" x14ac:dyDescent="0.3">
      <c r="A111" s="45">
        <f t="shared" si="5"/>
        <v>41477</v>
      </c>
      <c r="B111" s="26">
        <v>2013</v>
      </c>
      <c r="C111" s="26">
        <v>203</v>
      </c>
      <c r="D111" s="46" t="s">
        <v>66</v>
      </c>
      <c r="E111" s="46">
        <v>5</v>
      </c>
      <c r="F111" s="49">
        <v>208.28</v>
      </c>
      <c r="G111" s="49">
        <v>83.820000000000007</v>
      </c>
      <c r="H111" s="46" t="s">
        <v>69</v>
      </c>
      <c r="J111" s="48"/>
      <c r="K111" s="48"/>
    </row>
    <row r="112" spans="1:11" x14ac:dyDescent="0.3">
      <c r="A112" s="45">
        <f t="shared" si="5"/>
        <v>41477</v>
      </c>
      <c r="B112" s="26">
        <v>2013</v>
      </c>
      <c r="C112" s="26">
        <v>203</v>
      </c>
      <c r="D112" s="46" t="s">
        <v>67</v>
      </c>
      <c r="E112" s="46">
        <v>1</v>
      </c>
      <c r="F112" s="49">
        <v>210.82</v>
      </c>
      <c r="G112" s="49">
        <v>63.5</v>
      </c>
      <c r="H112" s="46" t="s">
        <v>70</v>
      </c>
      <c r="J112" s="48"/>
      <c r="K112" s="48"/>
    </row>
    <row r="113" spans="1:11" x14ac:dyDescent="0.3">
      <c r="A113" s="45">
        <f t="shared" si="5"/>
        <v>41477</v>
      </c>
      <c r="B113" s="26">
        <v>2013</v>
      </c>
      <c r="C113" s="26">
        <v>203</v>
      </c>
      <c r="D113" s="46" t="s">
        <v>67</v>
      </c>
      <c r="E113" s="46">
        <v>2</v>
      </c>
      <c r="F113" s="49">
        <v>210.82</v>
      </c>
      <c r="G113" s="49">
        <v>88.9</v>
      </c>
      <c r="H113" s="46" t="s">
        <v>70</v>
      </c>
      <c r="J113" s="48"/>
      <c r="K113" s="48"/>
    </row>
    <row r="114" spans="1:11" x14ac:dyDescent="0.3">
      <c r="A114" s="45">
        <f t="shared" si="5"/>
        <v>41477</v>
      </c>
      <c r="B114" s="26">
        <v>2013</v>
      </c>
      <c r="C114" s="26">
        <v>203</v>
      </c>
      <c r="D114" s="46" t="s">
        <v>67</v>
      </c>
      <c r="E114" s="46">
        <v>3</v>
      </c>
      <c r="F114" s="49">
        <v>208.28</v>
      </c>
      <c r="G114" s="49">
        <v>101.6</v>
      </c>
      <c r="H114" s="46" t="s">
        <v>69</v>
      </c>
      <c r="J114" s="48"/>
      <c r="K114" s="48"/>
    </row>
    <row r="115" spans="1:11" x14ac:dyDescent="0.3">
      <c r="A115" s="45">
        <f t="shared" si="5"/>
        <v>41477</v>
      </c>
      <c r="B115" s="26">
        <v>2013</v>
      </c>
      <c r="C115" s="26">
        <v>203</v>
      </c>
      <c r="D115" s="46" t="s">
        <v>67</v>
      </c>
      <c r="E115" s="46">
        <v>4</v>
      </c>
      <c r="F115" s="49">
        <v>218.44</v>
      </c>
      <c r="G115" s="49">
        <v>55.88</v>
      </c>
      <c r="H115" s="46" t="s">
        <v>69</v>
      </c>
      <c r="J115" s="48"/>
      <c r="K115" s="48"/>
    </row>
    <row r="116" spans="1:11" x14ac:dyDescent="0.3">
      <c r="A116" s="45">
        <f t="shared" si="5"/>
        <v>41477</v>
      </c>
      <c r="B116" s="26">
        <v>2013</v>
      </c>
      <c r="C116" s="26">
        <v>203</v>
      </c>
      <c r="D116" s="46" t="s">
        <v>67</v>
      </c>
      <c r="E116" s="46">
        <v>5</v>
      </c>
      <c r="F116" s="49">
        <v>208.28</v>
      </c>
      <c r="G116" s="49">
        <v>76.2</v>
      </c>
      <c r="H116" s="46" t="s">
        <v>60</v>
      </c>
      <c r="J116" s="48"/>
      <c r="K116" s="48"/>
    </row>
    <row r="117" spans="1:11" x14ac:dyDescent="0.3">
      <c r="A117" s="45">
        <f t="shared" si="5"/>
        <v>41477</v>
      </c>
      <c r="B117" s="26">
        <v>2013</v>
      </c>
      <c r="C117" s="26">
        <v>203</v>
      </c>
      <c r="D117" s="46" t="s">
        <v>68</v>
      </c>
      <c r="E117" s="46">
        <v>1</v>
      </c>
      <c r="F117" s="49">
        <v>215.9</v>
      </c>
      <c r="G117" s="49">
        <v>86.36</v>
      </c>
      <c r="H117" s="46" t="s">
        <v>69</v>
      </c>
      <c r="J117" s="48"/>
      <c r="K117" s="48"/>
    </row>
    <row r="118" spans="1:11" x14ac:dyDescent="0.3">
      <c r="A118" s="45">
        <f t="shared" si="5"/>
        <v>41477</v>
      </c>
      <c r="B118" s="26">
        <v>2013</v>
      </c>
      <c r="C118" s="26">
        <v>203</v>
      </c>
      <c r="D118" s="46" t="s">
        <v>68</v>
      </c>
      <c r="E118" s="46">
        <v>2</v>
      </c>
      <c r="F118" s="49">
        <v>220.98</v>
      </c>
      <c r="G118" s="49">
        <v>50.8</v>
      </c>
      <c r="H118" s="46" t="s">
        <v>69</v>
      </c>
      <c r="J118" s="48"/>
      <c r="K118" s="48"/>
    </row>
    <row r="119" spans="1:11" x14ac:dyDescent="0.3">
      <c r="A119" s="45">
        <f t="shared" si="5"/>
        <v>41477</v>
      </c>
      <c r="B119" s="26">
        <v>2013</v>
      </c>
      <c r="C119" s="26">
        <v>203</v>
      </c>
      <c r="D119" s="46" t="s">
        <v>68</v>
      </c>
      <c r="E119" s="46">
        <v>3</v>
      </c>
      <c r="F119" s="49">
        <v>190.5</v>
      </c>
      <c r="G119" s="49">
        <v>63.5</v>
      </c>
      <c r="H119" s="46" t="s">
        <v>60</v>
      </c>
      <c r="J119" s="48"/>
      <c r="K119" s="48"/>
    </row>
    <row r="120" spans="1:11" x14ac:dyDescent="0.3">
      <c r="A120" s="45">
        <f t="shared" si="5"/>
        <v>41477</v>
      </c>
      <c r="B120" s="26">
        <v>2013</v>
      </c>
      <c r="C120" s="26">
        <v>203</v>
      </c>
      <c r="D120" s="46" t="s">
        <v>68</v>
      </c>
      <c r="E120" s="46">
        <v>4</v>
      </c>
      <c r="F120" s="49">
        <v>215.9</v>
      </c>
      <c r="G120" s="49">
        <v>91.44</v>
      </c>
      <c r="H120" s="46" t="s">
        <v>60</v>
      </c>
      <c r="J120" s="48"/>
      <c r="K120" s="48"/>
    </row>
    <row r="121" spans="1:11" x14ac:dyDescent="0.3">
      <c r="A121" s="45">
        <f t="shared" si="5"/>
        <v>41477</v>
      </c>
      <c r="B121" s="26">
        <v>2013</v>
      </c>
      <c r="C121" s="26">
        <v>203</v>
      </c>
      <c r="D121" s="46" t="s">
        <v>68</v>
      </c>
      <c r="E121" s="46">
        <v>5</v>
      </c>
      <c r="F121" s="49">
        <v>218.44</v>
      </c>
      <c r="G121" s="49">
        <v>101.6</v>
      </c>
      <c r="H121" s="46" t="s">
        <v>69</v>
      </c>
      <c r="J121" s="48"/>
      <c r="K121" s="48"/>
    </row>
    <row r="122" spans="1:11" x14ac:dyDescent="0.3">
      <c r="A122" s="45">
        <f t="shared" si="5"/>
        <v>41491</v>
      </c>
      <c r="B122" s="26">
        <v>2013</v>
      </c>
      <c r="C122" s="26">
        <v>217</v>
      </c>
      <c r="D122" s="46" t="s">
        <v>61</v>
      </c>
      <c r="E122" s="46">
        <v>1</v>
      </c>
      <c r="F122" s="49">
        <v>238.76</v>
      </c>
      <c r="G122" s="49">
        <v>81.28</v>
      </c>
      <c r="H122" s="46" t="s">
        <v>53</v>
      </c>
      <c r="J122" s="48"/>
      <c r="K122" s="48"/>
    </row>
    <row r="123" spans="1:11" x14ac:dyDescent="0.3">
      <c r="A123" s="45">
        <f t="shared" si="5"/>
        <v>41491</v>
      </c>
      <c r="B123" s="26">
        <v>2013</v>
      </c>
      <c r="C123" s="26">
        <v>217</v>
      </c>
      <c r="D123" s="46" t="s">
        <v>61</v>
      </c>
      <c r="E123" s="46">
        <v>2</v>
      </c>
      <c r="F123" s="49">
        <v>254</v>
      </c>
      <c r="G123" s="49">
        <v>63.5</v>
      </c>
      <c r="H123" s="46" t="s">
        <v>53</v>
      </c>
      <c r="J123" s="48"/>
      <c r="K123" s="48"/>
    </row>
    <row r="124" spans="1:11" x14ac:dyDescent="0.3">
      <c r="A124" s="45">
        <f t="shared" si="5"/>
        <v>41491</v>
      </c>
      <c r="B124" s="26">
        <v>2013</v>
      </c>
      <c r="C124" s="26">
        <v>217</v>
      </c>
      <c r="D124" s="46" t="s">
        <v>61</v>
      </c>
      <c r="E124" s="46">
        <v>3</v>
      </c>
      <c r="F124" s="49">
        <v>243.84</v>
      </c>
      <c r="G124" s="49">
        <v>76.2</v>
      </c>
      <c r="H124" s="46" t="s">
        <v>53</v>
      </c>
      <c r="J124" s="48"/>
      <c r="K124" s="48"/>
    </row>
    <row r="125" spans="1:11" x14ac:dyDescent="0.3">
      <c r="A125" s="45">
        <f t="shared" si="5"/>
        <v>41491</v>
      </c>
      <c r="B125" s="26">
        <v>2013</v>
      </c>
      <c r="C125" s="26">
        <v>217</v>
      </c>
      <c r="D125" s="46" t="s">
        <v>61</v>
      </c>
      <c r="E125" s="46">
        <v>4</v>
      </c>
      <c r="F125" s="49">
        <v>259.08</v>
      </c>
      <c r="G125" s="49">
        <v>121.92</v>
      </c>
      <c r="H125" s="46" t="s">
        <v>55</v>
      </c>
      <c r="J125" s="48"/>
      <c r="K125" s="48"/>
    </row>
    <row r="126" spans="1:11" x14ac:dyDescent="0.3">
      <c r="A126" s="45">
        <f t="shared" si="5"/>
        <v>41491</v>
      </c>
      <c r="B126" s="26">
        <v>2013</v>
      </c>
      <c r="C126" s="26">
        <v>217</v>
      </c>
      <c r="D126" s="46" t="s">
        <v>61</v>
      </c>
      <c r="E126" s="46">
        <v>5</v>
      </c>
      <c r="F126" s="49">
        <v>251.46</v>
      </c>
      <c r="G126" s="49">
        <v>106.68</v>
      </c>
      <c r="H126" s="46" t="s">
        <v>55</v>
      </c>
      <c r="J126" s="48"/>
      <c r="K126" s="48"/>
    </row>
    <row r="127" spans="1:11" x14ac:dyDescent="0.3">
      <c r="A127" s="45">
        <f t="shared" si="5"/>
        <v>41491</v>
      </c>
      <c r="B127" s="26">
        <v>2013</v>
      </c>
      <c r="C127" s="26">
        <v>217</v>
      </c>
      <c r="D127" s="46" t="s">
        <v>62</v>
      </c>
      <c r="E127" s="46">
        <v>1</v>
      </c>
      <c r="F127" s="49">
        <v>246.38</v>
      </c>
      <c r="G127" s="49">
        <v>86.36</v>
      </c>
      <c r="H127" s="46" t="s">
        <v>55</v>
      </c>
      <c r="J127" s="48"/>
      <c r="K127" s="48"/>
    </row>
    <row r="128" spans="1:11" x14ac:dyDescent="0.3">
      <c r="A128" s="45">
        <f t="shared" ref="A128" si="6">DATE(B128,1,C128)</f>
        <v>41491</v>
      </c>
      <c r="B128" s="26">
        <v>2013</v>
      </c>
      <c r="C128" s="26">
        <v>217</v>
      </c>
      <c r="D128" s="46" t="s">
        <v>62</v>
      </c>
      <c r="E128" s="46">
        <v>2</v>
      </c>
      <c r="F128" s="49">
        <v>236.22</v>
      </c>
      <c r="G128" s="49">
        <v>50.8</v>
      </c>
      <c r="H128" s="46" t="s">
        <v>53</v>
      </c>
      <c r="J128" s="48"/>
      <c r="K128" s="48"/>
    </row>
    <row r="129" spans="1:11" x14ac:dyDescent="0.3">
      <c r="A129" s="45">
        <f t="shared" ref="A129:A167" si="7">DATE(B129,1,C129)</f>
        <v>41491</v>
      </c>
      <c r="B129" s="26">
        <v>2013</v>
      </c>
      <c r="C129" s="26">
        <v>217</v>
      </c>
      <c r="D129" s="46" t="s">
        <v>62</v>
      </c>
      <c r="E129" s="46">
        <v>3</v>
      </c>
      <c r="F129" s="49">
        <v>241.3</v>
      </c>
      <c r="G129" s="49">
        <v>63.5</v>
      </c>
      <c r="H129" s="46" t="s">
        <v>55</v>
      </c>
      <c r="J129" s="48"/>
      <c r="K129" s="48"/>
    </row>
    <row r="130" spans="1:11" x14ac:dyDescent="0.3">
      <c r="A130" s="45">
        <f t="shared" si="7"/>
        <v>41491</v>
      </c>
      <c r="B130" s="26">
        <v>2013</v>
      </c>
      <c r="C130" s="26">
        <v>217</v>
      </c>
      <c r="D130" s="46" t="s">
        <v>62</v>
      </c>
      <c r="E130" s="46">
        <v>4</v>
      </c>
      <c r="F130" s="49">
        <v>236.22</v>
      </c>
      <c r="G130" s="49">
        <v>76.2</v>
      </c>
      <c r="H130" s="46" t="s">
        <v>53</v>
      </c>
      <c r="J130" s="48"/>
      <c r="K130" s="48"/>
    </row>
    <row r="131" spans="1:11" x14ac:dyDescent="0.3">
      <c r="A131" s="45">
        <f t="shared" si="7"/>
        <v>41491</v>
      </c>
      <c r="B131" s="26">
        <v>2013</v>
      </c>
      <c r="C131" s="26">
        <v>217</v>
      </c>
      <c r="D131" s="46" t="s">
        <v>62</v>
      </c>
      <c r="E131" s="46">
        <v>5</v>
      </c>
      <c r="F131" s="49">
        <v>241.3</v>
      </c>
      <c r="G131" s="49">
        <v>81.28</v>
      </c>
      <c r="H131" s="46" t="s">
        <v>55</v>
      </c>
      <c r="J131" s="48"/>
      <c r="K131" s="48"/>
    </row>
    <row r="132" spans="1:11" x14ac:dyDescent="0.3">
      <c r="A132" s="45">
        <f t="shared" si="7"/>
        <v>41491</v>
      </c>
      <c r="B132" s="26">
        <v>2013</v>
      </c>
      <c r="C132" s="26">
        <v>217</v>
      </c>
      <c r="D132" s="46" t="s">
        <v>63</v>
      </c>
      <c r="E132" s="46">
        <v>1</v>
      </c>
      <c r="F132" s="49">
        <v>215.9</v>
      </c>
      <c r="G132" s="49">
        <v>50.8</v>
      </c>
      <c r="H132" s="46" t="s">
        <v>53</v>
      </c>
      <c r="J132" s="48"/>
      <c r="K132" s="48"/>
    </row>
    <row r="133" spans="1:11" x14ac:dyDescent="0.3">
      <c r="A133" s="45">
        <f t="shared" si="7"/>
        <v>41491</v>
      </c>
      <c r="B133" s="26">
        <v>2013</v>
      </c>
      <c r="C133" s="26">
        <v>217</v>
      </c>
      <c r="D133" s="46" t="s">
        <v>63</v>
      </c>
      <c r="E133" s="46">
        <v>2</v>
      </c>
      <c r="F133" s="49">
        <v>228.6</v>
      </c>
      <c r="G133" s="49">
        <v>60.96</v>
      </c>
      <c r="H133" s="46" t="s">
        <v>53</v>
      </c>
      <c r="J133" s="48"/>
      <c r="K133" s="48"/>
    </row>
    <row r="134" spans="1:11" x14ac:dyDescent="0.3">
      <c r="A134" s="45">
        <f t="shared" si="7"/>
        <v>41491</v>
      </c>
      <c r="B134" s="26">
        <v>2013</v>
      </c>
      <c r="C134" s="26">
        <v>217</v>
      </c>
      <c r="D134" s="46" t="s">
        <v>63</v>
      </c>
      <c r="E134" s="46">
        <v>3</v>
      </c>
      <c r="F134" s="49">
        <v>231.14000000000001</v>
      </c>
      <c r="G134" s="49">
        <v>76.2</v>
      </c>
      <c r="H134" s="46" t="s">
        <v>53</v>
      </c>
      <c r="J134" s="48"/>
      <c r="K134" s="48"/>
    </row>
    <row r="135" spans="1:11" x14ac:dyDescent="0.3">
      <c r="A135" s="45">
        <f t="shared" si="7"/>
        <v>41491</v>
      </c>
      <c r="B135" s="26">
        <v>2013</v>
      </c>
      <c r="C135" s="26">
        <v>217</v>
      </c>
      <c r="D135" s="46" t="s">
        <v>63</v>
      </c>
      <c r="E135" s="46">
        <v>4</v>
      </c>
      <c r="F135" s="49">
        <v>226.06</v>
      </c>
      <c r="G135" s="49">
        <v>63.5</v>
      </c>
      <c r="H135" s="46" t="s">
        <v>53</v>
      </c>
      <c r="J135" s="48"/>
      <c r="K135" s="48"/>
    </row>
    <row r="136" spans="1:11" x14ac:dyDescent="0.3">
      <c r="A136" s="45">
        <f t="shared" si="7"/>
        <v>41491</v>
      </c>
      <c r="B136" s="26">
        <v>2013</v>
      </c>
      <c r="C136" s="26">
        <v>217</v>
      </c>
      <c r="D136" s="46" t="s">
        <v>63</v>
      </c>
      <c r="E136" s="46">
        <v>5</v>
      </c>
      <c r="F136" s="49">
        <v>246.38</v>
      </c>
      <c r="G136" s="49">
        <v>121.92</v>
      </c>
      <c r="H136" s="46" t="s">
        <v>55</v>
      </c>
      <c r="J136" s="48"/>
      <c r="K136" s="48"/>
    </row>
    <row r="137" spans="1:11" x14ac:dyDescent="0.3">
      <c r="A137" s="45">
        <f t="shared" si="7"/>
        <v>41491</v>
      </c>
      <c r="B137" s="26">
        <v>2013</v>
      </c>
      <c r="C137" s="26">
        <v>217</v>
      </c>
      <c r="D137" s="46" t="s">
        <v>64</v>
      </c>
      <c r="E137" s="46">
        <v>1</v>
      </c>
      <c r="F137" s="49">
        <v>241.3</v>
      </c>
      <c r="G137" s="49">
        <v>111.76</v>
      </c>
      <c r="H137" s="46" t="s">
        <v>53</v>
      </c>
      <c r="J137" s="48"/>
      <c r="K137" s="48"/>
    </row>
    <row r="138" spans="1:11" x14ac:dyDescent="0.3">
      <c r="A138" s="45">
        <f t="shared" si="7"/>
        <v>41491</v>
      </c>
      <c r="B138" s="26">
        <v>2013</v>
      </c>
      <c r="C138" s="26">
        <v>217</v>
      </c>
      <c r="D138" s="46" t="s">
        <v>64</v>
      </c>
      <c r="E138" s="46">
        <v>2</v>
      </c>
      <c r="F138" s="49">
        <v>228.6</v>
      </c>
      <c r="G138" s="49">
        <v>60.96</v>
      </c>
      <c r="H138" s="46" t="s">
        <v>53</v>
      </c>
      <c r="J138" s="48"/>
      <c r="K138" s="48"/>
    </row>
    <row r="139" spans="1:11" x14ac:dyDescent="0.3">
      <c r="A139" s="45">
        <f t="shared" si="7"/>
        <v>41491</v>
      </c>
      <c r="B139" s="26">
        <v>2013</v>
      </c>
      <c r="C139" s="26">
        <v>217</v>
      </c>
      <c r="D139" s="46" t="s">
        <v>64</v>
      </c>
      <c r="E139" s="46">
        <v>3</v>
      </c>
      <c r="F139" s="49">
        <v>238.76</v>
      </c>
      <c r="G139" s="49">
        <v>60.96</v>
      </c>
      <c r="H139" s="46" t="s">
        <v>55</v>
      </c>
      <c r="J139" s="48"/>
      <c r="K139" s="48"/>
    </row>
    <row r="140" spans="1:11" x14ac:dyDescent="0.3">
      <c r="A140" s="45">
        <f t="shared" si="7"/>
        <v>41491</v>
      </c>
      <c r="B140" s="26">
        <v>2013</v>
      </c>
      <c r="C140" s="26">
        <v>217</v>
      </c>
      <c r="D140" s="46" t="s">
        <v>64</v>
      </c>
      <c r="E140" s="46">
        <v>4</v>
      </c>
      <c r="F140" s="49">
        <v>228.6</v>
      </c>
      <c r="G140" s="49">
        <v>91.44</v>
      </c>
      <c r="H140" s="46" t="s">
        <v>55</v>
      </c>
      <c r="J140" s="48"/>
      <c r="K140" s="48"/>
    </row>
    <row r="141" spans="1:11" x14ac:dyDescent="0.3">
      <c r="A141" s="45">
        <f t="shared" si="7"/>
        <v>41491</v>
      </c>
      <c r="B141" s="26">
        <v>2013</v>
      </c>
      <c r="C141" s="26">
        <v>217</v>
      </c>
      <c r="D141" s="46" t="s">
        <v>64</v>
      </c>
      <c r="E141" s="46">
        <v>5</v>
      </c>
      <c r="F141" s="49">
        <v>231.14000000000001</v>
      </c>
      <c r="G141" s="49">
        <v>76.2</v>
      </c>
      <c r="H141" s="46" t="s">
        <v>55</v>
      </c>
      <c r="J141" s="48"/>
      <c r="K141" s="48"/>
    </row>
    <row r="142" spans="1:11" x14ac:dyDescent="0.3">
      <c r="A142" s="45">
        <f t="shared" si="7"/>
        <v>41491</v>
      </c>
      <c r="B142" s="26">
        <v>2013</v>
      </c>
      <c r="C142" s="26">
        <v>217</v>
      </c>
      <c r="D142" s="46" t="s">
        <v>65</v>
      </c>
      <c r="E142" s="46">
        <v>1</v>
      </c>
      <c r="F142" s="49">
        <v>266.7</v>
      </c>
      <c r="G142" s="49">
        <v>106.68</v>
      </c>
      <c r="H142" s="46" t="s">
        <v>55</v>
      </c>
      <c r="J142" s="48"/>
      <c r="K142" s="48"/>
    </row>
    <row r="143" spans="1:11" x14ac:dyDescent="0.3">
      <c r="A143" s="45">
        <f t="shared" si="7"/>
        <v>41491</v>
      </c>
      <c r="B143" s="26">
        <v>2013</v>
      </c>
      <c r="C143" s="26">
        <v>217</v>
      </c>
      <c r="D143" s="46" t="s">
        <v>65</v>
      </c>
      <c r="E143" s="46">
        <v>2</v>
      </c>
      <c r="F143" s="49">
        <v>269.24</v>
      </c>
      <c r="G143" s="49">
        <v>76.2</v>
      </c>
      <c r="H143" s="46" t="s">
        <v>55</v>
      </c>
      <c r="J143" s="48"/>
      <c r="K143" s="48"/>
    </row>
    <row r="144" spans="1:11" x14ac:dyDescent="0.3">
      <c r="A144" s="45">
        <f t="shared" si="7"/>
        <v>41491</v>
      </c>
      <c r="B144" s="26">
        <v>2013</v>
      </c>
      <c r="C144" s="26">
        <v>217</v>
      </c>
      <c r="D144" s="46" t="s">
        <v>65</v>
      </c>
      <c r="E144" s="46">
        <v>3</v>
      </c>
      <c r="F144" s="49">
        <v>243.84</v>
      </c>
      <c r="G144" s="49">
        <v>91.44</v>
      </c>
      <c r="H144" s="46" t="s">
        <v>55</v>
      </c>
      <c r="J144" s="48"/>
      <c r="K144" s="48"/>
    </row>
    <row r="145" spans="1:11" x14ac:dyDescent="0.3">
      <c r="A145" s="45">
        <f t="shared" si="7"/>
        <v>41491</v>
      </c>
      <c r="B145" s="26">
        <v>2013</v>
      </c>
      <c r="C145" s="26">
        <v>217</v>
      </c>
      <c r="D145" s="46" t="s">
        <v>65</v>
      </c>
      <c r="E145" s="46">
        <v>4</v>
      </c>
      <c r="F145" s="49">
        <v>248.92000000000002</v>
      </c>
      <c r="G145" s="49">
        <v>76.2</v>
      </c>
      <c r="H145" s="46" t="s">
        <v>71</v>
      </c>
      <c r="J145" s="48"/>
      <c r="K145" s="48"/>
    </row>
    <row r="146" spans="1:11" x14ac:dyDescent="0.3">
      <c r="A146" s="45">
        <f t="shared" si="7"/>
        <v>41491</v>
      </c>
      <c r="B146" s="26">
        <v>2013</v>
      </c>
      <c r="C146" s="26">
        <v>217</v>
      </c>
      <c r="D146" s="46" t="s">
        <v>65</v>
      </c>
      <c r="E146" s="46">
        <v>5</v>
      </c>
      <c r="F146" s="49">
        <v>271.78000000000003</v>
      </c>
      <c r="G146" s="49">
        <v>121.92</v>
      </c>
      <c r="H146" s="46" t="s">
        <v>55</v>
      </c>
      <c r="J146" s="48"/>
      <c r="K146" s="48"/>
    </row>
    <row r="147" spans="1:11" x14ac:dyDescent="0.3">
      <c r="A147" s="45">
        <f t="shared" si="7"/>
        <v>41491</v>
      </c>
      <c r="B147" s="26">
        <v>2013</v>
      </c>
      <c r="C147" s="26">
        <v>217</v>
      </c>
      <c r="D147" s="46" t="s">
        <v>66</v>
      </c>
      <c r="E147" s="46">
        <v>1</v>
      </c>
      <c r="F147" s="49">
        <v>248.92000000000002</v>
      </c>
      <c r="G147" s="49">
        <v>91.44</v>
      </c>
      <c r="H147" s="46" t="s">
        <v>55</v>
      </c>
      <c r="J147" s="48"/>
      <c r="K147" s="48"/>
    </row>
    <row r="148" spans="1:11" x14ac:dyDescent="0.3">
      <c r="A148" s="45">
        <f t="shared" si="7"/>
        <v>41491</v>
      </c>
      <c r="B148" s="26">
        <v>2013</v>
      </c>
      <c r="C148" s="26">
        <v>217</v>
      </c>
      <c r="D148" s="46" t="s">
        <v>66</v>
      </c>
      <c r="E148" s="46">
        <v>2</v>
      </c>
      <c r="F148" s="49">
        <v>243.84</v>
      </c>
      <c r="G148" s="49">
        <v>71.12</v>
      </c>
      <c r="H148" s="46" t="s">
        <v>55</v>
      </c>
      <c r="J148" s="48"/>
      <c r="K148" s="48"/>
    </row>
    <row r="149" spans="1:11" x14ac:dyDescent="0.3">
      <c r="A149" s="45">
        <f t="shared" si="7"/>
        <v>41491</v>
      </c>
      <c r="B149" s="26">
        <v>2013</v>
      </c>
      <c r="C149" s="26">
        <v>217</v>
      </c>
      <c r="D149" s="46" t="s">
        <v>66</v>
      </c>
      <c r="E149" s="46">
        <v>3</v>
      </c>
      <c r="F149" s="49">
        <v>246.38</v>
      </c>
      <c r="G149" s="49">
        <v>60.96</v>
      </c>
      <c r="H149" s="46" t="s">
        <v>55</v>
      </c>
      <c r="J149" s="48"/>
      <c r="K149" s="48"/>
    </row>
    <row r="150" spans="1:11" x14ac:dyDescent="0.3">
      <c r="A150" s="45">
        <f t="shared" si="7"/>
        <v>41491</v>
      </c>
      <c r="B150" s="26">
        <v>2013</v>
      </c>
      <c r="C150" s="26">
        <v>217</v>
      </c>
      <c r="D150" s="46" t="s">
        <v>66</v>
      </c>
      <c r="E150" s="46">
        <v>4</v>
      </c>
      <c r="F150" s="49">
        <v>243.84</v>
      </c>
      <c r="G150" s="49">
        <v>76.2</v>
      </c>
      <c r="H150" s="46" t="s">
        <v>55</v>
      </c>
      <c r="J150" s="48"/>
      <c r="K150" s="48"/>
    </row>
    <row r="151" spans="1:11" x14ac:dyDescent="0.3">
      <c r="A151" s="45">
        <f t="shared" si="7"/>
        <v>41491</v>
      </c>
      <c r="B151" s="26">
        <v>2013</v>
      </c>
      <c r="C151" s="26">
        <v>217</v>
      </c>
      <c r="D151" s="46" t="s">
        <v>66</v>
      </c>
      <c r="E151" s="46">
        <v>5</v>
      </c>
      <c r="F151" s="49">
        <v>254</v>
      </c>
      <c r="G151" s="49">
        <v>50.8</v>
      </c>
      <c r="H151" s="46" t="s">
        <v>53</v>
      </c>
      <c r="J151" s="48"/>
      <c r="K151" s="48"/>
    </row>
    <row r="152" spans="1:11" x14ac:dyDescent="0.3">
      <c r="A152" s="45">
        <f t="shared" si="7"/>
        <v>41491</v>
      </c>
      <c r="B152" s="26">
        <v>2013</v>
      </c>
      <c r="C152" s="26">
        <v>217</v>
      </c>
      <c r="D152" s="46" t="s">
        <v>67</v>
      </c>
      <c r="E152" s="46">
        <v>1</v>
      </c>
      <c r="F152" s="49">
        <v>248.92000000000002</v>
      </c>
      <c r="G152" s="49">
        <v>76.2</v>
      </c>
      <c r="H152" s="46" t="s">
        <v>55</v>
      </c>
      <c r="J152" s="48"/>
      <c r="K152" s="48"/>
    </row>
    <row r="153" spans="1:11" x14ac:dyDescent="0.3">
      <c r="A153" s="45">
        <f t="shared" si="7"/>
        <v>41491</v>
      </c>
      <c r="B153" s="26">
        <v>2013</v>
      </c>
      <c r="C153" s="26">
        <v>217</v>
      </c>
      <c r="D153" s="46" t="s">
        <v>67</v>
      </c>
      <c r="E153" s="46">
        <v>2</v>
      </c>
      <c r="F153" s="49">
        <v>243.84</v>
      </c>
      <c r="G153" s="49">
        <v>91.44</v>
      </c>
      <c r="H153" s="46" t="s">
        <v>55</v>
      </c>
      <c r="J153" s="48"/>
      <c r="K153" s="48"/>
    </row>
    <row r="154" spans="1:11" x14ac:dyDescent="0.3">
      <c r="A154" s="45">
        <f t="shared" si="7"/>
        <v>41491</v>
      </c>
      <c r="B154" s="26">
        <v>2013</v>
      </c>
      <c r="C154" s="26">
        <v>217</v>
      </c>
      <c r="D154" s="46" t="s">
        <v>67</v>
      </c>
      <c r="E154" s="46">
        <v>3</v>
      </c>
      <c r="F154" s="49">
        <v>254</v>
      </c>
      <c r="G154" s="49">
        <v>76.2</v>
      </c>
      <c r="H154" s="46" t="s">
        <v>55</v>
      </c>
      <c r="J154" s="48"/>
      <c r="K154" s="48"/>
    </row>
    <row r="155" spans="1:11" x14ac:dyDescent="0.3">
      <c r="A155" s="45">
        <f t="shared" si="7"/>
        <v>41491</v>
      </c>
      <c r="B155" s="26">
        <v>2013</v>
      </c>
      <c r="C155" s="26">
        <v>217</v>
      </c>
      <c r="D155" s="46" t="s">
        <v>67</v>
      </c>
      <c r="E155" s="46">
        <v>4</v>
      </c>
      <c r="F155" s="49">
        <v>251.46</v>
      </c>
      <c r="G155" s="49">
        <v>68.58</v>
      </c>
      <c r="H155" s="46" t="s">
        <v>53</v>
      </c>
      <c r="J155" s="48"/>
      <c r="K155" s="48"/>
    </row>
    <row r="156" spans="1:11" x14ac:dyDescent="0.3">
      <c r="A156" s="45">
        <f t="shared" si="7"/>
        <v>41491</v>
      </c>
      <c r="B156" s="26">
        <v>2013</v>
      </c>
      <c r="C156" s="26">
        <v>217</v>
      </c>
      <c r="D156" s="46" t="s">
        <v>67</v>
      </c>
      <c r="E156" s="46">
        <v>5</v>
      </c>
      <c r="F156" s="49">
        <v>251.46</v>
      </c>
      <c r="G156" s="49">
        <v>60.96</v>
      </c>
      <c r="H156" s="46" t="s">
        <v>53</v>
      </c>
      <c r="J156" s="48"/>
      <c r="K156" s="48"/>
    </row>
    <row r="157" spans="1:11" x14ac:dyDescent="0.3">
      <c r="A157" s="45">
        <f t="shared" si="7"/>
        <v>41491</v>
      </c>
      <c r="B157" s="26">
        <v>2013</v>
      </c>
      <c r="C157" s="26">
        <v>217</v>
      </c>
      <c r="D157" s="46" t="s">
        <v>68</v>
      </c>
      <c r="E157" s="46">
        <v>1</v>
      </c>
      <c r="F157" s="49">
        <v>251.46</v>
      </c>
      <c r="G157" s="49">
        <v>45.72</v>
      </c>
      <c r="H157" s="46" t="s">
        <v>55</v>
      </c>
      <c r="J157" s="48"/>
      <c r="K157" s="48"/>
    </row>
    <row r="158" spans="1:11" x14ac:dyDescent="0.3">
      <c r="A158" s="45">
        <f t="shared" si="7"/>
        <v>41491</v>
      </c>
      <c r="B158" s="26">
        <v>2013</v>
      </c>
      <c r="C158" s="26">
        <v>217</v>
      </c>
      <c r="D158" s="46" t="s">
        <v>68</v>
      </c>
      <c r="E158" s="46">
        <v>2</v>
      </c>
      <c r="F158" s="49">
        <v>233.68</v>
      </c>
      <c r="G158" s="49">
        <v>50.8</v>
      </c>
      <c r="H158" s="46" t="s">
        <v>53</v>
      </c>
      <c r="J158" s="48"/>
      <c r="K158" s="48"/>
    </row>
    <row r="159" spans="1:11" x14ac:dyDescent="0.3">
      <c r="A159" s="45">
        <f t="shared" si="7"/>
        <v>41491</v>
      </c>
      <c r="B159" s="26">
        <v>2013</v>
      </c>
      <c r="C159" s="26">
        <v>217</v>
      </c>
      <c r="D159" s="46" t="s">
        <v>68</v>
      </c>
      <c r="E159" s="46">
        <v>3</v>
      </c>
      <c r="F159" s="49">
        <v>246.38</v>
      </c>
      <c r="G159" s="49">
        <v>91.44</v>
      </c>
      <c r="H159" s="46" t="s">
        <v>55</v>
      </c>
      <c r="J159" s="48"/>
      <c r="K159" s="48"/>
    </row>
    <row r="160" spans="1:11" x14ac:dyDescent="0.3">
      <c r="A160" s="45">
        <f t="shared" si="7"/>
        <v>41491</v>
      </c>
      <c r="B160" s="26">
        <v>2013</v>
      </c>
      <c r="C160" s="26">
        <v>217</v>
      </c>
      <c r="D160" s="46" t="s">
        <v>68</v>
      </c>
      <c r="E160" s="46">
        <v>4</v>
      </c>
      <c r="F160" s="49">
        <v>246.38</v>
      </c>
      <c r="G160" s="49">
        <v>99.06</v>
      </c>
      <c r="H160" s="46" t="s">
        <v>55</v>
      </c>
      <c r="J160" s="48"/>
      <c r="K160" s="48"/>
    </row>
    <row r="161" spans="1:11" x14ac:dyDescent="0.3">
      <c r="A161" s="45">
        <f t="shared" si="7"/>
        <v>41491</v>
      </c>
      <c r="B161" s="26">
        <v>2013</v>
      </c>
      <c r="C161" s="26">
        <v>217</v>
      </c>
      <c r="D161" s="46" t="s">
        <v>68</v>
      </c>
      <c r="E161" s="46">
        <v>5</v>
      </c>
      <c r="F161" s="49">
        <v>248.92000000000002</v>
      </c>
      <c r="G161" s="49">
        <v>76.2</v>
      </c>
      <c r="H161" s="46" t="s">
        <v>55</v>
      </c>
      <c r="J161" s="48"/>
      <c r="K161" s="48"/>
    </row>
    <row r="162" spans="1:11" x14ac:dyDescent="0.3">
      <c r="A162" s="45">
        <f t="shared" si="7"/>
        <v>41497</v>
      </c>
      <c r="B162" s="26">
        <v>2013</v>
      </c>
      <c r="C162" s="26">
        <v>223</v>
      </c>
      <c r="D162" s="46" t="s">
        <v>61</v>
      </c>
      <c r="E162" s="46">
        <v>1</v>
      </c>
      <c r="F162" s="49">
        <v>241.3</v>
      </c>
      <c r="G162" s="49">
        <v>81.28</v>
      </c>
      <c r="H162" s="46" t="s">
        <v>54</v>
      </c>
      <c r="J162" s="48"/>
      <c r="K162" s="48"/>
    </row>
    <row r="163" spans="1:11" x14ac:dyDescent="0.3">
      <c r="A163" s="45">
        <f t="shared" si="7"/>
        <v>41497</v>
      </c>
      <c r="B163" s="26">
        <v>2013</v>
      </c>
      <c r="C163" s="26">
        <v>223</v>
      </c>
      <c r="D163" s="46" t="s">
        <v>61</v>
      </c>
      <c r="E163" s="46">
        <v>2</v>
      </c>
      <c r="F163" s="49">
        <v>256.54000000000002</v>
      </c>
      <c r="G163" s="49">
        <v>60.96</v>
      </c>
      <c r="H163" s="46" t="s">
        <v>54</v>
      </c>
      <c r="J163" s="48"/>
      <c r="K163" s="48"/>
    </row>
    <row r="164" spans="1:11" x14ac:dyDescent="0.3">
      <c r="A164" s="45">
        <f t="shared" si="7"/>
        <v>41497</v>
      </c>
      <c r="B164" s="26">
        <v>2013</v>
      </c>
      <c r="C164" s="26">
        <v>223</v>
      </c>
      <c r="D164" s="46" t="s">
        <v>61</v>
      </c>
      <c r="E164" s="46">
        <v>3</v>
      </c>
      <c r="F164" s="49">
        <v>246.38</v>
      </c>
      <c r="G164" s="49">
        <v>76.2</v>
      </c>
      <c r="H164" s="46" t="s">
        <v>54</v>
      </c>
      <c r="J164" s="48"/>
      <c r="K164" s="48"/>
    </row>
    <row r="165" spans="1:11" x14ac:dyDescent="0.3">
      <c r="A165" s="45">
        <f t="shared" si="7"/>
        <v>41497</v>
      </c>
      <c r="B165" s="26">
        <v>2013</v>
      </c>
      <c r="C165" s="26">
        <v>223</v>
      </c>
      <c r="D165" s="46" t="s">
        <v>61</v>
      </c>
      <c r="E165" s="46">
        <v>4</v>
      </c>
      <c r="F165" s="49">
        <v>254</v>
      </c>
      <c r="G165" s="49">
        <v>101.6</v>
      </c>
      <c r="H165" s="46" t="s">
        <v>54</v>
      </c>
      <c r="J165" s="48"/>
      <c r="K165" s="48"/>
    </row>
    <row r="166" spans="1:11" x14ac:dyDescent="0.3">
      <c r="A166" s="45">
        <f t="shared" si="7"/>
        <v>41497</v>
      </c>
      <c r="B166" s="26">
        <v>2013</v>
      </c>
      <c r="C166" s="26">
        <v>223</v>
      </c>
      <c r="D166" s="46" t="s">
        <v>61</v>
      </c>
      <c r="E166" s="46">
        <v>5</v>
      </c>
      <c r="F166" s="49">
        <v>264.16000000000003</v>
      </c>
      <c r="G166" s="49">
        <v>121.92</v>
      </c>
      <c r="H166" s="46" t="s">
        <v>54</v>
      </c>
      <c r="J166" s="48"/>
      <c r="K166" s="48"/>
    </row>
    <row r="167" spans="1:11" x14ac:dyDescent="0.3">
      <c r="A167" s="45">
        <f t="shared" si="7"/>
        <v>41497</v>
      </c>
      <c r="B167" s="26">
        <v>2013</v>
      </c>
      <c r="C167" s="26">
        <v>223</v>
      </c>
      <c r="D167" s="46" t="s">
        <v>62</v>
      </c>
      <c r="E167" s="46">
        <v>1</v>
      </c>
      <c r="F167" s="49">
        <v>259.08</v>
      </c>
      <c r="G167" s="49">
        <v>76.2</v>
      </c>
      <c r="H167" s="46" t="s">
        <v>54</v>
      </c>
      <c r="J167" s="48"/>
      <c r="K167" s="48"/>
    </row>
    <row r="168" spans="1:11" x14ac:dyDescent="0.3">
      <c r="A168" s="45">
        <f t="shared" ref="A168:A201" si="8">DATE(B168,1,C168)</f>
        <v>41497</v>
      </c>
      <c r="B168" s="26">
        <v>2013</v>
      </c>
      <c r="C168" s="26">
        <v>223</v>
      </c>
      <c r="D168" s="46" t="s">
        <v>62</v>
      </c>
      <c r="E168" s="46">
        <v>2</v>
      </c>
      <c r="F168" s="49">
        <v>248.92000000000002</v>
      </c>
      <c r="G168" s="49">
        <v>76.2</v>
      </c>
      <c r="H168" s="46" t="s">
        <v>54</v>
      </c>
      <c r="J168" s="48"/>
      <c r="K168" s="48"/>
    </row>
    <row r="169" spans="1:11" x14ac:dyDescent="0.3">
      <c r="A169" s="45">
        <f t="shared" si="8"/>
        <v>41497</v>
      </c>
      <c r="B169" s="26">
        <v>2013</v>
      </c>
      <c r="C169" s="26">
        <v>223</v>
      </c>
      <c r="D169" s="46" t="s">
        <v>62</v>
      </c>
      <c r="E169" s="46">
        <v>3</v>
      </c>
      <c r="F169" s="49">
        <v>236.22</v>
      </c>
      <c r="G169" s="49">
        <v>50.8</v>
      </c>
      <c r="H169" s="46" t="s">
        <v>54</v>
      </c>
      <c r="J169" s="48"/>
      <c r="K169" s="48"/>
    </row>
    <row r="170" spans="1:11" x14ac:dyDescent="0.3">
      <c r="A170" s="45">
        <f t="shared" si="8"/>
        <v>41497</v>
      </c>
      <c r="B170" s="26">
        <v>2013</v>
      </c>
      <c r="C170" s="26">
        <v>223</v>
      </c>
      <c r="D170" s="46" t="s">
        <v>62</v>
      </c>
      <c r="E170" s="46">
        <v>4</v>
      </c>
      <c r="F170" s="49">
        <v>238.76</v>
      </c>
      <c r="G170" s="49">
        <v>50.8</v>
      </c>
      <c r="H170" s="46" t="s">
        <v>54</v>
      </c>
      <c r="J170" s="48"/>
      <c r="K170" s="48"/>
    </row>
    <row r="171" spans="1:11" x14ac:dyDescent="0.3">
      <c r="A171" s="45">
        <f t="shared" si="8"/>
        <v>41497</v>
      </c>
      <c r="B171" s="26">
        <v>2013</v>
      </c>
      <c r="C171" s="26">
        <v>223</v>
      </c>
      <c r="D171" s="46" t="s">
        <v>62</v>
      </c>
      <c r="E171" s="46">
        <v>5</v>
      </c>
      <c r="F171" s="49">
        <v>236.22</v>
      </c>
      <c r="G171" s="49">
        <v>60.96</v>
      </c>
      <c r="H171" s="46" t="s">
        <v>54</v>
      </c>
      <c r="J171" s="48"/>
      <c r="K171" s="48"/>
    </row>
    <row r="172" spans="1:11" x14ac:dyDescent="0.3">
      <c r="A172" s="45">
        <f t="shared" si="8"/>
        <v>41497</v>
      </c>
      <c r="B172" s="26">
        <v>2013</v>
      </c>
      <c r="C172" s="26">
        <v>223</v>
      </c>
      <c r="D172" s="46" t="s">
        <v>63</v>
      </c>
      <c r="E172" s="46">
        <v>1</v>
      </c>
      <c r="F172" s="49">
        <v>215.9</v>
      </c>
      <c r="G172" s="49">
        <v>45.72</v>
      </c>
      <c r="H172" s="46" t="s">
        <v>54</v>
      </c>
      <c r="J172" s="48"/>
      <c r="K172" s="48"/>
    </row>
    <row r="173" spans="1:11" x14ac:dyDescent="0.3">
      <c r="A173" s="45">
        <f t="shared" si="8"/>
        <v>41497</v>
      </c>
      <c r="B173" s="26">
        <v>2013</v>
      </c>
      <c r="C173" s="26">
        <v>223</v>
      </c>
      <c r="D173" s="46" t="s">
        <v>63</v>
      </c>
      <c r="E173" s="46">
        <v>2</v>
      </c>
      <c r="F173" s="49">
        <v>233.68</v>
      </c>
      <c r="G173" s="49">
        <v>45.72</v>
      </c>
      <c r="H173" s="46" t="s">
        <v>54</v>
      </c>
      <c r="J173" s="48"/>
      <c r="K173" s="48"/>
    </row>
    <row r="174" spans="1:11" x14ac:dyDescent="0.3">
      <c r="A174" s="45">
        <f t="shared" si="8"/>
        <v>41497</v>
      </c>
      <c r="B174" s="26">
        <v>2013</v>
      </c>
      <c r="C174" s="26">
        <v>223</v>
      </c>
      <c r="D174" s="46" t="s">
        <v>63</v>
      </c>
      <c r="E174" s="46">
        <v>3</v>
      </c>
      <c r="F174" s="49">
        <v>233.68</v>
      </c>
      <c r="G174" s="49">
        <v>60.96</v>
      </c>
      <c r="H174" s="46" t="s">
        <v>54</v>
      </c>
      <c r="J174" s="48"/>
      <c r="K174" s="48"/>
    </row>
    <row r="175" spans="1:11" x14ac:dyDescent="0.3">
      <c r="A175" s="45">
        <f t="shared" si="8"/>
        <v>41497</v>
      </c>
      <c r="B175" s="26">
        <v>2013</v>
      </c>
      <c r="C175" s="26">
        <v>223</v>
      </c>
      <c r="D175" s="46" t="s">
        <v>63</v>
      </c>
      <c r="E175" s="46">
        <v>4</v>
      </c>
      <c r="F175" s="49">
        <v>228.6</v>
      </c>
      <c r="G175" s="49">
        <v>50.8</v>
      </c>
      <c r="H175" s="46" t="s">
        <v>54</v>
      </c>
      <c r="J175" s="48"/>
      <c r="K175" s="48"/>
    </row>
    <row r="176" spans="1:11" x14ac:dyDescent="0.3">
      <c r="A176" s="45">
        <f t="shared" si="8"/>
        <v>41497</v>
      </c>
      <c r="B176" s="26">
        <v>2013</v>
      </c>
      <c r="C176" s="26">
        <v>223</v>
      </c>
      <c r="D176" s="46" t="s">
        <v>63</v>
      </c>
      <c r="E176" s="46">
        <v>5</v>
      </c>
      <c r="F176" s="49">
        <v>246.38</v>
      </c>
      <c r="G176" s="49">
        <v>91.44</v>
      </c>
      <c r="H176" s="46" t="s">
        <v>54</v>
      </c>
      <c r="J176" s="48"/>
      <c r="K176" s="48"/>
    </row>
    <row r="177" spans="1:11" x14ac:dyDescent="0.3">
      <c r="A177" s="45">
        <f t="shared" si="8"/>
        <v>41497</v>
      </c>
      <c r="B177" s="26">
        <v>2013</v>
      </c>
      <c r="C177" s="26">
        <v>223</v>
      </c>
      <c r="D177" s="46" t="s">
        <v>64</v>
      </c>
      <c r="E177" s="46">
        <v>1</v>
      </c>
      <c r="F177" s="49">
        <v>243.84</v>
      </c>
      <c r="G177" s="49">
        <v>76.2</v>
      </c>
      <c r="H177" s="46" t="s">
        <v>54</v>
      </c>
      <c r="J177" s="48"/>
      <c r="K177" s="48"/>
    </row>
    <row r="178" spans="1:11" x14ac:dyDescent="0.3">
      <c r="A178" s="45">
        <f t="shared" si="8"/>
        <v>41497</v>
      </c>
      <c r="B178" s="26">
        <v>2013</v>
      </c>
      <c r="C178" s="26">
        <v>223</v>
      </c>
      <c r="D178" s="46" t="s">
        <v>64</v>
      </c>
      <c r="E178" s="46">
        <v>2</v>
      </c>
      <c r="F178" s="49">
        <v>233.68</v>
      </c>
      <c r="G178" s="49">
        <v>60.96</v>
      </c>
      <c r="H178" s="46" t="s">
        <v>54</v>
      </c>
      <c r="J178" s="48"/>
      <c r="K178" s="48"/>
    </row>
    <row r="179" spans="1:11" x14ac:dyDescent="0.3">
      <c r="A179" s="45">
        <f t="shared" si="8"/>
        <v>41497</v>
      </c>
      <c r="B179" s="26">
        <v>2013</v>
      </c>
      <c r="C179" s="26">
        <v>223</v>
      </c>
      <c r="D179" s="46" t="s">
        <v>64</v>
      </c>
      <c r="E179" s="46">
        <v>3</v>
      </c>
      <c r="F179" s="49">
        <v>238.76</v>
      </c>
      <c r="G179" s="49">
        <v>71.12</v>
      </c>
      <c r="H179" s="46" t="s">
        <v>54</v>
      </c>
      <c r="J179" s="48"/>
      <c r="K179" s="48"/>
    </row>
    <row r="180" spans="1:11" x14ac:dyDescent="0.3">
      <c r="A180" s="45">
        <f t="shared" si="8"/>
        <v>41497</v>
      </c>
      <c r="B180" s="26">
        <v>2013</v>
      </c>
      <c r="C180" s="26">
        <v>223</v>
      </c>
      <c r="D180" s="46" t="s">
        <v>64</v>
      </c>
      <c r="E180" s="46">
        <v>4</v>
      </c>
      <c r="F180" s="49">
        <v>228.6</v>
      </c>
      <c r="G180" s="49">
        <v>60.96</v>
      </c>
      <c r="H180" s="46" t="s">
        <v>54</v>
      </c>
      <c r="J180" s="48"/>
      <c r="K180" s="48"/>
    </row>
    <row r="181" spans="1:11" x14ac:dyDescent="0.3">
      <c r="A181" s="45">
        <f t="shared" si="8"/>
        <v>41497</v>
      </c>
      <c r="B181" s="26">
        <v>2013</v>
      </c>
      <c r="C181" s="26">
        <v>223</v>
      </c>
      <c r="D181" s="46" t="s">
        <v>64</v>
      </c>
      <c r="E181" s="46">
        <v>5</v>
      </c>
      <c r="F181" s="49">
        <v>233.68</v>
      </c>
      <c r="G181" s="49">
        <v>76.2</v>
      </c>
      <c r="H181" s="46" t="s">
        <v>54</v>
      </c>
      <c r="J181" s="48"/>
      <c r="K181" s="48"/>
    </row>
    <row r="182" spans="1:11" x14ac:dyDescent="0.3">
      <c r="A182" s="45">
        <f t="shared" si="8"/>
        <v>41497</v>
      </c>
      <c r="B182" s="26">
        <v>2013</v>
      </c>
      <c r="C182" s="26">
        <v>223</v>
      </c>
      <c r="D182" s="46" t="s">
        <v>65</v>
      </c>
      <c r="E182" s="46">
        <v>1</v>
      </c>
      <c r="F182" s="49">
        <v>266.7</v>
      </c>
      <c r="G182" s="49">
        <v>106.68</v>
      </c>
      <c r="H182" s="46" t="s">
        <v>54</v>
      </c>
      <c r="J182" s="48"/>
      <c r="K182" s="48"/>
    </row>
    <row r="183" spans="1:11" x14ac:dyDescent="0.3">
      <c r="A183" s="45">
        <f t="shared" si="8"/>
        <v>41497</v>
      </c>
      <c r="B183" s="26">
        <v>2013</v>
      </c>
      <c r="C183" s="26">
        <v>223</v>
      </c>
      <c r="D183" s="46" t="s">
        <v>65</v>
      </c>
      <c r="E183" s="46">
        <v>2</v>
      </c>
      <c r="F183" s="49">
        <v>241.3</v>
      </c>
      <c r="G183" s="49">
        <v>76.2</v>
      </c>
      <c r="H183" s="46" t="s">
        <v>54</v>
      </c>
      <c r="J183" s="48"/>
      <c r="K183" s="48"/>
    </row>
    <row r="184" spans="1:11" x14ac:dyDescent="0.3">
      <c r="A184" s="45">
        <f t="shared" si="8"/>
        <v>41497</v>
      </c>
      <c r="B184" s="26">
        <v>2013</v>
      </c>
      <c r="C184" s="26">
        <v>223</v>
      </c>
      <c r="D184" s="46" t="s">
        <v>65</v>
      </c>
      <c r="E184" s="46">
        <v>3</v>
      </c>
      <c r="F184" s="49">
        <v>246.38</v>
      </c>
      <c r="G184" s="49">
        <v>50.8</v>
      </c>
      <c r="H184" s="46" t="s">
        <v>54</v>
      </c>
      <c r="J184" s="48"/>
      <c r="K184" s="48"/>
    </row>
    <row r="185" spans="1:11" x14ac:dyDescent="0.3">
      <c r="A185" s="45">
        <f t="shared" si="8"/>
        <v>41497</v>
      </c>
      <c r="B185" s="26">
        <v>2013</v>
      </c>
      <c r="C185" s="26">
        <v>223</v>
      </c>
      <c r="D185" s="46" t="s">
        <v>65</v>
      </c>
      <c r="E185" s="46">
        <v>4</v>
      </c>
      <c r="F185" s="49">
        <v>261.62</v>
      </c>
      <c r="G185" s="49">
        <v>101.6</v>
      </c>
      <c r="H185" s="46" t="s">
        <v>54</v>
      </c>
      <c r="J185" s="48"/>
      <c r="K185" s="48"/>
    </row>
    <row r="186" spans="1:11" x14ac:dyDescent="0.3">
      <c r="A186" s="45">
        <f t="shared" si="8"/>
        <v>41497</v>
      </c>
      <c r="B186" s="26">
        <v>2013</v>
      </c>
      <c r="C186" s="26">
        <v>223</v>
      </c>
      <c r="D186" s="46" t="s">
        <v>65</v>
      </c>
      <c r="E186" s="46">
        <v>5</v>
      </c>
      <c r="F186" s="49">
        <v>264.16000000000003</v>
      </c>
      <c r="G186" s="49">
        <v>45.72</v>
      </c>
      <c r="H186" s="46" t="s">
        <v>54</v>
      </c>
      <c r="J186" s="48"/>
      <c r="K186" s="48"/>
    </row>
    <row r="187" spans="1:11" x14ac:dyDescent="0.3">
      <c r="A187" s="45">
        <f t="shared" si="8"/>
        <v>41497</v>
      </c>
      <c r="B187" s="26">
        <v>2013</v>
      </c>
      <c r="C187" s="26">
        <v>223</v>
      </c>
      <c r="D187" s="46" t="s">
        <v>66</v>
      </c>
      <c r="E187" s="46">
        <v>1</v>
      </c>
      <c r="F187" s="49">
        <v>243.84</v>
      </c>
      <c r="G187" s="49">
        <v>45.72</v>
      </c>
      <c r="H187" s="46" t="s">
        <v>54</v>
      </c>
      <c r="J187" s="48"/>
      <c r="K187" s="48"/>
    </row>
    <row r="188" spans="1:11" x14ac:dyDescent="0.3">
      <c r="A188" s="45">
        <f t="shared" si="8"/>
        <v>41497</v>
      </c>
      <c r="B188" s="26">
        <v>2013</v>
      </c>
      <c r="C188" s="26">
        <v>223</v>
      </c>
      <c r="D188" s="46" t="s">
        <v>66</v>
      </c>
      <c r="E188" s="46">
        <v>2</v>
      </c>
      <c r="F188" s="49">
        <v>243.84</v>
      </c>
      <c r="G188" s="49">
        <v>60.96</v>
      </c>
      <c r="H188" s="46" t="s">
        <v>54</v>
      </c>
      <c r="J188" s="48"/>
      <c r="K188" s="48"/>
    </row>
    <row r="189" spans="1:11" x14ac:dyDescent="0.3">
      <c r="A189" s="45">
        <f t="shared" si="8"/>
        <v>41497</v>
      </c>
      <c r="B189" s="26">
        <v>2013</v>
      </c>
      <c r="C189" s="26">
        <v>223</v>
      </c>
      <c r="D189" s="46" t="s">
        <v>66</v>
      </c>
      <c r="E189" s="46">
        <v>3</v>
      </c>
      <c r="F189" s="49">
        <v>246.38</v>
      </c>
      <c r="G189" s="49">
        <v>50.8</v>
      </c>
      <c r="H189" s="46" t="s">
        <v>54</v>
      </c>
      <c r="J189" s="48"/>
      <c r="K189" s="48"/>
    </row>
    <row r="190" spans="1:11" x14ac:dyDescent="0.3">
      <c r="A190" s="45">
        <f t="shared" si="8"/>
        <v>41497</v>
      </c>
      <c r="B190" s="26">
        <v>2013</v>
      </c>
      <c r="C190" s="26">
        <v>223</v>
      </c>
      <c r="D190" s="46" t="s">
        <v>66</v>
      </c>
      <c r="E190" s="46">
        <v>4</v>
      </c>
      <c r="F190" s="49">
        <v>254</v>
      </c>
      <c r="G190" s="49">
        <v>45.72</v>
      </c>
      <c r="H190" s="46" t="s">
        <v>54</v>
      </c>
      <c r="J190" s="48"/>
      <c r="K190" s="48"/>
    </row>
    <row r="191" spans="1:11" x14ac:dyDescent="0.3">
      <c r="A191" s="45">
        <f t="shared" si="8"/>
        <v>41497</v>
      </c>
      <c r="B191" s="26">
        <v>2013</v>
      </c>
      <c r="C191" s="26">
        <v>223</v>
      </c>
      <c r="D191" s="46" t="s">
        <v>66</v>
      </c>
      <c r="E191" s="46">
        <v>5</v>
      </c>
      <c r="F191" s="49">
        <v>251.46</v>
      </c>
      <c r="G191" s="49">
        <v>60.96</v>
      </c>
      <c r="H191" s="46" t="s">
        <v>54</v>
      </c>
      <c r="J191" s="48"/>
      <c r="K191" s="48"/>
    </row>
    <row r="192" spans="1:11" x14ac:dyDescent="0.3">
      <c r="A192" s="45">
        <f t="shared" si="8"/>
        <v>41497</v>
      </c>
      <c r="B192" s="26">
        <v>2013</v>
      </c>
      <c r="C192" s="26">
        <v>223</v>
      </c>
      <c r="D192" s="46" t="s">
        <v>67</v>
      </c>
      <c r="E192" s="46">
        <v>1</v>
      </c>
      <c r="F192" s="49">
        <v>246.38</v>
      </c>
      <c r="G192" s="49">
        <v>45.72</v>
      </c>
      <c r="H192" s="46" t="s">
        <v>54</v>
      </c>
      <c r="J192" s="48"/>
      <c r="K192" s="48"/>
    </row>
    <row r="193" spans="1:11" x14ac:dyDescent="0.3">
      <c r="A193" s="45">
        <f t="shared" si="8"/>
        <v>41497</v>
      </c>
      <c r="B193" s="26">
        <v>2013</v>
      </c>
      <c r="C193" s="26">
        <v>223</v>
      </c>
      <c r="D193" s="46" t="s">
        <v>67</v>
      </c>
      <c r="E193" s="46">
        <v>2</v>
      </c>
      <c r="F193" s="49">
        <v>251.46</v>
      </c>
      <c r="G193" s="49">
        <v>45.72</v>
      </c>
      <c r="H193" s="46" t="s">
        <v>54</v>
      </c>
      <c r="J193" s="48"/>
      <c r="K193" s="48"/>
    </row>
    <row r="194" spans="1:11" x14ac:dyDescent="0.3">
      <c r="A194" s="45">
        <f t="shared" si="8"/>
        <v>41497</v>
      </c>
      <c r="B194" s="26">
        <v>2013</v>
      </c>
      <c r="C194" s="26">
        <v>223</v>
      </c>
      <c r="D194" s="46" t="s">
        <v>67</v>
      </c>
      <c r="E194" s="46">
        <v>3</v>
      </c>
      <c r="F194" s="49">
        <v>246.38</v>
      </c>
      <c r="G194" s="49">
        <v>60.96</v>
      </c>
      <c r="H194" s="46" t="s">
        <v>54</v>
      </c>
      <c r="J194" s="48"/>
      <c r="K194" s="48"/>
    </row>
    <row r="195" spans="1:11" x14ac:dyDescent="0.3">
      <c r="A195" s="45">
        <f t="shared" si="8"/>
        <v>41497</v>
      </c>
      <c r="B195" s="26">
        <v>2013</v>
      </c>
      <c r="C195" s="26">
        <v>223</v>
      </c>
      <c r="D195" s="46" t="s">
        <v>67</v>
      </c>
      <c r="E195" s="46">
        <v>4</v>
      </c>
      <c r="F195" s="49">
        <v>248.92000000000002</v>
      </c>
      <c r="G195" s="49">
        <v>76.2</v>
      </c>
      <c r="H195" s="46" t="s">
        <v>54</v>
      </c>
      <c r="J195" s="48"/>
      <c r="K195" s="48"/>
    </row>
    <row r="196" spans="1:11" x14ac:dyDescent="0.3">
      <c r="A196" s="45">
        <f t="shared" si="8"/>
        <v>41497</v>
      </c>
      <c r="B196" s="26">
        <v>2013</v>
      </c>
      <c r="C196" s="26">
        <v>223</v>
      </c>
      <c r="D196" s="46" t="s">
        <v>67</v>
      </c>
      <c r="E196" s="46">
        <v>5</v>
      </c>
      <c r="F196" s="49">
        <v>231.14000000000001</v>
      </c>
      <c r="G196" s="49">
        <v>76.2</v>
      </c>
      <c r="H196" s="46" t="s">
        <v>54</v>
      </c>
      <c r="J196" s="48"/>
      <c r="K196" s="48"/>
    </row>
    <row r="197" spans="1:11" x14ac:dyDescent="0.3">
      <c r="A197" s="45">
        <f t="shared" si="8"/>
        <v>41497</v>
      </c>
      <c r="B197" s="26">
        <v>2013</v>
      </c>
      <c r="C197" s="26">
        <v>223</v>
      </c>
      <c r="D197" s="46" t="s">
        <v>68</v>
      </c>
      <c r="E197" s="46">
        <v>1</v>
      </c>
      <c r="F197" s="49">
        <v>248.92000000000002</v>
      </c>
      <c r="G197" s="49">
        <v>91.44</v>
      </c>
      <c r="H197" s="46" t="s">
        <v>54</v>
      </c>
      <c r="J197" s="48"/>
      <c r="K197" s="48"/>
    </row>
    <row r="198" spans="1:11" x14ac:dyDescent="0.3">
      <c r="A198" s="45">
        <f t="shared" si="8"/>
        <v>41497</v>
      </c>
      <c r="B198" s="26">
        <v>2013</v>
      </c>
      <c r="C198" s="26">
        <v>223</v>
      </c>
      <c r="D198" s="46" t="s">
        <v>68</v>
      </c>
      <c r="E198" s="46">
        <v>2</v>
      </c>
      <c r="F198" s="49">
        <v>241.3</v>
      </c>
      <c r="G198" s="49">
        <v>91.44</v>
      </c>
      <c r="H198" s="46" t="s">
        <v>54</v>
      </c>
      <c r="J198" s="48"/>
      <c r="K198" s="48"/>
    </row>
    <row r="199" spans="1:11" x14ac:dyDescent="0.3">
      <c r="A199" s="45">
        <f t="shared" si="8"/>
        <v>41497</v>
      </c>
      <c r="B199" s="26">
        <v>2013</v>
      </c>
      <c r="C199" s="26">
        <v>223</v>
      </c>
      <c r="D199" s="46" t="s">
        <v>68</v>
      </c>
      <c r="E199" s="46">
        <v>3</v>
      </c>
      <c r="F199" s="49">
        <v>248.92000000000002</v>
      </c>
      <c r="G199" s="49">
        <v>60.96</v>
      </c>
      <c r="H199" s="46" t="s">
        <v>54</v>
      </c>
      <c r="J199" s="48"/>
      <c r="K199" s="48"/>
    </row>
    <row r="200" spans="1:11" x14ac:dyDescent="0.3">
      <c r="A200" s="45">
        <f t="shared" si="8"/>
        <v>41497</v>
      </c>
      <c r="B200" s="26">
        <v>2013</v>
      </c>
      <c r="C200" s="26">
        <v>223</v>
      </c>
      <c r="D200" s="46" t="s">
        <v>68</v>
      </c>
      <c r="E200" s="46">
        <v>4</v>
      </c>
      <c r="F200" s="49">
        <v>246.38</v>
      </c>
      <c r="G200" s="49">
        <v>45.72</v>
      </c>
      <c r="H200" s="46" t="s">
        <v>54</v>
      </c>
      <c r="J200" s="48"/>
      <c r="K200" s="48"/>
    </row>
    <row r="201" spans="1:11" x14ac:dyDescent="0.3">
      <c r="A201" s="45">
        <f t="shared" si="8"/>
        <v>41497</v>
      </c>
      <c r="B201" s="26">
        <v>2013</v>
      </c>
      <c r="C201" s="26">
        <v>223</v>
      </c>
      <c r="D201" s="46" t="s">
        <v>68</v>
      </c>
      <c r="E201" s="46">
        <v>5</v>
      </c>
      <c r="F201" s="49">
        <v>233.68</v>
      </c>
      <c r="G201" s="49">
        <v>76.2</v>
      </c>
      <c r="H201" s="46" t="s">
        <v>54</v>
      </c>
      <c r="J201" s="48"/>
      <c r="K201" s="48"/>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C0A85D-E2A1-4543-B697-016021001A79}">
  <sheetPr codeName="Sheet5"/>
  <dimension ref="A1:H13"/>
  <sheetViews>
    <sheetView workbookViewId="0">
      <selection activeCell="C10" sqref="C10"/>
    </sheetView>
  </sheetViews>
  <sheetFormatPr defaultRowHeight="14.4" x14ac:dyDescent="0.3"/>
  <cols>
    <col min="1" max="1" width="30.6640625" style="40" customWidth="1"/>
    <col min="2" max="2" width="21.6640625" style="40" customWidth="1"/>
    <col min="3" max="3" width="84.44140625" style="40" customWidth="1"/>
    <col min="4" max="4" width="19" style="40" customWidth="1"/>
    <col min="5" max="5" width="10.44140625" style="40" customWidth="1"/>
    <col min="6" max="6" width="12.33203125" style="40" customWidth="1"/>
    <col min="7" max="7" width="11.21875" style="40" customWidth="1"/>
    <col min="8" max="8" width="13.44140625" style="40" customWidth="1"/>
    <col min="9" max="16384" width="8.88671875" style="40"/>
  </cols>
  <sheetData>
    <row r="1" spans="1:8" ht="27.6" x14ac:dyDescent="0.3">
      <c r="A1" s="55" t="s">
        <v>26</v>
      </c>
      <c r="B1" s="55" t="s">
        <v>27</v>
      </c>
      <c r="C1" s="55" t="s">
        <v>28</v>
      </c>
      <c r="D1" s="55" t="s">
        <v>29</v>
      </c>
      <c r="E1" s="55" t="s">
        <v>30</v>
      </c>
      <c r="F1" s="55" t="s">
        <v>31</v>
      </c>
      <c r="G1" s="55" t="s">
        <v>32</v>
      </c>
      <c r="H1" s="55" t="s">
        <v>33</v>
      </c>
    </row>
    <row r="2" spans="1:8" x14ac:dyDescent="0.3">
      <c r="A2" s="56" t="s">
        <v>195</v>
      </c>
      <c r="B2" s="57" t="s">
        <v>4</v>
      </c>
      <c r="C2" s="58" t="s">
        <v>34</v>
      </c>
      <c r="D2" s="58" t="s">
        <v>35</v>
      </c>
      <c r="E2" s="56">
        <v>10</v>
      </c>
      <c r="F2" s="56"/>
      <c r="G2" s="56" t="s">
        <v>36</v>
      </c>
      <c r="H2" s="56" t="s">
        <v>37</v>
      </c>
    </row>
    <row r="3" spans="1:8" x14ac:dyDescent="0.3">
      <c r="A3" s="56" t="s">
        <v>195</v>
      </c>
      <c r="B3" s="58" t="s">
        <v>0</v>
      </c>
      <c r="C3" s="58" t="s">
        <v>0</v>
      </c>
      <c r="D3" s="58" t="s">
        <v>38</v>
      </c>
      <c r="E3" s="56">
        <v>4</v>
      </c>
      <c r="F3" s="56"/>
      <c r="G3" s="56" t="s">
        <v>36</v>
      </c>
      <c r="H3" s="56" t="s">
        <v>37</v>
      </c>
    </row>
    <row r="4" spans="1:8" x14ac:dyDescent="0.3">
      <c r="A4" s="56" t="s">
        <v>195</v>
      </c>
      <c r="B4" s="58" t="s">
        <v>1</v>
      </c>
      <c r="C4" s="58" t="s">
        <v>39</v>
      </c>
      <c r="D4" s="58" t="s">
        <v>40</v>
      </c>
      <c r="E4" s="56">
        <v>3</v>
      </c>
      <c r="F4" s="56" t="s">
        <v>41</v>
      </c>
      <c r="G4" s="56" t="s">
        <v>36</v>
      </c>
      <c r="H4" s="56" t="s">
        <v>37</v>
      </c>
    </row>
    <row r="5" spans="1:8" ht="262.2" x14ac:dyDescent="0.3">
      <c r="A5" s="56" t="s">
        <v>195</v>
      </c>
      <c r="B5" s="59" t="s">
        <v>101</v>
      </c>
      <c r="C5" s="58" t="s">
        <v>98</v>
      </c>
      <c r="D5" s="58" t="s">
        <v>40</v>
      </c>
      <c r="E5" s="56"/>
      <c r="F5" s="56"/>
      <c r="G5" s="56" t="s">
        <v>36</v>
      </c>
      <c r="H5" s="56" t="s">
        <v>37</v>
      </c>
    </row>
    <row r="6" spans="1:8" ht="41.4" x14ac:dyDescent="0.3">
      <c r="A6" s="56" t="s">
        <v>195</v>
      </c>
      <c r="B6" s="59" t="s">
        <v>46</v>
      </c>
      <c r="C6" s="58" t="s">
        <v>99</v>
      </c>
      <c r="D6" s="58" t="s">
        <v>40</v>
      </c>
      <c r="E6" s="56"/>
      <c r="F6" s="56"/>
      <c r="G6" s="56" t="s">
        <v>36</v>
      </c>
      <c r="H6" s="56" t="s">
        <v>37</v>
      </c>
    </row>
    <row r="7" spans="1:8" ht="41.4" x14ac:dyDescent="0.3">
      <c r="A7" s="56" t="s">
        <v>195</v>
      </c>
      <c r="B7" s="36" t="s">
        <v>91</v>
      </c>
      <c r="C7" s="58" t="s">
        <v>188</v>
      </c>
      <c r="D7" s="58" t="s">
        <v>40</v>
      </c>
      <c r="E7" s="56"/>
      <c r="F7" s="56"/>
      <c r="G7" s="56" t="s">
        <v>36</v>
      </c>
      <c r="H7" s="56" t="s">
        <v>37</v>
      </c>
    </row>
    <row r="8" spans="1:8" ht="24.75" customHeight="1" x14ac:dyDescent="0.3">
      <c r="A8" s="56" t="s">
        <v>195</v>
      </c>
      <c r="B8" s="58" t="s">
        <v>100</v>
      </c>
      <c r="C8" s="36" t="s">
        <v>103</v>
      </c>
      <c r="D8" s="58" t="s">
        <v>43</v>
      </c>
      <c r="E8" s="56"/>
      <c r="F8" s="56"/>
      <c r="G8" s="56" t="s">
        <v>36</v>
      </c>
      <c r="H8" s="56" t="s">
        <v>44</v>
      </c>
    </row>
    <row r="9" spans="1:8" ht="33.75" customHeight="1" x14ac:dyDescent="0.3">
      <c r="A9" s="56" t="s">
        <v>195</v>
      </c>
      <c r="B9" s="36" t="s">
        <v>94</v>
      </c>
      <c r="C9" s="58" t="s">
        <v>102</v>
      </c>
      <c r="D9" s="58" t="s">
        <v>43</v>
      </c>
      <c r="E9" s="56"/>
      <c r="F9" s="56"/>
      <c r="G9" s="56" t="s">
        <v>36</v>
      </c>
      <c r="H9" s="56" t="s">
        <v>44</v>
      </c>
    </row>
    <row r="10" spans="1:8" ht="69" x14ac:dyDescent="0.3">
      <c r="A10" s="56" t="s">
        <v>195</v>
      </c>
      <c r="B10" s="36" t="s">
        <v>95</v>
      </c>
      <c r="C10" s="32" t="s">
        <v>214</v>
      </c>
      <c r="D10" s="58" t="s">
        <v>42</v>
      </c>
      <c r="E10" s="56"/>
      <c r="F10" s="56"/>
      <c r="G10" s="56" t="s">
        <v>36</v>
      </c>
      <c r="H10" s="56" t="s">
        <v>44</v>
      </c>
    </row>
    <row r="11" spans="1:8" ht="33.75" customHeight="1" x14ac:dyDescent="0.3"/>
    <row r="12" spans="1:8" ht="24.75" customHeight="1" x14ac:dyDescent="0.3"/>
    <row r="13" spans="1:8" ht="56.25" customHeight="1" x14ac:dyDescent="0.3"/>
  </sheetData>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B4D5B9-8991-4113-BF1A-77CEA18FB80F}">
  <sheetPr codeName="Sheet6"/>
  <dimension ref="A1:P407"/>
  <sheetViews>
    <sheetView workbookViewId="0">
      <pane ySplit="1" topLeftCell="A2" activePane="bottomLeft" state="frozen"/>
      <selection activeCell="A11" sqref="A11:XFD11"/>
      <selection pane="bottomLeft"/>
    </sheetView>
  </sheetViews>
  <sheetFormatPr defaultRowHeight="14.4" x14ac:dyDescent="0.3"/>
  <cols>
    <col min="1" max="1" width="11.44140625" style="4" bestFit="1" customWidth="1"/>
    <col min="2" max="2" width="10.109375" style="4" bestFit="1" customWidth="1"/>
    <col min="3" max="3" width="9.44140625" style="4" bestFit="1" customWidth="1"/>
    <col min="4" max="4" width="9.44140625" style="6" bestFit="1" customWidth="1"/>
    <col min="5" max="5" width="8.88671875" style="6"/>
    <col min="6" max="6" width="10.6640625" style="6" bestFit="1" customWidth="1"/>
    <col min="7" max="7" width="9.44140625" style="6" bestFit="1" customWidth="1"/>
    <col min="8" max="8" width="8.88671875" style="6"/>
    <col min="9" max="9" width="8.88671875" style="5"/>
    <col min="10" max="10" width="19.33203125" style="26" customWidth="1"/>
    <col min="11" max="12" width="8.88671875" style="26"/>
    <col min="13" max="13" width="8.88671875" style="61"/>
    <col min="14" max="14" width="9.5546875" style="61" bestFit="1" customWidth="1"/>
    <col min="15" max="16384" width="8.88671875" style="26"/>
  </cols>
  <sheetData>
    <row r="1" spans="1:16" ht="43.2" x14ac:dyDescent="0.3">
      <c r="A1" s="46" t="s">
        <v>4</v>
      </c>
      <c r="B1" s="46" t="s">
        <v>0</v>
      </c>
      <c r="C1" s="46" t="s">
        <v>1</v>
      </c>
      <c r="D1" s="50" t="s">
        <v>101</v>
      </c>
      <c r="E1" s="50" t="s">
        <v>46</v>
      </c>
      <c r="F1" s="50" t="s">
        <v>91</v>
      </c>
      <c r="G1" s="50" t="s">
        <v>100</v>
      </c>
      <c r="H1" s="50" t="s">
        <v>94</v>
      </c>
      <c r="I1" s="50" t="s">
        <v>95</v>
      </c>
      <c r="J1" s="65"/>
      <c r="K1" s="65"/>
      <c r="L1" s="66"/>
      <c r="M1" s="66"/>
      <c r="N1" s="65"/>
      <c r="O1" s="65"/>
      <c r="P1" s="65"/>
    </row>
    <row r="2" spans="1:16" x14ac:dyDescent="0.3">
      <c r="A2" s="45">
        <f>DATE(B2,1,C2)</f>
        <v>41450</v>
      </c>
      <c r="B2" s="26">
        <v>2013</v>
      </c>
      <c r="C2" s="26">
        <v>176</v>
      </c>
      <c r="D2" s="2">
        <v>2</v>
      </c>
      <c r="E2" s="2">
        <v>1</v>
      </c>
      <c r="F2" s="2">
        <v>1</v>
      </c>
      <c r="G2" s="1">
        <v>33.020000000000003</v>
      </c>
      <c r="H2" s="12">
        <v>40.64</v>
      </c>
      <c r="I2" s="13" t="s">
        <v>49</v>
      </c>
      <c r="J2" s="14"/>
      <c r="K2" s="19"/>
      <c r="L2" s="19"/>
      <c r="M2" s="7"/>
      <c r="N2" s="7"/>
      <c r="O2" s="4"/>
    </row>
    <row r="3" spans="1:16" x14ac:dyDescent="0.3">
      <c r="A3" s="45">
        <f t="shared" ref="A3:A61" si="0">DATE(B3,1,C3)</f>
        <v>41450</v>
      </c>
      <c r="B3" s="26">
        <v>2013</v>
      </c>
      <c r="C3" s="26">
        <v>176</v>
      </c>
      <c r="D3" s="2">
        <v>2</v>
      </c>
      <c r="E3" s="2">
        <v>1</v>
      </c>
      <c r="F3" s="2">
        <v>2</v>
      </c>
      <c r="G3" s="1">
        <v>35.56</v>
      </c>
      <c r="H3" s="12">
        <v>36.83</v>
      </c>
      <c r="I3" s="13" t="s">
        <v>49</v>
      </c>
      <c r="J3" s="14"/>
      <c r="K3" s="19"/>
      <c r="L3" s="19"/>
      <c r="M3" s="7"/>
      <c r="N3" s="7"/>
      <c r="O3" s="4"/>
    </row>
    <row r="4" spans="1:16" x14ac:dyDescent="0.3">
      <c r="A4" s="45">
        <f t="shared" si="0"/>
        <v>41450</v>
      </c>
      <c r="B4" s="26">
        <v>2013</v>
      </c>
      <c r="C4" s="26">
        <v>176</v>
      </c>
      <c r="D4" s="2">
        <v>2</v>
      </c>
      <c r="E4" s="2">
        <v>1</v>
      </c>
      <c r="F4" s="2">
        <v>3</v>
      </c>
      <c r="G4" s="1">
        <v>40.64</v>
      </c>
      <c r="H4" s="12">
        <v>43.18</v>
      </c>
      <c r="I4" s="13" t="s">
        <v>49</v>
      </c>
      <c r="J4" s="14"/>
      <c r="K4" s="19"/>
      <c r="L4" s="19"/>
      <c r="M4" s="7"/>
      <c r="N4" s="7"/>
      <c r="O4" s="4"/>
    </row>
    <row r="5" spans="1:16" x14ac:dyDescent="0.3">
      <c r="A5" s="45">
        <f t="shared" si="0"/>
        <v>41450</v>
      </c>
      <c r="B5" s="26">
        <v>2013</v>
      </c>
      <c r="C5" s="26">
        <v>176</v>
      </c>
      <c r="D5" s="2">
        <v>2</v>
      </c>
      <c r="E5" s="2">
        <v>1</v>
      </c>
      <c r="F5" s="2">
        <v>4</v>
      </c>
      <c r="G5" s="1">
        <v>41.910000000000004</v>
      </c>
      <c r="H5" s="12">
        <v>30.48</v>
      </c>
      <c r="I5" s="13" t="s">
        <v>49</v>
      </c>
      <c r="J5" s="14"/>
      <c r="K5" s="19"/>
      <c r="L5" s="19"/>
      <c r="M5" s="7"/>
      <c r="N5" s="7"/>
      <c r="O5" s="4"/>
    </row>
    <row r="6" spans="1:16" x14ac:dyDescent="0.3">
      <c r="A6" s="45">
        <f t="shared" si="0"/>
        <v>41450</v>
      </c>
      <c r="B6" s="26">
        <v>2013</v>
      </c>
      <c r="C6" s="26">
        <v>176</v>
      </c>
      <c r="D6" s="2">
        <v>2</v>
      </c>
      <c r="E6" s="2">
        <v>1</v>
      </c>
      <c r="F6" s="2">
        <v>5</v>
      </c>
      <c r="G6" s="1">
        <v>38.1</v>
      </c>
      <c r="H6" s="12">
        <v>35.56</v>
      </c>
      <c r="I6" s="13" t="s">
        <v>49</v>
      </c>
      <c r="J6" s="14"/>
      <c r="K6" s="19"/>
      <c r="L6" s="19"/>
      <c r="M6" s="7"/>
      <c r="N6" s="7"/>
      <c r="O6" s="4"/>
    </row>
    <row r="7" spans="1:16" x14ac:dyDescent="0.3">
      <c r="A7" s="45">
        <f t="shared" si="0"/>
        <v>41450</v>
      </c>
      <c r="B7" s="26">
        <v>2013</v>
      </c>
      <c r="C7" s="26">
        <v>176</v>
      </c>
      <c r="D7" s="2">
        <v>2</v>
      </c>
      <c r="E7" s="2">
        <v>2</v>
      </c>
      <c r="F7" s="2">
        <v>1</v>
      </c>
      <c r="G7" s="1">
        <v>38.1</v>
      </c>
      <c r="H7" s="12">
        <v>40.64</v>
      </c>
      <c r="I7" s="13" t="s">
        <v>50</v>
      </c>
      <c r="J7" s="14"/>
      <c r="K7" s="19"/>
      <c r="L7" s="19"/>
      <c r="M7" s="7"/>
      <c r="N7" s="7"/>
      <c r="O7" s="4"/>
    </row>
    <row r="8" spans="1:16" x14ac:dyDescent="0.3">
      <c r="A8" s="45">
        <f t="shared" si="0"/>
        <v>41450</v>
      </c>
      <c r="B8" s="26">
        <v>2013</v>
      </c>
      <c r="C8" s="26">
        <v>176</v>
      </c>
      <c r="D8" s="2">
        <v>2</v>
      </c>
      <c r="E8" s="2">
        <v>2</v>
      </c>
      <c r="F8" s="2">
        <v>2</v>
      </c>
      <c r="G8" s="1">
        <v>39.369999999999997</v>
      </c>
      <c r="H8" s="12">
        <v>48.26</v>
      </c>
      <c r="I8" s="13" t="s">
        <v>49</v>
      </c>
      <c r="J8" s="14"/>
      <c r="K8" s="19"/>
      <c r="L8" s="19"/>
      <c r="M8" s="7"/>
      <c r="N8" s="7"/>
      <c r="O8" s="4"/>
    </row>
    <row r="9" spans="1:16" x14ac:dyDescent="0.3">
      <c r="A9" s="45">
        <f t="shared" si="0"/>
        <v>41450</v>
      </c>
      <c r="B9" s="26">
        <v>2013</v>
      </c>
      <c r="C9" s="26">
        <v>176</v>
      </c>
      <c r="D9" s="2">
        <v>2</v>
      </c>
      <c r="E9" s="2">
        <v>2</v>
      </c>
      <c r="F9" s="2">
        <v>3</v>
      </c>
      <c r="G9" s="1">
        <v>25.4</v>
      </c>
      <c r="H9" s="12">
        <v>17.78</v>
      </c>
      <c r="I9" s="13" t="s">
        <v>48</v>
      </c>
      <c r="J9" s="14"/>
      <c r="K9" s="19"/>
      <c r="L9" s="19"/>
      <c r="M9" s="7"/>
      <c r="N9" s="7"/>
      <c r="O9" s="4"/>
    </row>
    <row r="10" spans="1:16" x14ac:dyDescent="0.3">
      <c r="A10" s="45">
        <f t="shared" si="0"/>
        <v>41450</v>
      </c>
      <c r="B10" s="26">
        <v>2013</v>
      </c>
      <c r="C10" s="26">
        <v>176</v>
      </c>
      <c r="D10" s="2">
        <v>2</v>
      </c>
      <c r="E10" s="2">
        <v>2</v>
      </c>
      <c r="F10" s="2">
        <v>4</v>
      </c>
      <c r="G10" s="1">
        <v>25.4</v>
      </c>
      <c r="H10" s="12">
        <v>30.48</v>
      </c>
      <c r="I10" s="13" t="s">
        <v>48</v>
      </c>
      <c r="J10" s="14"/>
      <c r="K10" s="19"/>
      <c r="L10" s="19"/>
      <c r="M10" s="4"/>
      <c r="N10" s="4"/>
      <c r="O10" s="4"/>
    </row>
    <row r="11" spans="1:16" x14ac:dyDescent="0.3">
      <c r="A11" s="45">
        <f t="shared" si="0"/>
        <v>41450</v>
      </c>
      <c r="B11" s="26">
        <v>2013</v>
      </c>
      <c r="C11" s="26">
        <v>176</v>
      </c>
      <c r="D11" s="2">
        <v>2</v>
      </c>
      <c r="E11" s="2">
        <v>2</v>
      </c>
      <c r="F11" s="2">
        <v>5</v>
      </c>
      <c r="G11" s="1">
        <v>31.75</v>
      </c>
      <c r="H11" s="12">
        <v>39.369999999999997</v>
      </c>
      <c r="I11" s="13" t="s">
        <v>47</v>
      </c>
      <c r="J11" s="14"/>
      <c r="K11" s="19"/>
      <c r="L11" s="19"/>
      <c r="M11" s="4"/>
      <c r="N11" s="4"/>
    </row>
    <row r="12" spans="1:16" x14ac:dyDescent="0.3">
      <c r="A12" s="45">
        <f t="shared" si="0"/>
        <v>41450</v>
      </c>
      <c r="B12" s="26">
        <v>2013</v>
      </c>
      <c r="C12" s="26">
        <v>176</v>
      </c>
      <c r="D12" s="2">
        <v>3</v>
      </c>
      <c r="E12" s="2">
        <v>1</v>
      </c>
      <c r="F12" s="2">
        <v>1</v>
      </c>
      <c r="G12" s="1">
        <v>27.94</v>
      </c>
      <c r="H12" s="12">
        <v>27.94</v>
      </c>
      <c r="I12" s="13" t="s">
        <v>47</v>
      </c>
      <c r="J12" s="14"/>
      <c r="K12" s="19"/>
      <c r="L12" s="19"/>
      <c r="M12" s="4"/>
      <c r="N12" s="4"/>
    </row>
    <row r="13" spans="1:16" x14ac:dyDescent="0.3">
      <c r="A13" s="45">
        <f t="shared" si="0"/>
        <v>41450</v>
      </c>
      <c r="B13" s="26">
        <v>2013</v>
      </c>
      <c r="C13" s="26">
        <v>176</v>
      </c>
      <c r="D13" s="2">
        <v>3</v>
      </c>
      <c r="E13" s="2">
        <v>1</v>
      </c>
      <c r="F13" s="2">
        <v>2</v>
      </c>
      <c r="G13" s="1">
        <v>33.020000000000003</v>
      </c>
      <c r="H13" s="12">
        <v>29.21</v>
      </c>
      <c r="I13" s="13" t="s">
        <v>47</v>
      </c>
      <c r="J13" s="14"/>
      <c r="K13" s="19"/>
      <c r="L13" s="19"/>
      <c r="M13" s="4"/>
      <c r="N13" s="4"/>
    </row>
    <row r="14" spans="1:16" x14ac:dyDescent="0.3">
      <c r="A14" s="45">
        <f t="shared" si="0"/>
        <v>41450</v>
      </c>
      <c r="B14" s="26">
        <v>2013</v>
      </c>
      <c r="C14" s="26">
        <v>176</v>
      </c>
      <c r="D14" s="2">
        <v>3</v>
      </c>
      <c r="E14" s="2">
        <v>1</v>
      </c>
      <c r="F14" s="2">
        <v>3</v>
      </c>
      <c r="G14" s="1">
        <v>22.86</v>
      </c>
      <c r="H14" s="12">
        <v>25.4</v>
      </c>
      <c r="I14" s="13" t="s">
        <v>47</v>
      </c>
      <c r="J14" s="14"/>
      <c r="K14" s="19"/>
      <c r="L14" s="19"/>
      <c r="M14" s="4"/>
      <c r="N14" s="4"/>
    </row>
    <row r="15" spans="1:16" x14ac:dyDescent="0.3">
      <c r="A15" s="45">
        <f t="shared" si="0"/>
        <v>41450</v>
      </c>
      <c r="B15" s="26">
        <v>2013</v>
      </c>
      <c r="C15" s="26">
        <v>176</v>
      </c>
      <c r="D15" s="2">
        <v>3</v>
      </c>
      <c r="E15" s="2">
        <v>1</v>
      </c>
      <c r="F15" s="2">
        <v>4</v>
      </c>
      <c r="G15" s="1">
        <v>24.13</v>
      </c>
      <c r="H15" s="12">
        <v>31.75</v>
      </c>
      <c r="I15" s="13" t="s">
        <v>47</v>
      </c>
      <c r="J15" s="14"/>
      <c r="K15" s="19"/>
      <c r="L15" s="19"/>
      <c r="M15" s="4"/>
      <c r="N15" s="4"/>
    </row>
    <row r="16" spans="1:16" x14ac:dyDescent="0.3">
      <c r="A16" s="45">
        <f t="shared" si="0"/>
        <v>41450</v>
      </c>
      <c r="B16" s="26">
        <v>2013</v>
      </c>
      <c r="C16" s="26">
        <v>176</v>
      </c>
      <c r="D16" s="2">
        <v>3</v>
      </c>
      <c r="E16" s="2">
        <v>1</v>
      </c>
      <c r="F16" s="2">
        <v>5</v>
      </c>
      <c r="G16" s="1">
        <v>30.48</v>
      </c>
      <c r="H16" s="12">
        <v>40.64</v>
      </c>
      <c r="I16" s="13" t="s">
        <v>47</v>
      </c>
      <c r="J16" s="14"/>
      <c r="K16" s="19"/>
      <c r="L16" s="19"/>
      <c r="M16" s="4"/>
      <c r="N16" s="4"/>
    </row>
    <row r="17" spans="1:14" x14ac:dyDescent="0.3">
      <c r="A17" s="45">
        <f t="shared" si="0"/>
        <v>41450</v>
      </c>
      <c r="B17" s="26">
        <v>2013</v>
      </c>
      <c r="C17" s="26">
        <v>176</v>
      </c>
      <c r="D17" s="2">
        <v>3</v>
      </c>
      <c r="E17" s="2">
        <v>2</v>
      </c>
      <c r="F17" s="2">
        <v>1</v>
      </c>
      <c r="G17" s="1">
        <v>36.83</v>
      </c>
      <c r="H17" s="12">
        <v>30.48</v>
      </c>
      <c r="I17" s="13" t="s">
        <v>47</v>
      </c>
      <c r="J17" s="14"/>
      <c r="K17" s="19"/>
      <c r="L17" s="19"/>
      <c r="M17" s="4"/>
      <c r="N17" s="4"/>
    </row>
    <row r="18" spans="1:14" ht="15.6" x14ac:dyDescent="0.3">
      <c r="A18" s="45">
        <f t="shared" si="0"/>
        <v>41450</v>
      </c>
      <c r="B18" s="26">
        <v>2013</v>
      </c>
      <c r="C18" s="26">
        <v>176</v>
      </c>
      <c r="D18" s="2">
        <v>3</v>
      </c>
      <c r="E18" s="2">
        <v>2</v>
      </c>
      <c r="F18" s="2">
        <v>2</v>
      </c>
      <c r="G18" s="1">
        <v>35.56</v>
      </c>
      <c r="H18" s="12">
        <v>48.26</v>
      </c>
      <c r="I18" s="13" t="s">
        <v>49</v>
      </c>
      <c r="J18" s="15"/>
      <c r="K18" s="19"/>
      <c r="L18" s="19"/>
      <c r="M18" s="8"/>
      <c r="N18" s="8"/>
    </row>
    <row r="19" spans="1:14" ht="15.6" x14ac:dyDescent="0.3">
      <c r="A19" s="45">
        <f t="shared" si="0"/>
        <v>41450</v>
      </c>
      <c r="B19" s="26">
        <v>2013</v>
      </c>
      <c r="C19" s="26">
        <v>176</v>
      </c>
      <c r="D19" s="2">
        <v>3</v>
      </c>
      <c r="E19" s="2">
        <v>2</v>
      </c>
      <c r="F19" s="2">
        <v>3</v>
      </c>
      <c r="G19" s="1">
        <v>31.75</v>
      </c>
      <c r="H19" s="12">
        <v>45.72</v>
      </c>
      <c r="I19" s="13" t="s">
        <v>47</v>
      </c>
      <c r="J19" s="15"/>
      <c r="K19" s="19"/>
      <c r="L19" s="19"/>
      <c r="M19" s="8"/>
      <c r="N19" s="8"/>
    </row>
    <row r="20" spans="1:14" ht="15.6" x14ac:dyDescent="0.3">
      <c r="A20" s="45">
        <f t="shared" si="0"/>
        <v>41450</v>
      </c>
      <c r="B20" s="26">
        <v>2013</v>
      </c>
      <c r="C20" s="26">
        <v>176</v>
      </c>
      <c r="D20" s="2">
        <v>3</v>
      </c>
      <c r="E20" s="2">
        <v>2</v>
      </c>
      <c r="F20" s="2">
        <v>4</v>
      </c>
      <c r="G20" s="1">
        <v>38.1</v>
      </c>
      <c r="H20" s="12">
        <v>33.020000000000003</v>
      </c>
      <c r="I20" s="13" t="s">
        <v>47</v>
      </c>
      <c r="J20" s="15"/>
      <c r="K20" s="19"/>
      <c r="L20" s="19"/>
      <c r="M20" s="8"/>
      <c r="N20" s="8"/>
    </row>
    <row r="21" spans="1:14" ht="15.6" x14ac:dyDescent="0.3">
      <c r="A21" s="45">
        <f t="shared" si="0"/>
        <v>41450</v>
      </c>
      <c r="B21" s="26">
        <v>2013</v>
      </c>
      <c r="C21" s="26">
        <v>176</v>
      </c>
      <c r="D21" s="2">
        <v>3</v>
      </c>
      <c r="E21" s="2">
        <v>2</v>
      </c>
      <c r="F21" s="2">
        <v>5</v>
      </c>
      <c r="G21" s="1">
        <v>33.020000000000003</v>
      </c>
      <c r="H21" s="12">
        <v>20.32</v>
      </c>
      <c r="I21" s="13" t="s">
        <v>47</v>
      </c>
      <c r="J21" s="15"/>
      <c r="K21" s="19"/>
      <c r="L21" s="19"/>
      <c r="M21" s="8"/>
      <c r="N21" s="8"/>
    </row>
    <row r="22" spans="1:14" x14ac:dyDescent="0.3">
      <c r="A22" s="45">
        <f t="shared" si="0"/>
        <v>41450</v>
      </c>
      <c r="B22" s="26">
        <v>2013</v>
      </c>
      <c r="C22" s="26">
        <v>176</v>
      </c>
      <c r="D22" s="2">
        <v>4</v>
      </c>
      <c r="E22" s="2">
        <v>1</v>
      </c>
      <c r="F22" s="2">
        <v>1</v>
      </c>
      <c r="G22" s="1">
        <v>27.94</v>
      </c>
      <c r="H22" s="12">
        <v>25.4</v>
      </c>
      <c r="I22" s="13" t="s">
        <v>48</v>
      </c>
      <c r="J22" s="60"/>
      <c r="K22" s="19"/>
      <c r="L22" s="19"/>
    </row>
    <row r="23" spans="1:14" x14ac:dyDescent="0.3">
      <c r="A23" s="45">
        <f t="shared" si="0"/>
        <v>41450</v>
      </c>
      <c r="B23" s="26">
        <v>2013</v>
      </c>
      <c r="C23" s="26">
        <v>176</v>
      </c>
      <c r="D23" s="2">
        <v>4</v>
      </c>
      <c r="E23" s="2">
        <v>1</v>
      </c>
      <c r="F23" s="2">
        <v>2</v>
      </c>
      <c r="G23" s="1">
        <v>27.94</v>
      </c>
      <c r="H23" s="12">
        <v>35.56</v>
      </c>
      <c r="I23" s="13" t="s">
        <v>47</v>
      </c>
      <c r="J23" s="60"/>
      <c r="K23" s="19"/>
      <c r="L23" s="19"/>
    </row>
    <row r="24" spans="1:14" x14ac:dyDescent="0.3">
      <c r="A24" s="45">
        <f t="shared" si="0"/>
        <v>41450</v>
      </c>
      <c r="B24" s="26">
        <v>2013</v>
      </c>
      <c r="C24" s="26">
        <v>176</v>
      </c>
      <c r="D24" s="2">
        <v>4</v>
      </c>
      <c r="E24" s="2">
        <v>1</v>
      </c>
      <c r="F24" s="2">
        <v>3</v>
      </c>
      <c r="G24" s="1">
        <v>27.94</v>
      </c>
      <c r="H24" s="12">
        <v>22.86</v>
      </c>
      <c r="I24" s="13" t="s">
        <v>47</v>
      </c>
      <c r="J24" s="60"/>
      <c r="K24" s="19"/>
      <c r="L24" s="19"/>
    </row>
    <row r="25" spans="1:14" x14ac:dyDescent="0.3">
      <c r="A25" s="45">
        <f t="shared" si="0"/>
        <v>41450</v>
      </c>
      <c r="B25" s="26">
        <v>2013</v>
      </c>
      <c r="C25" s="26">
        <v>176</v>
      </c>
      <c r="D25" s="2">
        <v>4</v>
      </c>
      <c r="E25" s="2">
        <v>1</v>
      </c>
      <c r="F25" s="2">
        <v>4</v>
      </c>
      <c r="G25" s="1">
        <v>31.75</v>
      </c>
      <c r="H25" s="12">
        <v>27.94</v>
      </c>
      <c r="I25" s="13" t="s">
        <v>49</v>
      </c>
      <c r="J25" s="60"/>
      <c r="K25" s="19"/>
      <c r="L25" s="19"/>
    </row>
    <row r="26" spans="1:14" x14ac:dyDescent="0.3">
      <c r="A26" s="45">
        <f t="shared" si="0"/>
        <v>41450</v>
      </c>
      <c r="B26" s="26">
        <v>2013</v>
      </c>
      <c r="C26" s="26">
        <v>176</v>
      </c>
      <c r="D26" s="2">
        <v>4</v>
      </c>
      <c r="E26" s="2">
        <v>1</v>
      </c>
      <c r="F26" s="2">
        <v>5</v>
      </c>
      <c r="G26" s="1">
        <v>29.21</v>
      </c>
      <c r="H26" s="12">
        <v>20.32</v>
      </c>
      <c r="I26" s="13" t="s">
        <v>49</v>
      </c>
      <c r="J26" s="60"/>
      <c r="K26" s="19"/>
      <c r="L26" s="19"/>
    </row>
    <row r="27" spans="1:14" x14ac:dyDescent="0.3">
      <c r="A27" s="45">
        <f t="shared" si="0"/>
        <v>41450</v>
      </c>
      <c r="B27" s="26">
        <v>2013</v>
      </c>
      <c r="C27" s="26">
        <v>176</v>
      </c>
      <c r="D27" s="2">
        <v>4</v>
      </c>
      <c r="E27" s="2">
        <v>2</v>
      </c>
      <c r="F27" s="2">
        <v>1</v>
      </c>
      <c r="G27" s="1">
        <v>27.94</v>
      </c>
      <c r="H27" s="12">
        <v>38.1</v>
      </c>
      <c r="I27" s="13" t="s">
        <v>49</v>
      </c>
      <c r="J27" s="60"/>
      <c r="K27" s="19"/>
      <c r="L27" s="19"/>
    </row>
    <row r="28" spans="1:14" x14ac:dyDescent="0.3">
      <c r="A28" s="45">
        <f t="shared" si="0"/>
        <v>41450</v>
      </c>
      <c r="B28" s="26">
        <v>2013</v>
      </c>
      <c r="C28" s="26">
        <v>176</v>
      </c>
      <c r="D28" s="2">
        <v>4</v>
      </c>
      <c r="E28" s="2">
        <v>2</v>
      </c>
      <c r="F28" s="2">
        <v>2</v>
      </c>
      <c r="G28" s="1">
        <v>33.020000000000003</v>
      </c>
      <c r="H28" s="12">
        <v>35.56</v>
      </c>
      <c r="I28" s="13" t="s">
        <v>49</v>
      </c>
      <c r="J28" s="60"/>
      <c r="K28" s="19"/>
      <c r="L28" s="19"/>
    </row>
    <row r="29" spans="1:14" x14ac:dyDescent="0.3">
      <c r="A29" s="45">
        <f t="shared" si="0"/>
        <v>41450</v>
      </c>
      <c r="B29" s="26">
        <v>2013</v>
      </c>
      <c r="C29" s="26">
        <v>176</v>
      </c>
      <c r="D29" s="2">
        <v>4</v>
      </c>
      <c r="E29" s="2">
        <v>2</v>
      </c>
      <c r="F29" s="2">
        <v>3</v>
      </c>
      <c r="G29" s="1">
        <v>25.4</v>
      </c>
      <c r="H29" s="12">
        <v>43.18</v>
      </c>
      <c r="I29" s="13" t="s">
        <v>47</v>
      </c>
      <c r="J29" s="60"/>
      <c r="K29" s="19"/>
      <c r="L29" s="19"/>
    </row>
    <row r="30" spans="1:14" x14ac:dyDescent="0.3">
      <c r="A30" s="45">
        <f t="shared" si="0"/>
        <v>41450</v>
      </c>
      <c r="B30" s="26">
        <v>2013</v>
      </c>
      <c r="C30" s="26">
        <v>176</v>
      </c>
      <c r="D30" s="2">
        <v>4</v>
      </c>
      <c r="E30" s="2">
        <v>2</v>
      </c>
      <c r="F30" s="2">
        <v>4</v>
      </c>
      <c r="G30" s="1">
        <v>33.020000000000003</v>
      </c>
      <c r="H30" s="12">
        <v>27.94</v>
      </c>
      <c r="I30" s="13" t="s">
        <v>47</v>
      </c>
      <c r="J30" s="60"/>
      <c r="K30" s="19"/>
      <c r="L30" s="19"/>
    </row>
    <row r="31" spans="1:14" x14ac:dyDescent="0.3">
      <c r="A31" s="45">
        <f t="shared" si="0"/>
        <v>41450</v>
      </c>
      <c r="B31" s="26">
        <v>2013</v>
      </c>
      <c r="C31" s="26">
        <v>176</v>
      </c>
      <c r="D31" s="2">
        <v>4</v>
      </c>
      <c r="E31" s="2">
        <v>2</v>
      </c>
      <c r="F31" s="2">
        <v>5</v>
      </c>
      <c r="G31" s="1">
        <v>22.86</v>
      </c>
      <c r="H31" s="12">
        <v>25.4</v>
      </c>
      <c r="I31" s="13" t="s">
        <v>48</v>
      </c>
      <c r="J31" s="60"/>
      <c r="K31" s="19"/>
      <c r="L31" s="19"/>
    </row>
    <row r="32" spans="1:14" x14ac:dyDescent="0.3">
      <c r="A32" s="45">
        <f t="shared" si="0"/>
        <v>41450</v>
      </c>
      <c r="B32" s="26">
        <v>2013</v>
      </c>
      <c r="C32" s="26">
        <v>176</v>
      </c>
      <c r="D32" s="46">
        <v>7</v>
      </c>
      <c r="E32" s="46">
        <v>1</v>
      </c>
      <c r="F32" s="46">
        <v>1</v>
      </c>
      <c r="G32" s="46">
        <v>35.56</v>
      </c>
      <c r="H32" s="62">
        <v>43.18</v>
      </c>
      <c r="I32" s="62" t="s">
        <v>50</v>
      </c>
      <c r="J32" s="60"/>
      <c r="K32" s="19"/>
      <c r="L32" s="19"/>
    </row>
    <row r="33" spans="1:13" x14ac:dyDescent="0.3">
      <c r="A33" s="45">
        <f t="shared" si="0"/>
        <v>41450</v>
      </c>
      <c r="B33" s="26">
        <v>2013</v>
      </c>
      <c r="C33" s="26">
        <v>176</v>
      </c>
      <c r="D33" s="46">
        <v>7</v>
      </c>
      <c r="E33" s="46">
        <v>1</v>
      </c>
      <c r="F33" s="46">
        <v>2</v>
      </c>
      <c r="G33" s="46">
        <v>33.020000000000003</v>
      </c>
      <c r="H33" s="62">
        <v>35.56</v>
      </c>
      <c r="I33" s="62" t="s">
        <v>49</v>
      </c>
      <c r="J33" s="60"/>
      <c r="K33" s="19"/>
      <c r="L33" s="19"/>
    </row>
    <row r="34" spans="1:13" x14ac:dyDescent="0.3">
      <c r="A34" s="45">
        <f t="shared" si="0"/>
        <v>41450</v>
      </c>
      <c r="B34" s="26">
        <v>2013</v>
      </c>
      <c r="C34" s="26">
        <v>176</v>
      </c>
      <c r="D34" s="46">
        <v>7</v>
      </c>
      <c r="E34" s="46">
        <v>1</v>
      </c>
      <c r="F34" s="46">
        <v>3</v>
      </c>
      <c r="G34" s="46">
        <v>43.18</v>
      </c>
      <c r="H34" s="62">
        <v>43.18</v>
      </c>
      <c r="I34" s="62" t="s">
        <v>49</v>
      </c>
      <c r="J34" s="60"/>
      <c r="K34" s="19"/>
      <c r="L34" s="19"/>
    </row>
    <row r="35" spans="1:13" x14ac:dyDescent="0.3">
      <c r="A35" s="45">
        <f t="shared" si="0"/>
        <v>41450</v>
      </c>
      <c r="B35" s="26">
        <v>2013</v>
      </c>
      <c r="C35" s="26">
        <v>176</v>
      </c>
      <c r="D35" s="46">
        <v>7</v>
      </c>
      <c r="E35" s="46">
        <v>1</v>
      </c>
      <c r="F35" s="46">
        <v>4</v>
      </c>
      <c r="G35" s="46">
        <v>38.1</v>
      </c>
      <c r="H35" s="62">
        <v>44.45</v>
      </c>
      <c r="I35" s="62" t="s">
        <v>49</v>
      </c>
      <c r="J35" s="60"/>
      <c r="K35" s="19"/>
      <c r="L35" s="19"/>
    </row>
    <row r="36" spans="1:13" x14ac:dyDescent="0.3">
      <c r="A36" s="45">
        <f t="shared" si="0"/>
        <v>41450</v>
      </c>
      <c r="B36" s="26">
        <v>2013</v>
      </c>
      <c r="C36" s="26">
        <v>176</v>
      </c>
      <c r="D36" s="46">
        <v>7</v>
      </c>
      <c r="E36" s="46">
        <v>1</v>
      </c>
      <c r="F36" s="46">
        <v>5</v>
      </c>
      <c r="G36" s="46">
        <v>25.4</v>
      </c>
      <c r="H36" s="62">
        <v>38.1</v>
      </c>
      <c r="I36" s="62" t="s">
        <v>49</v>
      </c>
      <c r="J36" s="60"/>
      <c r="K36" s="19"/>
      <c r="L36" s="19"/>
    </row>
    <row r="37" spans="1:13" x14ac:dyDescent="0.3">
      <c r="A37" s="45">
        <f t="shared" si="0"/>
        <v>41450</v>
      </c>
      <c r="B37" s="26">
        <v>2013</v>
      </c>
      <c r="C37" s="26">
        <v>176</v>
      </c>
      <c r="D37" s="46">
        <v>7</v>
      </c>
      <c r="E37" s="46">
        <v>2</v>
      </c>
      <c r="F37" s="46">
        <v>1</v>
      </c>
      <c r="G37" s="46">
        <v>27.94</v>
      </c>
      <c r="H37" s="62">
        <v>25.4</v>
      </c>
      <c r="I37" s="62" t="s">
        <v>49</v>
      </c>
      <c r="J37" s="60"/>
      <c r="K37" s="19"/>
      <c r="L37" s="19"/>
    </row>
    <row r="38" spans="1:13" x14ac:dyDescent="0.3">
      <c r="A38" s="45">
        <f t="shared" si="0"/>
        <v>41450</v>
      </c>
      <c r="B38" s="26">
        <v>2013</v>
      </c>
      <c r="C38" s="26">
        <v>176</v>
      </c>
      <c r="D38" s="46">
        <v>7</v>
      </c>
      <c r="E38" s="46">
        <v>2</v>
      </c>
      <c r="F38" s="46">
        <v>2</v>
      </c>
      <c r="G38" s="46">
        <v>38.1</v>
      </c>
      <c r="H38" s="62">
        <v>33.020000000000003</v>
      </c>
      <c r="I38" s="62" t="s">
        <v>49</v>
      </c>
      <c r="J38" s="60"/>
      <c r="K38" s="19"/>
      <c r="L38" s="19"/>
    </row>
    <row r="39" spans="1:13" x14ac:dyDescent="0.3">
      <c r="A39" s="45">
        <f t="shared" si="0"/>
        <v>41450</v>
      </c>
      <c r="B39" s="26">
        <v>2013</v>
      </c>
      <c r="C39" s="26">
        <v>176</v>
      </c>
      <c r="D39" s="46">
        <v>7</v>
      </c>
      <c r="E39" s="46">
        <v>2</v>
      </c>
      <c r="F39" s="46">
        <v>3</v>
      </c>
      <c r="G39" s="46">
        <v>43.18</v>
      </c>
      <c r="H39" s="62">
        <v>35.56</v>
      </c>
      <c r="I39" s="62" t="s">
        <v>49</v>
      </c>
      <c r="J39" s="60"/>
      <c r="K39" s="19"/>
      <c r="L39" s="19"/>
    </row>
    <row r="40" spans="1:13" x14ac:dyDescent="0.3">
      <c r="A40" s="45">
        <f t="shared" si="0"/>
        <v>41450</v>
      </c>
      <c r="B40" s="26">
        <v>2013</v>
      </c>
      <c r="C40" s="26">
        <v>176</v>
      </c>
      <c r="D40" s="46">
        <v>7</v>
      </c>
      <c r="E40" s="46">
        <v>2</v>
      </c>
      <c r="F40" s="46">
        <v>4</v>
      </c>
      <c r="G40" s="46">
        <v>44.45</v>
      </c>
      <c r="H40" s="62">
        <v>40.64</v>
      </c>
      <c r="I40" s="62" t="s">
        <v>49</v>
      </c>
      <c r="J40" s="60"/>
      <c r="K40" s="19"/>
      <c r="L40" s="19"/>
    </row>
    <row r="41" spans="1:13" x14ac:dyDescent="0.3">
      <c r="A41" s="45">
        <f t="shared" si="0"/>
        <v>41450</v>
      </c>
      <c r="B41" s="26">
        <v>2013</v>
      </c>
      <c r="C41" s="26">
        <v>176</v>
      </c>
      <c r="D41" s="46">
        <v>7</v>
      </c>
      <c r="E41" s="46">
        <v>2</v>
      </c>
      <c r="F41" s="46">
        <v>5</v>
      </c>
      <c r="G41" s="46">
        <v>35.56</v>
      </c>
      <c r="H41" s="62">
        <v>36.83</v>
      </c>
      <c r="I41" s="62" t="s">
        <v>49</v>
      </c>
      <c r="J41" s="60"/>
      <c r="K41" s="19"/>
      <c r="L41" s="19"/>
    </row>
    <row r="42" spans="1:13" ht="15.6" x14ac:dyDescent="0.3">
      <c r="A42" s="45">
        <f t="shared" si="0"/>
        <v>41450</v>
      </c>
      <c r="B42" s="26">
        <v>2013</v>
      </c>
      <c r="C42" s="26">
        <v>176</v>
      </c>
      <c r="D42" s="46">
        <v>8</v>
      </c>
      <c r="E42" s="46">
        <v>1</v>
      </c>
      <c r="F42" s="46">
        <v>1</v>
      </c>
      <c r="G42" s="46">
        <v>30.48</v>
      </c>
      <c r="H42" s="62">
        <v>30.48</v>
      </c>
      <c r="I42" s="62" t="s">
        <v>49</v>
      </c>
      <c r="J42" s="15"/>
      <c r="K42" s="19"/>
      <c r="L42" s="19"/>
      <c r="M42" s="9"/>
    </row>
    <row r="43" spans="1:13" ht="15.6" x14ac:dyDescent="0.3">
      <c r="A43" s="45">
        <f t="shared" si="0"/>
        <v>41450</v>
      </c>
      <c r="B43" s="26">
        <v>2013</v>
      </c>
      <c r="C43" s="26">
        <v>176</v>
      </c>
      <c r="D43" s="46">
        <v>8</v>
      </c>
      <c r="E43" s="46">
        <v>1</v>
      </c>
      <c r="F43" s="46">
        <v>2</v>
      </c>
      <c r="G43" s="46">
        <v>34.29</v>
      </c>
      <c r="H43" s="62">
        <v>43.18</v>
      </c>
      <c r="I43" s="62" t="s">
        <v>49</v>
      </c>
      <c r="J43" s="15"/>
      <c r="K43" s="19"/>
      <c r="L43" s="19"/>
      <c r="M43" s="9"/>
    </row>
    <row r="44" spans="1:13" ht="15.6" x14ac:dyDescent="0.3">
      <c r="A44" s="45">
        <f t="shared" si="0"/>
        <v>41450</v>
      </c>
      <c r="B44" s="26">
        <v>2013</v>
      </c>
      <c r="C44" s="26">
        <v>176</v>
      </c>
      <c r="D44" s="46">
        <v>8</v>
      </c>
      <c r="E44" s="46">
        <v>1</v>
      </c>
      <c r="F44" s="46">
        <v>3</v>
      </c>
      <c r="G44" s="46">
        <v>30.48</v>
      </c>
      <c r="H44" s="62">
        <v>34.29</v>
      </c>
      <c r="I44" s="62" t="s">
        <v>49</v>
      </c>
      <c r="J44" s="15"/>
      <c r="K44" s="19"/>
      <c r="L44" s="19"/>
      <c r="M44" s="9"/>
    </row>
    <row r="45" spans="1:13" ht="15.6" x14ac:dyDescent="0.3">
      <c r="A45" s="45">
        <f t="shared" si="0"/>
        <v>41450</v>
      </c>
      <c r="B45" s="26">
        <v>2013</v>
      </c>
      <c r="C45" s="26">
        <v>176</v>
      </c>
      <c r="D45" s="46">
        <v>8</v>
      </c>
      <c r="E45" s="46">
        <v>1</v>
      </c>
      <c r="F45" s="46">
        <v>4</v>
      </c>
      <c r="G45" s="46">
        <v>31.75</v>
      </c>
      <c r="H45" s="62">
        <v>30.48</v>
      </c>
      <c r="I45" s="62" t="s">
        <v>47</v>
      </c>
      <c r="J45" s="15"/>
      <c r="K45" s="19"/>
      <c r="L45" s="19"/>
      <c r="M45" s="9"/>
    </row>
    <row r="46" spans="1:13" ht="15.6" x14ac:dyDescent="0.3">
      <c r="A46" s="45">
        <f t="shared" si="0"/>
        <v>41450</v>
      </c>
      <c r="B46" s="26">
        <v>2013</v>
      </c>
      <c r="C46" s="26">
        <v>176</v>
      </c>
      <c r="D46" s="46">
        <v>8</v>
      </c>
      <c r="E46" s="46">
        <v>1</v>
      </c>
      <c r="F46" s="46">
        <v>5</v>
      </c>
      <c r="G46" s="46">
        <v>30.48</v>
      </c>
      <c r="H46" s="62">
        <v>43.18</v>
      </c>
      <c r="I46" s="62" t="s">
        <v>49</v>
      </c>
      <c r="J46" s="15"/>
      <c r="K46" s="19"/>
      <c r="L46" s="19"/>
      <c r="M46" s="9"/>
    </row>
    <row r="47" spans="1:13" ht="15.6" x14ac:dyDescent="0.3">
      <c r="A47" s="45">
        <f t="shared" si="0"/>
        <v>41450</v>
      </c>
      <c r="B47" s="26">
        <v>2013</v>
      </c>
      <c r="C47" s="26">
        <v>176</v>
      </c>
      <c r="D47" s="46">
        <v>8</v>
      </c>
      <c r="E47" s="46">
        <v>2</v>
      </c>
      <c r="F47" s="46">
        <v>1</v>
      </c>
      <c r="G47" s="46">
        <v>36.83</v>
      </c>
      <c r="H47" s="62">
        <v>50.8</v>
      </c>
      <c r="I47" s="62" t="s">
        <v>49</v>
      </c>
      <c r="J47" s="15"/>
      <c r="K47" s="19"/>
      <c r="L47" s="19"/>
      <c r="M47" s="9"/>
    </row>
    <row r="48" spans="1:13" ht="15.6" x14ac:dyDescent="0.3">
      <c r="A48" s="45">
        <f t="shared" si="0"/>
        <v>41450</v>
      </c>
      <c r="B48" s="26">
        <v>2013</v>
      </c>
      <c r="C48" s="26">
        <v>176</v>
      </c>
      <c r="D48" s="46">
        <v>8</v>
      </c>
      <c r="E48" s="46">
        <v>2</v>
      </c>
      <c r="F48" s="46">
        <v>2</v>
      </c>
      <c r="G48" s="46">
        <v>33.020000000000003</v>
      </c>
      <c r="H48" s="62">
        <v>35.56</v>
      </c>
      <c r="I48" s="62" t="s">
        <v>49</v>
      </c>
      <c r="J48" s="15"/>
      <c r="K48" s="19"/>
      <c r="L48" s="19"/>
      <c r="M48" s="9"/>
    </row>
    <row r="49" spans="1:14" ht="15.6" x14ac:dyDescent="0.3">
      <c r="A49" s="45">
        <f t="shared" si="0"/>
        <v>41450</v>
      </c>
      <c r="B49" s="26">
        <v>2013</v>
      </c>
      <c r="C49" s="26">
        <v>176</v>
      </c>
      <c r="D49" s="46">
        <v>8</v>
      </c>
      <c r="E49" s="46">
        <v>2</v>
      </c>
      <c r="F49" s="46">
        <v>3</v>
      </c>
      <c r="G49" s="46">
        <v>33.020000000000003</v>
      </c>
      <c r="H49" s="62">
        <v>35.56</v>
      </c>
      <c r="I49" s="62" t="s">
        <v>49</v>
      </c>
      <c r="J49" s="15"/>
      <c r="K49" s="19"/>
      <c r="L49" s="19"/>
      <c r="M49" s="9"/>
    </row>
    <row r="50" spans="1:14" ht="15.6" x14ac:dyDescent="0.3">
      <c r="A50" s="45">
        <f t="shared" si="0"/>
        <v>41450</v>
      </c>
      <c r="B50" s="26">
        <v>2013</v>
      </c>
      <c r="C50" s="26">
        <v>176</v>
      </c>
      <c r="D50" s="46">
        <v>8</v>
      </c>
      <c r="E50" s="46">
        <v>2</v>
      </c>
      <c r="F50" s="46">
        <v>4</v>
      </c>
      <c r="G50" s="46">
        <v>34.29</v>
      </c>
      <c r="H50" s="62">
        <v>35.56</v>
      </c>
      <c r="I50" s="62" t="s">
        <v>47</v>
      </c>
      <c r="J50" s="15"/>
      <c r="K50" s="19"/>
      <c r="L50" s="19"/>
      <c r="M50" s="9"/>
    </row>
    <row r="51" spans="1:14" ht="15.6" x14ac:dyDescent="0.3">
      <c r="A51" s="45">
        <f t="shared" si="0"/>
        <v>41450</v>
      </c>
      <c r="B51" s="26">
        <v>2013</v>
      </c>
      <c r="C51" s="26">
        <v>176</v>
      </c>
      <c r="D51" s="46">
        <v>8</v>
      </c>
      <c r="E51" s="46">
        <v>2</v>
      </c>
      <c r="F51" s="46">
        <v>5</v>
      </c>
      <c r="G51" s="46">
        <v>35.56</v>
      </c>
      <c r="H51" s="62">
        <v>45.72</v>
      </c>
      <c r="I51" s="62" t="s">
        <v>49</v>
      </c>
      <c r="J51" s="15"/>
      <c r="K51" s="19"/>
      <c r="L51" s="19"/>
      <c r="M51" s="9"/>
    </row>
    <row r="52" spans="1:14" ht="15.6" x14ac:dyDescent="0.3">
      <c r="A52" s="45">
        <f t="shared" si="0"/>
        <v>41450</v>
      </c>
      <c r="B52" s="26">
        <v>2013</v>
      </c>
      <c r="C52" s="26">
        <v>176</v>
      </c>
      <c r="D52" s="46">
        <v>9</v>
      </c>
      <c r="E52" s="46">
        <v>1</v>
      </c>
      <c r="F52" s="46">
        <v>1</v>
      </c>
      <c r="G52" s="46">
        <v>43.18</v>
      </c>
      <c r="H52" s="62">
        <v>41.910000000000004</v>
      </c>
      <c r="I52" s="62" t="s">
        <v>49</v>
      </c>
      <c r="J52" s="15"/>
      <c r="K52" s="19"/>
      <c r="L52" s="19"/>
      <c r="M52" s="9"/>
    </row>
    <row r="53" spans="1:14" ht="15.6" x14ac:dyDescent="0.3">
      <c r="A53" s="45">
        <f t="shared" si="0"/>
        <v>41450</v>
      </c>
      <c r="B53" s="26">
        <v>2013</v>
      </c>
      <c r="C53" s="26">
        <v>176</v>
      </c>
      <c r="D53" s="46">
        <v>9</v>
      </c>
      <c r="E53" s="46">
        <v>1</v>
      </c>
      <c r="F53" s="46">
        <v>2</v>
      </c>
      <c r="G53" s="46">
        <v>35.56</v>
      </c>
      <c r="H53" s="62">
        <v>43.18</v>
      </c>
      <c r="I53" s="62" t="s">
        <v>49</v>
      </c>
      <c r="J53" s="15"/>
      <c r="K53" s="19"/>
      <c r="L53" s="19"/>
      <c r="M53" s="9"/>
    </row>
    <row r="54" spans="1:14" ht="15.6" x14ac:dyDescent="0.3">
      <c r="A54" s="45">
        <f t="shared" si="0"/>
        <v>41450</v>
      </c>
      <c r="B54" s="26">
        <v>2013</v>
      </c>
      <c r="C54" s="26">
        <v>176</v>
      </c>
      <c r="D54" s="46">
        <v>9</v>
      </c>
      <c r="E54" s="46">
        <v>1</v>
      </c>
      <c r="F54" s="46">
        <v>3</v>
      </c>
      <c r="G54" s="46">
        <v>30.48</v>
      </c>
      <c r="H54" s="62">
        <v>35.56</v>
      </c>
      <c r="I54" s="62" t="s">
        <v>49</v>
      </c>
      <c r="J54" s="15"/>
      <c r="K54" s="19"/>
      <c r="L54" s="19"/>
      <c r="M54" s="9"/>
    </row>
    <row r="55" spans="1:14" ht="15.6" x14ac:dyDescent="0.3">
      <c r="A55" s="45">
        <f t="shared" si="0"/>
        <v>41450</v>
      </c>
      <c r="B55" s="26">
        <v>2013</v>
      </c>
      <c r="C55" s="26">
        <v>176</v>
      </c>
      <c r="D55" s="46">
        <v>9</v>
      </c>
      <c r="E55" s="46">
        <v>1</v>
      </c>
      <c r="F55" s="46">
        <v>4</v>
      </c>
      <c r="G55" s="46">
        <v>31.75</v>
      </c>
      <c r="H55" s="62">
        <v>36.83</v>
      </c>
      <c r="I55" s="62" t="s">
        <v>49</v>
      </c>
      <c r="J55" s="15"/>
      <c r="K55" s="19"/>
      <c r="L55" s="19"/>
      <c r="M55" s="9"/>
    </row>
    <row r="56" spans="1:14" ht="15.6" x14ac:dyDescent="0.3">
      <c r="A56" s="45">
        <f t="shared" si="0"/>
        <v>41450</v>
      </c>
      <c r="B56" s="26">
        <v>2013</v>
      </c>
      <c r="C56" s="26">
        <v>176</v>
      </c>
      <c r="D56" s="46">
        <v>9</v>
      </c>
      <c r="E56" s="46">
        <v>1</v>
      </c>
      <c r="F56" s="46">
        <v>5</v>
      </c>
      <c r="G56" s="46">
        <v>35.56</v>
      </c>
      <c r="H56" s="62">
        <v>38.1</v>
      </c>
      <c r="I56" s="62" t="s">
        <v>49</v>
      </c>
      <c r="J56" s="15"/>
      <c r="K56" s="19"/>
      <c r="L56" s="19"/>
      <c r="M56" s="9"/>
    </row>
    <row r="57" spans="1:14" ht="15.6" x14ac:dyDescent="0.3">
      <c r="A57" s="45">
        <f t="shared" si="0"/>
        <v>41450</v>
      </c>
      <c r="B57" s="26">
        <v>2013</v>
      </c>
      <c r="C57" s="26">
        <v>176</v>
      </c>
      <c r="D57" s="46">
        <v>9</v>
      </c>
      <c r="E57" s="46">
        <v>2</v>
      </c>
      <c r="F57" s="46">
        <v>1</v>
      </c>
      <c r="G57" s="46">
        <v>36.83</v>
      </c>
      <c r="H57" s="62">
        <v>20.32</v>
      </c>
      <c r="I57" s="62" t="s">
        <v>49</v>
      </c>
      <c r="J57" s="15"/>
      <c r="K57" s="19"/>
      <c r="L57" s="19"/>
      <c r="M57" s="9"/>
    </row>
    <row r="58" spans="1:14" ht="15.6" x14ac:dyDescent="0.3">
      <c r="A58" s="45">
        <f t="shared" si="0"/>
        <v>41450</v>
      </c>
      <c r="B58" s="26">
        <v>2013</v>
      </c>
      <c r="C58" s="26">
        <v>176</v>
      </c>
      <c r="D58" s="46">
        <v>9</v>
      </c>
      <c r="E58" s="46">
        <v>2</v>
      </c>
      <c r="F58" s="46">
        <v>2</v>
      </c>
      <c r="G58" s="46">
        <v>30.48</v>
      </c>
      <c r="H58" s="62">
        <v>22.86</v>
      </c>
      <c r="I58" s="62" t="s">
        <v>47</v>
      </c>
      <c r="J58" s="15"/>
      <c r="K58" s="19"/>
      <c r="L58" s="19"/>
      <c r="M58" s="9"/>
    </row>
    <row r="59" spans="1:14" ht="15.6" x14ac:dyDescent="0.3">
      <c r="A59" s="45">
        <f t="shared" si="0"/>
        <v>41450</v>
      </c>
      <c r="B59" s="26">
        <v>2013</v>
      </c>
      <c r="C59" s="26">
        <v>176</v>
      </c>
      <c r="D59" s="46">
        <v>9</v>
      </c>
      <c r="E59" s="46">
        <v>2</v>
      </c>
      <c r="F59" s="46">
        <v>3</v>
      </c>
      <c r="G59" s="46">
        <v>30.48</v>
      </c>
      <c r="H59" s="62">
        <v>38.1</v>
      </c>
      <c r="I59" s="62" t="s">
        <v>47</v>
      </c>
      <c r="J59" s="15"/>
      <c r="K59" s="19"/>
      <c r="L59" s="19"/>
      <c r="M59" s="9"/>
    </row>
    <row r="60" spans="1:14" ht="15.6" x14ac:dyDescent="0.3">
      <c r="A60" s="45">
        <f t="shared" si="0"/>
        <v>41450</v>
      </c>
      <c r="B60" s="26">
        <v>2013</v>
      </c>
      <c r="C60" s="26">
        <v>176</v>
      </c>
      <c r="D60" s="46">
        <v>9</v>
      </c>
      <c r="E60" s="46">
        <v>2</v>
      </c>
      <c r="F60" s="46">
        <v>4</v>
      </c>
      <c r="G60" s="46">
        <v>30.48</v>
      </c>
      <c r="H60" s="62">
        <v>33.020000000000003</v>
      </c>
      <c r="I60" s="62" t="s">
        <v>49</v>
      </c>
      <c r="J60" s="15"/>
      <c r="K60" s="19"/>
      <c r="L60" s="19"/>
      <c r="M60" s="9"/>
    </row>
    <row r="61" spans="1:14" ht="15.6" x14ac:dyDescent="0.3">
      <c r="A61" s="45">
        <f t="shared" si="0"/>
        <v>41450</v>
      </c>
      <c r="B61" s="26">
        <v>2013</v>
      </c>
      <c r="C61" s="26">
        <v>176</v>
      </c>
      <c r="D61" s="46">
        <v>9</v>
      </c>
      <c r="E61" s="46">
        <v>2</v>
      </c>
      <c r="F61" s="46">
        <v>5</v>
      </c>
      <c r="G61" s="46">
        <v>34.29</v>
      </c>
      <c r="H61" s="62">
        <v>35.56</v>
      </c>
      <c r="I61" s="62" t="s">
        <v>49</v>
      </c>
      <c r="J61" s="15"/>
      <c r="K61" s="19"/>
      <c r="L61" s="19"/>
      <c r="M61" s="9"/>
    </row>
    <row r="62" spans="1:14" x14ac:dyDescent="0.3">
      <c r="A62" s="45">
        <f t="shared" ref="A62" si="1">DATE(B62,1,C62)</f>
        <v>41464</v>
      </c>
      <c r="B62" s="26">
        <v>2013</v>
      </c>
      <c r="C62" s="4">
        <v>190</v>
      </c>
      <c r="D62" s="2">
        <v>2</v>
      </c>
      <c r="E62" s="2">
        <v>1</v>
      </c>
      <c r="F62" s="2">
        <v>1</v>
      </c>
      <c r="G62" s="1">
        <v>88.9</v>
      </c>
      <c r="H62" s="12">
        <v>91.44</v>
      </c>
      <c r="I62" s="13" t="s">
        <v>51</v>
      </c>
      <c r="J62" s="14"/>
      <c r="K62" s="19"/>
      <c r="L62" s="19"/>
      <c r="M62" s="7"/>
      <c r="N62" s="7"/>
    </row>
    <row r="63" spans="1:14" x14ac:dyDescent="0.3">
      <c r="A63" s="45">
        <f t="shared" ref="A63:A121" si="2">DATE(B63,1,C63)</f>
        <v>41464</v>
      </c>
      <c r="B63" s="26">
        <v>2013</v>
      </c>
      <c r="C63" s="4">
        <v>190</v>
      </c>
      <c r="D63" s="2">
        <v>2</v>
      </c>
      <c r="E63" s="2">
        <v>1</v>
      </c>
      <c r="F63" s="2">
        <v>2</v>
      </c>
      <c r="G63" s="1">
        <v>83.820000000000007</v>
      </c>
      <c r="H63" s="12">
        <v>76.2</v>
      </c>
      <c r="I63" s="13" t="s">
        <v>51</v>
      </c>
      <c r="J63" s="14"/>
      <c r="K63" s="19"/>
      <c r="L63" s="19"/>
    </row>
    <row r="64" spans="1:14" x14ac:dyDescent="0.3">
      <c r="A64" s="45">
        <f t="shared" si="2"/>
        <v>41464</v>
      </c>
      <c r="B64" s="26">
        <v>2013</v>
      </c>
      <c r="C64" s="4">
        <v>190</v>
      </c>
      <c r="D64" s="2">
        <v>2</v>
      </c>
      <c r="E64" s="2">
        <v>1</v>
      </c>
      <c r="F64" s="2">
        <v>3</v>
      </c>
      <c r="G64" s="1">
        <v>81.28</v>
      </c>
      <c r="H64" s="12">
        <v>71.12</v>
      </c>
      <c r="I64" s="13" t="s">
        <v>49</v>
      </c>
      <c r="J64" s="14"/>
      <c r="K64" s="19"/>
      <c r="L64" s="19"/>
    </row>
    <row r="65" spans="1:12" x14ac:dyDescent="0.3">
      <c r="A65" s="45">
        <f t="shared" si="2"/>
        <v>41464</v>
      </c>
      <c r="B65" s="26">
        <v>2013</v>
      </c>
      <c r="C65" s="4">
        <v>190</v>
      </c>
      <c r="D65" s="2">
        <v>2</v>
      </c>
      <c r="E65" s="2">
        <v>1</v>
      </c>
      <c r="F65" s="2">
        <v>4</v>
      </c>
      <c r="G65" s="1">
        <v>83.820000000000007</v>
      </c>
      <c r="H65" s="12">
        <v>58.42</v>
      </c>
      <c r="I65" s="13" t="s">
        <v>50</v>
      </c>
      <c r="J65" s="14"/>
      <c r="K65" s="19"/>
      <c r="L65" s="19"/>
    </row>
    <row r="66" spans="1:12" x14ac:dyDescent="0.3">
      <c r="A66" s="45">
        <f t="shared" si="2"/>
        <v>41464</v>
      </c>
      <c r="B66" s="26">
        <v>2013</v>
      </c>
      <c r="C66" s="4">
        <v>190</v>
      </c>
      <c r="D66" s="2">
        <v>2</v>
      </c>
      <c r="E66" s="2">
        <v>1</v>
      </c>
      <c r="F66" s="2">
        <v>5</v>
      </c>
      <c r="G66" s="1">
        <v>101.6</v>
      </c>
      <c r="H66" s="12">
        <v>83.820000000000007</v>
      </c>
      <c r="I66" s="13" t="s">
        <v>51</v>
      </c>
      <c r="J66" s="14"/>
      <c r="K66" s="19"/>
      <c r="L66" s="19"/>
    </row>
    <row r="67" spans="1:12" x14ac:dyDescent="0.3">
      <c r="A67" s="45">
        <f t="shared" si="2"/>
        <v>41464</v>
      </c>
      <c r="B67" s="26">
        <v>2013</v>
      </c>
      <c r="C67" s="4">
        <v>190</v>
      </c>
      <c r="D67" s="2">
        <v>2</v>
      </c>
      <c r="E67" s="2">
        <v>2</v>
      </c>
      <c r="F67" s="2">
        <v>1</v>
      </c>
      <c r="G67" s="1">
        <v>101.6</v>
      </c>
      <c r="H67" s="12">
        <v>88.9</v>
      </c>
      <c r="I67" s="13" t="s">
        <v>56</v>
      </c>
      <c r="J67" s="14"/>
      <c r="K67" s="19"/>
      <c r="L67" s="19"/>
    </row>
    <row r="68" spans="1:12" x14ac:dyDescent="0.3">
      <c r="A68" s="45">
        <f t="shared" si="2"/>
        <v>41464</v>
      </c>
      <c r="B68" s="26">
        <v>2013</v>
      </c>
      <c r="C68" s="4">
        <v>190</v>
      </c>
      <c r="D68" s="2">
        <v>2</v>
      </c>
      <c r="E68" s="2">
        <v>2</v>
      </c>
      <c r="F68" s="2">
        <v>2</v>
      </c>
      <c r="G68" s="1">
        <v>101.6</v>
      </c>
      <c r="H68" s="12">
        <v>71.12</v>
      </c>
      <c r="I68" s="13" t="s">
        <v>51</v>
      </c>
      <c r="J68" s="14"/>
      <c r="K68" s="19"/>
      <c r="L68" s="19"/>
    </row>
    <row r="69" spans="1:12" x14ac:dyDescent="0.3">
      <c r="A69" s="45">
        <f t="shared" si="2"/>
        <v>41464</v>
      </c>
      <c r="B69" s="26">
        <v>2013</v>
      </c>
      <c r="C69" s="4">
        <v>190</v>
      </c>
      <c r="D69" s="2">
        <v>2</v>
      </c>
      <c r="E69" s="2">
        <v>2</v>
      </c>
      <c r="F69" s="2">
        <v>3</v>
      </c>
      <c r="G69" s="1">
        <v>88.9</v>
      </c>
      <c r="H69" s="12">
        <v>63.5</v>
      </c>
      <c r="I69" s="13" t="s">
        <v>50</v>
      </c>
      <c r="J69" s="14"/>
      <c r="K69" s="19"/>
      <c r="L69" s="19"/>
    </row>
    <row r="70" spans="1:12" x14ac:dyDescent="0.3">
      <c r="A70" s="45">
        <f t="shared" si="2"/>
        <v>41464</v>
      </c>
      <c r="B70" s="26">
        <v>2013</v>
      </c>
      <c r="C70" s="4">
        <v>190</v>
      </c>
      <c r="D70" s="2">
        <v>2</v>
      </c>
      <c r="E70" s="2">
        <v>2</v>
      </c>
      <c r="F70" s="2">
        <v>4</v>
      </c>
      <c r="G70" s="1">
        <v>83.820000000000007</v>
      </c>
      <c r="H70" s="12">
        <v>58.42</v>
      </c>
      <c r="I70" s="13" t="s">
        <v>50</v>
      </c>
      <c r="J70" s="14"/>
      <c r="K70" s="19"/>
      <c r="L70" s="19"/>
    </row>
    <row r="71" spans="1:12" x14ac:dyDescent="0.3">
      <c r="A71" s="45">
        <f t="shared" si="2"/>
        <v>41464</v>
      </c>
      <c r="B71" s="26">
        <v>2013</v>
      </c>
      <c r="C71" s="4">
        <v>190</v>
      </c>
      <c r="D71" s="2">
        <v>2</v>
      </c>
      <c r="E71" s="2">
        <v>2</v>
      </c>
      <c r="F71" s="2">
        <v>5</v>
      </c>
      <c r="G71" s="1">
        <v>91.44</v>
      </c>
      <c r="H71" s="12">
        <v>63.5</v>
      </c>
      <c r="I71" s="13" t="s">
        <v>51</v>
      </c>
      <c r="J71" s="14"/>
      <c r="K71" s="19"/>
      <c r="L71" s="19"/>
    </row>
    <row r="72" spans="1:12" x14ac:dyDescent="0.3">
      <c r="A72" s="45">
        <f t="shared" si="2"/>
        <v>41464</v>
      </c>
      <c r="B72" s="26">
        <v>2013</v>
      </c>
      <c r="C72" s="4">
        <v>190</v>
      </c>
      <c r="D72" s="2">
        <v>3</v>
      </c>
      <c r="E72" s="2">
        <v>1</v>
      </c>
      <c r="F72" s="2">
        <v>1</v>
      </c>
      <c r="G72" s="1">
        <v>63.5</v>
      </c>
      <c r="H72" s="12">
        <v>76.2</v>
      </c>
      <c r="I72" s="13" t="s">
        <v>50</v>
      </c>
      <c r="J72" s="14"/>
      <c r="K72" s="19"/>
      <c r="L72" s="19"/>
    </row>
    <row r="73" spans="1:12" x14ac:dyDescent="0.3">
      <c r="A73" s="45">
        <f t="shared" si="2"/>
        <v>41464</v>
      </c>
      <c r="B73" s="26">
        <v>2013</v>
      </c>
      <c r="C73" s="4">
        <v>190</v>
      </c>
      <c r="D73" s="2">
        <v>3</v>
      </c>
      <c r="E73" s="2">
        <v>1</v>
      </c>
      <c r="F73" s="2">
        <v>2</v>
      </c>
      <c r="G73" s="1">
        <v>101.6</v>
      </c>
      <c r="H73" s="12">
        <v>88.9</v>
      </c>
      <c r="I73" s="13" t="s">
        <v>51</v>
      </c>
      <c r="J73" s="14"/>
      <c r="K73" s="19"/>
      <c r="L73" s="19"/>
    </row>
    <row r="74" spans="1:12" x14ac:dyDescent="0.3">
      <c r="A74" s="45">
        <f t="shared" si="2"/>
        <v>41464</v>
      </c>
      <c r="B74" s="26">
        <v>2013</v>
      </c>
      <c r="C74" s="4">
        <v>190</v>
      </c>
      <c r="D74" s="2">
        <v>3</v>
      </c>
      <c r="E74" s="2">
        <v>1</v>
      </c>
      <c r="F74" s="2">
        <v>3</v>
      </c>
      <c r="G74" s="1">
        <v>91.44</v>
      </c>
      <c r="H74" s="12">
        <v>50.8</v>
      </c>
      <c r="I74" s="13" t="s">
        <v>51</v>
      </c>
      <c r="J74" s="14"/>
      <c r="K74" s="19"/>
      <c r="L74" s="19"/>
    </row>
    <row r="75" spans="1:12" x14ac:dyDescent="0.3">
      <c r="A75" s="45">
        <f t="shared" si="2"/>
        <v>41464</v>
      </c>
      <c r="B75" s="26">
        <v>2013</v>
      </c>
      <c r="C75" s="4">
        <v>190</v>
      </c>
      <c r="D75" s="2">
        <v>3</v>
      </c>
      <c r="E75" s="2">
        <v>1</v>
      </c>
      <c r="F75" s="2">
        <v>4</v>
      </c>
      <c r="G75" s="1">
        <v>88.9</v>
      </c>
      <c r="H75" s="12">
        <v>58.42</v>
      </c>
      <c r="I75" s="13" t="s">
        <v>50</v>
      </c>
      <c r="J75" s="14"/>
      <c r="K75" s="19"/>
      <c r="L75" s="19"/>
    </row>
    <row r="76" spans="1:12" x14ac:dyDescent="0.3">
      <c r="A76" s="45">
        <f t="shared" si="2"/>
        <v>41464</v>
      </c>
      <c r="B76" s="26">
        <v>2013</v>
      </c>
      <c r="C76" s="4">
        <v>190</v>
      </c>
      <c r="D76" s="2">
        <v>3</v>
      </c>
      <c r="E76" s="2">
        <v>1</v>
      </c>
      <c r="F76" s="2">
        <v>5</v>
      </c>
      <c r="G76" s="1">
        <v>76.2</v>
      </c>
      <c r="H76" s="12">
        <v>50.8</v>
      </c>
      <c r="I76" s="13" t="s">
        <v>50</v>
      </c>
      <c r="J76" s="14"/>
      <c r="K76" s="19"/>
      <c r="L76" s="19"/>
    </row>
    <row r="77" spans="1:12" x14ac:dyDescent="0.3">
      <c r="A77" s="45">
        <f t="shared" si="2"/>
        <v>41464</v>
      </c>
      <c r="B77" s="26">
        <v>2013</v>
      </c>
      <c r="C77" s="4">
        <v>190</v>
      </c>
      <c r="D77" s="2">
        <v>3</v>
      </c>
      <c r="E77" s="2">
        <v>2</v>
      </c>
      <c r="F77" s="2">
        <v>1</v>
      </c>
      <c r="G77" s="1">
        <v>76.2</v>
      </c>
      <c r="H77" s="12">
        <v>76.2</v>
      </c>
      <c r="I77" s="13" t="s">
        <v>50</v>
      </c>
      <c r="J77" s="14"/>
      <c r="K77" s="19"/>
      <c r="L77" s="19"/>
    </row>
    <row r="78" spans="1:12" x14ac:dyDescent="0.3">
      <c r="A78" s="45">
        <f t="shared" si="2"/>
        <v>41464</v>
      </c>
      <c r="B78" s="26">
        <v>2013</v>
      </c>
      <c r="C78" s="4">
        <v>190</v>
      </c>
      <c r="D78" s="2">
        <v>3</v>
      </c>
      <c r="E78" s="2">
        <v>2</v>
      </c>
      <c r="F78" s="2">
        <v>2</v>
      </c>
      <c r="G78" s="1">
        <v>83.820000000000007</v>
      </c>
      <c r="H78" s="12">
        <v>78.739999999999995</v>
      </c>
      <c r="I78" s="13" t="s">
        <v>51</v>
      </c>
      <c r="J78" s="14"/>
      <c r="K78" s="19"/>
      <c r="L78" s="19"/>
    </row>
    <row r="79" spans="1:12" x14ac:dyDescent="0.3">
      <c r="A79" s="45">
        <f t="shared" si="2"/>
        <v>41464</v>
      </c>
      <c r="B79" s="26">
        <v>2013</v>
      </c>
      <c r="C79" s="4">
        <v>190</v>
      </c>
      <c r="D79" s="2">
        <v>3</v>
      </c>
      <c r="E79" s="2">
        <v>2</v>
      </c>
      <c r="F79" s="2">
        <v>3</v>
      </c>
      <c r="G79" s="1">
        <v>63.5</v>
      </c>
      <c r="H79" s="12">
        <v>58.42</v>
      </c>
      <c r="I79" s="13" t="s">
        <v>49</v>
      </c>
      <c r="J79" s="14"/>
      <c r="K79" s="19"/>
      <c r="L79" s="19"/>
    </row>
    <row r="80" spans="1:12" x14ac:dyDescent="0.3">
      <c r="A80" s="45">
        <f t="shared" si="2"/>
        <v>41464</v>
      </c>
      <c r="B80" s="26">
        <v>2013</v>
      </c>
      <c r="C80" s="4">
        <v>190</v>
      </c>
      <c r="D80" s="2">
        <v>3</v>
      </c>
      <c r="E80" s="2">
        <v>2</v>
      </c>
      <c r="F80" s="2">
        <v>4</v>
      </c>
      <c r="G80" s="1">
        <v>68.58</v>
      </c>
      <c r="H80" s="12">
        <v>63.5</v>
      </c>
      <c r="I80" s="13" t="s">
        <v>49</v>
      </c>
      <c r="J80" s="14"/>
      <c r="K80" s="19"/>
      <c r="L80" s="19"/>
    </row>
    <row r="81" spans="1:12" x14ac:dyDescent="0.3">
      <c r="A81" s="45">
        <f t="shared" si="2"/>
        <v>41464</v>
      </c>
      <c r="B81" s="26">
        <v>2013</v>
      </c>
      <c r="C81" s="4">
        <v>190</v>
      </c>
      <c r="D81" s="2">
        <v>3</v>
      </c>
      <c r="E81" s="2">
        <v>2</v>
      </c>
      <c r="F81" s="2">
        <v>5</v>
      </c>
      <c r="G81" s="1">
        <v>76.2</v>
      </c>
      <c r="H81" s="12">
        <v>53.34</v>
      </c>
      <c r="I81" s="13" t="s">
        <v>50</v>
      </c>
      <c r="J81" s="14"/>
      <c r="K81" s="19"/>
      <c r="L81" s="19"/>
    </row>
    <row r="82" spans="1:12" x14ac:dyDescent="0.3">
      <c r="A82" s="45">
        <f t="shared" si="2"/>
        <v>41464</v>
      </c>
      <c r="B82" s="26">
        <v>2013</v>
      </c>
      <c r="C82" s="4">
        <v>190</v>
      </c>
      <c r="D82" s="2">
        <v>4</v>
      </c>
      <c r="E82" s="2">
        <v>1</v>
      </c>
      <c r="F82" s="2">
        <v>1</v>
      </c>
      <c r="G82" s="1">
        <v>76.2</v>
      </c>
      <c r="H82" s="12">
        <v>63.5</v>
      </c>
      <c r="I82" s="13" t="s">
        <v>50</v>
      </c>
      <c r="J82" s="14"/>
      <c r="K82" s="19"/>
      <c r="L82" s="19"/>
    </row>
    <row r="83" spans="1:12" x14ac:dyDescent="0.3">
      <c r="A83" s="45">
        <f t="shared" si="2"/>
        <v>41464</v>
      </c>
      <c r="B83" s="26">
        <v>2013</v>
      </c>
      <c r="C83" s="4">
        <v>190</v>
      </c>
      <c r="D83" s="2">
        <v>4</v>
      </c>
      <c r="E83" s="2">
        <v>1</v>
      </c>
      <c r="F83" s="2">
        <v>2</v>
      </c>
      <c r="G83" s="1">
        <v>81.28</v>
      </c>
      <c r="H83" s="12">
        <v>58.42</v>
      </c>
      <c r="I83" s="13" t="s">
        <v>51</v>
      </c>
      <c r="J83" s="14"/>
      <c r="K83" s="19"/>
      <c r="L83" s="19"/>
    </row>
    <row r="84" spans="1:12" x14ac:dyDescent="0.3">
      <c r="A84" s="45">
        <f t="shared" si="2"/>
        <v>41464</v>
      </c>
      <c r="B84" s="26">
        <v>2013</v>
      </c>
      <c r="C84" s="4">
        <v>190</v>
      </c>
      <c r="D84" s="2">
        <v>4</v>
      </c>
      <c r="E84" s="2">
        <v>1</v>
      </c>
      <c r="F84" s="2">
        <v>3</v>
      </c>
      <c r="G84" s="1">
        <v>71.12</v>
      </c>
      <c r="H84" s="12">
        <v>71.12</v>
      </c>
      <c r="I84" s="13" t="s">
        <v>50</v>
      </c>
      <c r="J84" s="14"/>
      <c r="K84" s="19"/>
      <c r="L84" s="19"/>
    </row>
    <row r="85" spans="1:12" x14ac:dyDescent="0.3">
      <c r="A85" s="45">
        <f t="shared" si="2"/>
        <v>41464</v>
      </c>
      <c r="B85" s="26">
        <v>2013</v>
      </c>
      <c r="C85" s="4">
        <v>190</v>
      </c>
      <c r="D85" s="2">
        <v>4</v>
      </c>
      <c r="E85" s="2">
        <v>1</v>
      </c>
      <c r="F85" s="2">
        <v>4</v>
      </c>
      <c r="G85" s="1">
        <v>78.739999999999995</v>
      </c>
      <c r="H85" s="12">
        <v>88.9</v>
      </c>
      <c r="I85" s="13" t="s">
        <v>50</v>
      </c>
      <c r="J85" s="14"/>
      <c r="K85" s="19"/>
      <c r="L85" s="19"/>
    </row>
    <row r="86" spans="1:12" x14ac:dyDescent="0.3">
      <c r="A86" s="45">
        <f t="shared" si="2"/>
        <v>41464</v>
      </c>
      <c r="B86" s="26">
        <v>2013</v>
      </c>
      <c r="C86" s="4">
        <v>190</v>
      </c>
      <c r="D86" s="2">
        <v>4</v>
      </c>
      <c r="E86" s="2">
        <v>1</v>
      </c>
      <c r="F86" s="2">
        <v>5</v>
      </c>
      <c r="G86" s="1">
        <v>73.66</v>
      </c>
      <c r="H86" s="12">
        <v>50.8</v>
      </c>
      <c r="I86" s="13" t="s">
        <v>50</v>
      </c>
      <c r="J86" s="14"/>
      <c r="K86" s="19"/>
      <c r="L86" s="19"/>
    </row>
    <row r="87" spans="1:12" x14ac:dyDescent="0.3">
      <c r="A87" s="45">
        <f t="shared" si="2"/>
        <v>41464</v>
      </c>
      <c r="B87" s="26">
        <v>2013</v>
      </c>
      <c r="C87" s="4">
        <v>190</v>
      </c>
      <c r="D87" s="2">
        <v>4</v>
      </c>
      <c r="E87" s="2">
        <v>2</v>
      </c>
      <c r="F87" s="2">
        <v>1</v>
      </c>
      <c r="G87" s="1">
        <v>81.28</v>
      </c>
      <c r="H87" s="12">
        <v>55.88</v>
      </c>
      <c r="I87" s="13" t="s">
        <v>50</v>
      </c>
      <c r="J87" s="14"/>
      <c r="K87" s="19"/>
      <c r="L87" s="19"/>
    </row>
    <row r="88" spans="1:12" x14ac:dyDescent="0.3">
      <c r="A88" s="45">
        <f t="shared" si="2"/>
        <v>41464</v>
      </c>
      <c r="B88" s="26">
        <v>2013</v>
      </c>
      <c r="C88" s="4">
        <v>190</v>
      </c>
      <c r="D88" s="2">
        <v>4</v>
      </c>
      <c r="E88" s="2">
        <v>2</v>
      </c>
      <c r="F88" s="2">
        <v>2</v>
      </c>
      <c r="G88" s="1">
        <v>83.820000000000007</v>
      </c>
      <c r="H88" s="12">
        <v>63.5</v>
      </c>
      <c r="I88" s="13" t="s">
        <v>50</v>
      </c>
      <c r="J88" s="14"/>
      <c r="K88" s="19"/>
      <c r="L88" s="19"/>
    </row>
    <row r="89" spans="1:12" x14ac:dyDescent="0.3">
      <c r="A89" s="45">
        <f t="shared" si="2"/>
        <v>41464</v>
      </c>
      <c r="B89" s="26">
        <v>2013</v>
      </c>
      <c r="C89" s="4">
        <v>190</v>
      </c>
      <c r="D89" s="2">
        <v>4</v>
      </c>
      <c r="E89" s="2">
        <v>2</v>
      </c>
      <c r="F89" s="2">
        <v>3</v>
      </c>
      <c r="G89" s="1">
        <v>86.36</v>
      </c>
      <c r="H89" s="12">
        <v>88.9</v>
      </c>
      <c r="I89" s="13" t="s">
        <v>50</v>
      </c>
      <c r="J89" s="14"/>
      <c r="K89" s="19"/>
      <c r="L89" s="19"/>
    </row>
    <row r="90" spans="1:12" x14ac:dyDescent="0.3">
      <c r="A90" s="45">
        <f t="shared" si="2"/>
        <v>41464</v>
      </c>
      <c r="B90" s="26">
        <v>2013</v>
      </c>
      <c r="C90" s="4">
        <v>190</v>
      </c>
      <c r="D90" s="2">
        <v>4</v>
      </c>
      <c r="E90" s="2">
        <v>2</v>
      </c>
      <c r="F90" s="2">
        <v>4</v>
      </c>
      <c r="G90" s="1">
        <v>88.9</v>
      </c>
      <c r="H90" s="12">
        <v>58.42</v>
      </c>
      <c r="I90" s="13" t="s">
        <v>51</v>
      </c>
      <c r="J90" s="14"/>
      <c r="K90" s="19"/>
      <c r="L90" s="19"/>
    </row>
    <row r="91" spans="1:12" x14ac:dyDescent="0.3">
      <c r="A91" s="45">
        <f t="shared" si="2"/>
        <v>41464</v>
      </c>
      <c r="B91" s="26">
        <v>2013</v>
      </c>
      <c r="C91" s="4">
        <v>190</v>
      </c>
      <c r="D91" s="2">
        <v>4</v>
      </c>
      <c r="E91" s="2">
        <v>2</v>
      </c>
      <c r="F91" s="2">
        <v>5</v>
      </c>
      <c r="G91" s="1">
        <v>83.820000000000007</v>
      </c>
      <c r="H91" s="12">
        <v>63.5</v>
      </c>
      <c r="I91" s="13" t="s">
        <v>50</v>
      </c>
      <c r="J91" s="14"/>
      <c r="K91" s="19"/>
      <c r="L91" s="19"/>
    </row>
    <row r="92" spans="1:12" x14ac:dyDescent="0.3">
      <c r="A92" s="45">
        <f t="shared" si="2"/>
        <v>41464</v>
      </c>
      <c r="B92" s="26">
        <v>2013</v>
      </c>
      <c r="C92" s="4">
        <v>190</v>
      </c>
      <c r="D92" s="46">
        <v>7</v>
      </c>
      <c r="E92" s="46">
        <v>1</v>
      </c>
      <c r="F92" s="46">
        <v>1</v>
      </c>
      <c r="G92" s="1">
        <v>91.44</v>
      </c>
      <c r="H92" s="12">
        <v>63.5</v>
      </c>
      <c r="I92" s="13" t="s">
        <v>50</v>
      </c>
      <c r="J92" s="14"/>
      <c r="K92" s="19"/>
      <c r="L92" s="19"/>
    </row>
    <row r="93" spans="1:12" x14ac:dyDescent="0.3">
      <c r="A93" s="45">
        <f t="shared" si="2"/>
        <v>41464</v>
      </c>
      <c r="B93" s="26">
        <v>2013</v>
      </c>
      <c r="C93" s="4">
        <v>190</v>
      </c>
      <c r="D93" s="46">
        <v>7</v>
      </c>
      <c r="E93" s="46">
        <v>1</v>
      </c>
      <c r="F93" s="46">
        <v>2</v>
      </c>
      <c r="G93" s="1">
        <v>104.14</v>
      </c>
      <c r="H93" s="12">
        <v>88.9</v>
      </c>
      <c r="I93" s="13" t="s">
        <v>51</v>
      </c>
      <c r="J93" s="14"/>
      <c r="K93" s="19"/>
      <c r="L93" s="19"/>
    </row>
    <row r="94" spans="1:12" x14ac:dyDescent="0.3">
      <c r="A94" s="45">
        <f t="shared" si="2"/>
        <v>41464</v>
      </c>
      <c r="B94" s="26">
        <v>2013</v>
      </c>
      <c r="C94" s="4">
        <v>190</v>
      </c>
      <c r="D94" s="46">
        <v>7</v>
      </c>
      <c r="E94" s="46">
        <v>1</v>
      </c>
      <c r="F94" s="46">
        <v>3</v>
      </c>
      <c r="G94" s="1">
        <v>101.6</v>
      </c>
      <c r="H94" s="12">
        <v>71.12</v>
      </c>
      <c r="I94" s="13" t="s">
        <v>56</v>
      </c>
      <c r="J94" s="14"/>
      <c r="K94" s="19"/>
      <c r="L94" s="19"/>
    </row>
    <row r="95" spans="1:12" x14ac:dyDescent="0.3">
      <c r="A95" s="45">
        <f t="shared" si="2"/>
        <v>41464</v>
      </c>
      <c r="B95" s="26">
        <v>2013</v>
      </c>
      <c r="C95" s="4">
        <v>190</v>
      </c>
      <c r="D95" s="46">
        <v>7</v>
      </c>
      <c r="E95" s="46">
        <v>1</v>
      </c>
      <c r="F95" s="46">
        <v>4</v>
      </c>
      <c r="G95" s="1">
        <v>96.52</v>
      </c>
      <c r="H95" s="12">
        <v>83.820000000000007</v>
      </c>
      <c r="I95" s="13" t="s">
        <v>51</v>
      </c>
      <c r="J95" s="14"/>
      <c r="K95" s="19"/>
      <c r="L95" s="19"/>
    </row>
    <row r="96" spans="1:12" x14ac:dyDescent="0.3">
      <c r="A96" s="45">
        <f t="shared" si="2"/>
        <v>41464</v>
      </c>
      <c r="B96" s="26">
        <v>2013</v>
      </c>
      <c r="C96" s="4">
        <v>190</v>
      </c>
      <c r="D96" s="46">
        <v>7</v>
      </c>
      <c r="E96" s="46">
        <v>1</v>
      </c>
      <c r="F96" s="46">
        <v>5</v>
      </c>
      <c r="G96" s="1">
        <v>88.9</v>
      </c>
      <c r="H96" s="12">
        <v>76.2</v>
      </c>
      <c r="I96" s="13" t="s">
        <v>50</v>
      </c>
      <c r="J96" s="14"/>
      <c r="K96" s="19"/>
      <c r="L96" s="19"/>
    </row>
    <row r="97" spans="1:12" x14ac:dyDescent="0.3">
      <c r="A97" s="45">
        <f t="shared" si="2"/>
        <v>41464</v>
      </c>
      <c r="B97" s="26">
        <v>2013</v>
      </c>
      <c r="C97" s="4">
        <v>190</v>
      </c>
      <c r="D97" s="46">
        <v>7</v>
      </c>
      <c r="E97" s="46">
        <v>2</v>
      </c>
      <c r="F97" s="46">
        <v>1</v>
      </c>
      <c r="G97" s="1">
        <v>78.739999999999995</v>
      </c>
      <c r="H97" s="12">
        <v>88.9</v>
      </c>
      <c r="I97" s="13" t="s">
        <v>50</v>
      </c>
      <c r="J97" s="14"/>
      <c r="K97" s="19"/>
      <c r="L97" s="19"/>
    </row>
    <row r="98" spans="1:12" x14ac:dyDescent="0.3">
      <c r="A98" s="45">
        <f t="shared" si="2"/>
        <v>41464</v>
      </c>
      <c r="B98" s="26">
        <v>2013</v>
      </c>
      <c r="C98" s="4">
        <v>190</v>
      </c>
      <c r="D98" s="46">
        <v>7</v>
      </c>
      <c r="E98" s="46">
        <v>2</v>
      </c>
      <c r="F98" s="46">
        <v>2</v>
      </c>
      <c r="G98" s="1">
        <v>81.28</v>
      </c>
      <c r="H98" s="12">
        <v>71.12</v>
      </c>
      <c r="I98" s="13" t="s">
        <v>50</v>
      </c>
      <c r="J98" s="14"/>
      <c r="K98" s="19"/>
      <c r="L98" s="19"/>
    </row>
    <row r="99" spans="1:12" x14ac:dyDescent="0.3">
      <c r="A99" s="45">
        <f t="shared" si="2"/>
        <v>41464</v>
      </c>
      <c r="B99" s="26">
        <v>2013</v>
      </c>
      <c r="C99" s="4">
        <v>190</v>
      </c>
      <c r="D99" s="46">
        <v>7</v>
      </c>
      <c r="E99" s="46">
        <v>2</v>
      </c>
      <c r="F99" s="46">
        <v>3</v>
      </c>
      <c r="G99" s="1">
        <v>88.9</v>
      </c>
      <c r="H99" s="12">
        <v>50.8</v>
      </c>
      <c r="I99" s="13" t="s">
        <v>51</v>
      </c>
      <c r="J99" s="14"/>
      <c r="K99" s="19"/>
      <c r="L99" s="19"/>
    </row>
    <row r="100" spans="1:12" x14ac:dyDescent="0.3">
      <c r="A100" s="45">
        <f t="shared" si="2"/>
        <v>41464</v>
      </c>
      <c r="B100" s="26">
        <v>2013</v>
      </c>
      <c r="C100" s="4">
        <v>190</v>
      </c>
      <c r="D100" s="46">
        <v>7</v>
      </c>
      <c r="E100" s="46">
        <v>2</v>
      </c>
      <c r="F100" s="46">
        <v>4</v>
      </c>
      <c r="G100" s="1">
        <v>71.12</v>
      </c>
      <c r="H100" s="12">
        <v>58.42</v>
      </c>
      <c r="I100" s="13" t="s">
        <v>50</v>
      </c>
      <c r="J100" s="14"/>
      <c r="K100" s="19"/>
      <c r="L100" s="19"/>
    </row>
    <row r="101" spans="1:12" x14ac:dyDescent="0.3">
      <c r="A101" s="45">
        <f t="shared" si="2"/>
        <v>41464</v>
      </c>
      <c r="B101" s="26">
        <v>2013</v>
      </c>
      <c r="C101" s="4">
        <v>190</v>
      </c>
      <c r="D101" s="46">
        <v>7</v>
      </c>
      <c r="E101" s="46">
        <v>2</v>
      </c>
      <c r="F101" s="46">
        <v>5</v>
      </c>
      <c r="G101" s="1">
        <v>76.2</v>
      </c>
      <c r="H101" s="12">
        <v>53.34</v>
      </c>
      <c r="I101" s="13" t="s">
        <v>50</v>
      </c>
      <c r="J101" s="14"/>
      <c r="K101" s="19"/>
      <c r="L101" s="19"/>
    </row>
    <row r="102" spans="1:12" x14ac:dyDescent="0.3">
      <c r="A102" s="45">
        <f t="shared" si="2"/>
        <v>41464</v>
      </c>
      <c r="B102" s="26">
        <v>2013</v>
      </c>
      <c r="C102" s="4">
        <v>190</v>
      </c>
      <c r="D102" s="46">
        <v>8</v>
      </c>
      <c r="E102" s="46">
        <v>1</v>
      </c>
      <c r="F102" s="46">
        <v>1</v>
      </c>
      <c r="G102" s="1">
        <v>88.9</v>
      </c>
      <c r="H102" s="12">
        <v>63.5</v>
      </c>
      <c r="I102" s="13" t="s">
        <v>51</v>
      </c>
      <c r="J102" s="14"/>
      <c r="K102" s="19"/>
      <c r="L102" s="19"/>
    </row>
    <row r="103" spans="1:12" x14ac:dyDescent="0.3">
      <c r="A103" s="45">
        <f t="shared" si="2"/>
        <v>41464</v>
      </c>
      <c r="B103" s="26">
        <v>2013</v>
      </c>
      <c r="C103" s="4">
        <v>190</v>
      </c>
      <c r="D103" s="46">
        <v>8</v>
      </c>
      <c r="E103" s="46">
        <v>1</v>
      </c>
      <c r="F103" s="46">
        <v>2</v>
      </c>
      <c r="G103" s="1">
        <v>86.36</v>
      </c>
      <c r="H103" s="12">
        <v>60.96</v>
      </c>
      <c r="I103" s="13" t="s">
        <v>50</v>
      </c>
      <c r="J103" s="14"/>
      <c r="K103" s="19"/>
      <c r="L103" s="19"/>
    </row>
    <row r="104" spans="1:12" x14ac:dyDescent="0.3">
      <c r="A104" s="45">
        <f t="shared" si="2"/>
        <v>41464</v>
      </c>
      <c r="B104" s="26">
        <v>2013</v>
      </c>
      <c r="C104" s="4">
        <v>190</v>
      </c>
      <c r="D104" s="46">
        <v>8</v>
      </c>
      <c r="E104" s="46">
        <v>1</v>
      </c>
      <c r="F104" s="46">
        <v>3</v>
      </c>
      <c r="G104" s="1">
        <v>71.12</v>
      </c>
      <c r="H104" s="12">
        <v>66.040000000000006</v>
      </c>
      <c r="I104" s="13" t="s">
        <v>50</v>
      </c>
      <c r="J104" s="14"/>
      <c r="K104" s="19"/>
      <c r="L104" s="19"/>
    </row>
    <row r="105" spans="1:12" x14ac:dyDescent="0.3">
      <c r="A105" s="45">
        <f t="shared" si="2"/>
        <v>41464</v>
      </c>
      <c r="B105" s="26">
        <v>2013</v>
      </c>
      <c r="C105" s="4">
        <v>190</v>
      </c>
      <c r="D105" s="46">
        <v>8</v>
      </c>
      <c r="E105" s="46">
        <v>1</v>
      </c>
      <c r="F105" s="46">
        <v>4</v>
      </c>
      <c r="G105" s="1">
        <v>88.9</v>
      </c>
      <c r="H105" s="12">
        <v>55.88</v>
      </c>
      <c r="I105" s="13" t="s">
        <v>51</v>
      </c>
      <c r="J105" s="14"/>
      <c r="K105" s="19"/>
      <c r="L105" s="19"/>
    </row>
    <row r="106" spans="1:12" x14ac:dyDescent="0.3">
      <c r="A106" s="45">
        <f t="shared" si="2"/>
        <v>41464</v>
      </c>
      <c r="B106" s="26">
        <v>2013</v>
      </c>
      <c r="C106" s="4">
        <v>190</v>
      </c>
      <c r="D106" s="46">
        <v>8</v>
      </c>
      <c r="E106" s="46">
        <v>1</v>
      </c>
      <c r="F106" s="46">
        <v>5</v>
      </c>
      <c r="G106" s="1">
        <v>76.2</v>
      </c>
      <c r="H106" s="12">
        <v>58.42</v>
      </c>
      <c r="I106" s="13" t="s">
        <v>50</v>
      </c>
      <c r="J106" s="14"/>
      <c r="K106" s="19"/>
      <c r="L106" s="19"/>
    </row>
    <row r="107" spans="1:12" x14ac:dyDescent="0.3">
      <c r="A107" s="45">
        <f t="shared" si="2"/>
        <v>41464</v>
      </c>
      <c r="B107" s="26">
        <v>2013</v>
      </c>
      <c r="C107" s="4">
        <v>190</v>
      </c>
      <c r="D107" s="46">
        <v>8</v>
      </c>
      <c r="E107" s="46">
        <v>2</v>
      </c>
      <c r="F107" s="46">
        <v>1</v>
      </c>
      <c r="G107" s="1">
        <v>83.820000000000007</v>
      </c>
      <c r="H107" s="12">
        <v>71.12</v>
      </c>
      <c r="I107" s="13" t="s">
        <v>51</v>
      </c>
      <c r="J107" s="14"/>
      <c r="K107" s="19"/>
      <c r="L107" s="19"/>
    </row>
    <row r="108" spans="1:12" x14ac:dyDescent="0.3">
      <c r="A108" s="45">
        <f t="shared" si="2"/>
        <v>41464</v>
      </c>
      <c r="B108" s="26">
        <v>2013</v>
      </c>
      <c r="C108" s="4">
        <v>190</v>
      </c>
      <c r="D108" s="46">
        <v>8</v>
      </c>
      <c r="E108" s="46">
        <v>2</v>
      </c>
      <c r="F108" s="46">
        <v>2</v>
      </c>
      <c r="G108" s="1">
        <v>88.9</v>
      </c>
      <c r="H108" s="12">
        <v>76.2</v>
      </c>
      <c r="I108" s="13" t="s">
        <v>51</v>
      </c>
      <c r="J108" s="14"/>
      <c r="K108" s="19"/>
      <c r="L108" s="19"/>
    </row>
    <row r="109" spans="1:12" x14ac:dyDescent="0.3">
      <c r="A109" s="45">
        <f t="shared" si="2"/>
        <v>41464</v>
      </c>
      <c r="B109" s="26">
        <v>2013</v>
      </c>
      <c r="C109" s="4">
        <v>190</v>
      </c>
      <c r="D109" s="46">
        <v>8</v>
      </c>
      <c r="E109" s="46">
        <v>2</v>
      </c>
      <c r="F109" s="46">
        <v>3</v>
      </c>
      <c r="G109" s="1">
        <v>63.5</v>
      </c>
      <c r="H109" s="12">
        <v>38.1</v>
      </c>
      <c r="I109" s="13" t="s">
        <v>50</v>
      </c>
      <c r="J109" s="14"/>
      <c r="K109" s="19"/>
      <c r="L109" s="19"/>
    </row>
    <row r="110" spans="1:12" x14ac:dyDescent="0.3">
      <c r="A110" s="45">
        <f t="shared" si="2"/>
        <v>41464</v>
      </c>
      <c r="B110" s="26">
        <v>2013</v>
      </c>
      <c r="C110" s="4">
        <v>190</v>
      </c>
      <c r="D110" s="46">
        <v>8</v>
      </c>
      <c r="E110" s="46">
        <v>2</v>
      </c>
      <c r="F110" s="46">
        <v>4</v>
      </c>
      <c r="G110" s="1">
        <v>60.96</v>
      </c>
      <c r="H110" s="12">
        <v>30.48</v>
      </c>
      <c r="I110" s="13" t="s">
        <v>50</v>
      </c>
      <c r="J110" s="14"/>
      <c r="K110" s="19"/>
      <c r="L110" s="19"/>
    </row>
    <row r="111" spans="1:12" x14ac:dyDescent="0.3">
      <c r="A111" s="45">
        <f t="shared" si="2"/>
        <v>41464</v>
      </c>
      <c r="B111" s="26">
        <v>2013</v>
      </c>
      <c r="C111" s="4">
        <v>190</v>
      </c>
      <c r="D111" s="46">
        <v>8</v>
      </c>
      <c r="E111" s="46">
        <v>2</v>
      </c>
      <c r="F111" s="46">
        <v>5</v>
      </c>
      <c r="G111" s="1">
        <v>76.2</v>
      </c>
      <c r="H111" s="12">
        <v>50.8</v>
      </c>
      <c r="I111" s="13" t="s">
        <v>50</v>
      </c>
      <c r="J111" s="14"/>
      <c r="K111" s="19"/>
      <c r="L111" s="19"/>
    </row>
    <row r="112" spans="1:12" x14ac:dyDescent="0.3">
      <c r="A112" s="45">
        <f t="shared" si="2"/>
        <v>41464</v>
      </c>
      <c r="B112" s="26">
        <v>2013</v>
      </c>
      <c r="C112" s="4">
        <v>190</v>
      </c>
      <c r="D112" s="46">
        <v>9</v>
      </c>
      <c r="E112" s="46">
        <v>1</v>
      </c>
      <c r="F112" s="46">
        <v>1</v>
      </c>
      <c r="G112" s="1">
        <v>71.12</v>
      </c>
      <c r="H112" s="12">
        <v>73.66</v>
      </c>
      <c r="I112" s="13" t="s">
        <v>50</v>
      </c>
      <c r="J112" s="14"/>
      <c r="K112" s="19"/>
      <c r="L112" s="19"/>
    </row>
    <row r="113" spans="1:12" x14ac:dyDescent="0.3">
      <c r="A113" s="45">
        <f t="shared" si="2"/>
        <v>41464</v>
      </c>
      <c r="B113" s="26">
        <v>2013</v>
      </c>
      <c r="C113" s="4">
        <v>190</v>
      </c>
      <c r="D113" s="46">
        <v>9</v>
      </c>
      <c r="E113" s="46">
        <v>1</v>
      </c>
      <c r="F113" s="46">
        <v>2</v>
      </c>
      <c r="G113" s="1">
        <v>71.12</v>
      </c>
      <c r="H113" s="12">
        <v>66.040000000000006</v>
      </c>
      <c r="I113" s="13" t="s">
        <v>50</v>
      </c>
      <c r="J113" s="14"/>
      <c r="K113" s="19"/>
      <c r="L113" s="19"/>
    </row>
    <row r="114" spans="1:12" x14ac:dyDescent="0.3">
      <c r="A114" s="45">
        <f t="shared" si="2"/>
        <v>41464</v>
      </c>
      <c r="B114" s="26">
        <v>2013</v>
      </c>
      <c r="C114" s="4">
        <v>190</v>
      </c>
      <c r="D114" s="46">
        <v>9</v>
      </c>
      <c r="E114" s="46">
        <v>1</v>
      </c>
      <c r="F114" s="46">
        <v>3</v>
      </c>
      <c r="G114" s="1">
        <v>66.040000000000006</v>
      </c>
      <c r="H114" s="12">
        <v>78.739999999999995</v>
      </c>
      <c r="I114" s="13" t="s">
        <v>47</v>
      </c>
      <c r="J114" s="14"/>
      <c r="K114" s="19"/>
      <c r="L114" s="19"/>
    </row>
    <row r="115" spans="1:12" x14ac:dyDescent="0.3">
      <c r="A115" s="45">
        <f t="shared" si="2"/>
        <v>41464</v>
      </c>
      <c r="B115" s="26">
        <v>2013</v>
      </c>
      <c r="C115" s="4">
        <v>190</v>
      </c>
      <c r="D115" s="46">
        <v>9</v>
      </c>
      <c r="E115" s="46">
        <v>1</v>
      </c>
      <c r="F115" s="46">
        <v>4</v>
      </c>
      <c r="G115" s="1">
        <v>63.5</v>
      </c>
      <c r="H115" s="12">
        <v>45.72</v>
      </c>
      <c r="I115" s="13" t="s">
        <v>51</v>
      </c>
      <c r="J115" s="14"/>
      <c r="K115" s="19"/>
      <c r="L115" s="19"/>
    </row>
    <row r="116" spans="1:12" x14ac:dyDescent="0.3">
      <c r="A116" s="45">
        <f t="shared" si="2"/>
        <v>41464</v>
      </c>
      <c r="B116" s="26">
        <v>2013</v>
      </c>
      <c r="C116" s="4">
        <v>190</v>
      </c>
      <c r="D116" s="46">
        <v>9</v>
      </c>
      <c r="E116" s="46">
        <v>1</v>
      </c>
      <c r="F116" s="46">
        <v>5</v>
      </c>
      <c r="G116" s="1">
        <v>66.040000000000006</v>
      </c>
      <c r="H116" s="12">
        <v>38.1</v>
      </c>
      <c r="I116" s="13" t="s">
        <v>50</v>
      </c>
      <c r="J116" s="14"/>
      <c r="K116" s="19"/>
      <c r="L116" s="19"/>
    </row>
    <row r="117" spans="1:12" x14ac:dyDescent="0.3">
      <c r="A117" s="45">
        <f t="shared" si="2"/>
        <v>41464</v>
      </c>
      <c r="B117" s="26">
        <v>2013</v>
      </c>
      <c r="C117" s="4">
        <v>190</v>
      </c>
      <c r="D117" s="46">
        <v>9</v>
      </c>
      <c r="E117" s="46">
        <v>2</v>
      </c>
      <c r="F117" s="46">
        <v>1</v>
      </c>
      <c r="G117" s="1">
        <v>88.9</v>
      </c>
      <c r="H117" s="12">
        <v>63.5</v>
      </c>
      <c r="I117" s="13" t="s">
        <v>51</v>
      </c>
      <c r="J117" s="14"/>
      <c r="K117" s="19"/>
      <c r="L117" s="19"/>
    </row>
    <row r="118" spans="1:12" x14ac:dyDescent="0.3">
      <c r="A118" s="45">
        <f t="shared" si="2"/>
        <v>41464</v>
      </c>
      <c r="B118" s="26">
        <v>2013</v>
      </c>
      <c r="C118" s="4">
        <v>190</v>
      </c>
      <c r="D118" s="46">
        <v>9</v>
      </c>
      <c r="E118" s="46">
        <v>2</v>
      </c>
      <c r="F118" s="46">
        <v>2</v>
      </c>
      <c r="G118" s="1">
        <v>93.98</v>
      </c>
      <c r="H118" s="12">
        <v>68.58</v>
      </c>
      <c r="I118" s="13" t="s">
        <v>51</v>
      </c>
      <c r="J118" s="14"/>
      <c r="K118" s="19"/>
      <c r="L118" s="19"/>
    </row>
    <row r="119" spans="1:12" x14ac:dyDescent="0.3">
      <c r="A119" s="45">
        <f t="shared" si="2"/>
        <v>41464</v>
      </c>
      <c r="B119" s="26">
        <v>2013</v>
      </c>
      <c r="C119" s="4">
        <v>190</v>
      </c>
      <c r="D119" s="46">
        <v>9</v>
      </c>
      <c r="E119" s="46">
        <v>2</v>
      </c>
      <c r="F119" s="46">
        <v>3</v>
      </c>
      <c r="G119" s="1">
        <v>83.820000000000007</v>
      </c>
      <c r="H119" s="12">
        <v>63.5</v>
      </c>
      <c r="I119" s="13" t="s">
        <v>50</v>
      </c>
      <c r="J119" s="14"/>
      <c r="K119" s="19"/>
      <c r="L119" s="19"/>
    </row>
    <row r="120" spans="1:12" x14ac:dyDescent="0.3">
      <c r="A120" s="45">
        <f t="shared" si="2"/>
        <v>41464</v>
      </c>
      <c r="B120" s="26">
        <v>2013</v>
      </c>
      <c r="C120" s="4">
        <v>190</v>
      </c>
      <c r="D120" s="46">
        <v>9</v>
      </c>
      <c r="E120" s="46">
        <v>2</v>
      </c>
      <c r="F120" s="46">
        <v>4</v>
      </c>
      <c r="G120" s="1">
        <v>86.36</v>
      </c>
      <c r="H120" s="12">
        <v>50.8</v>
      </c>
      <c r="I120" s="13" t="s">
        <v>51</v>
      </c>
      <c r="J120" s="14"/>
      <c r="K120" s="19"/>
      <c r="L120" s="19"/>
    </row>
    <row r="121" spans="1:12" x14ac:dyDescent="0.3">
      <c r="A121" s="45">
        <f t="shared" si="2"/>
        <v>41464</v>
      </c>
      <c r="B121" s="26">
        <v>2013</v>
      </c>
      <c r="C121" s="4">
        <v>190</v>
      </c>
      <c r="D121" s="46">
        <v>9</v>
      </c>
      <c r="E121" s="46">
        <v>2</v>
      </c>
      <c r="F121" s="46">
        <v>5</v>
      </c>
      <c r="G121" s="1">
        <v>86.36</v>
      </c>
      <c r="H121" s="12">
        <v>45.72</v>
      </c>
      <c r="I121" s="13" t="s">
        <v>51</v>
      </c>
      <c r="J121" s="14"/>
      <c r="K121" s="19"/>
      <c r="L121" s="19"/>
    </row>
    <row r="122" spans="1:12" x14ac:dyDescent="0.3">
      <c r="A122" s="45">
        <f t="shared" ref="A122" si="3">DATE(B122,1,C122)</f>
        <v>41477</v>
      </c>
      <c r="B122" s="26">
        <v>2013</v>
      </c>
      <c r="C122" s="4">
        <v>203</v>
      </c>
      <c r="D122" s="2">
        <v>2</v>
      </c>
      <c r="E122" s="2">
        <v>1</v>
      </c>
      <c r="F122" s="2">
        <v>1</v>
      </c>
      <c r="G122" s="1">
        <v>205.74</v>
      </c>
      <c r="H122" s="12">
        <v>63.5</v>
      </c>
      <c r="I122" s="13" t="s">
        <v>59</v>
      </c>
      <c r="J122" s="14"/>
      <c r="K122" s="19"/>
      <c r="L122" s="19"/>
    </row>
    <row r="123" spans="1:12" x14ac:dyDescent="0.3">
      <c r="A123" s="45">
        <f t="shared" ref="A123:A180" si="4">DATE(B123,1,C123)</f>
        <v>41477</v>
      </c>
      <c r="B123" s="26">
        <v>2013</v>
      </c>
      <c r="C123" s="4">
        <v>203</v>
      </c>
      <c r="D123" s="2">
        <v>2</v>
      </c>
      <c r="E123" s="2">
        <v>1</v>
      </c>
      <c r="F123" s="2">
        <v>2</v>
      </c>
      <c r="G123" s="1">
        <v>203.2</v>
      </c>
      <c r="H123" s="12">
        <v>71.12</v>
      </c>
      <c r="I123" s="13" t="s">
        <v>58</v>
      </c>
      <c r="J123" s="14"/>
      <c r="K123" s="19"/>
      <c r="L123" s="19"/>
    </row>
    <row r="124" spans="1:12" x14ac:dyDescent="0.3">
      <c r="A124" s="45">
        <f t="shared" si="4"/>
        <v>41477</v>
      </c>
      <c r="B124" s="26">
        <v>2013</v>
      </c>
      <c r="C124" s="4">
        <v>203</v>
      </c>
      <c r="D124" s="2">
        <v>2</v>
      </c>
      <c r="E124" s="2">
        <v>1</v>
      </c>
      <c r="F124" s="2">
        <v>3</v>
      </c>
      <c r="G124" s="1">
        <v>215.9</v>
      </c>
      <c r="H124" s="12">
        <v>40.64</v>
      </c>
      <c r="I124" s="13" t="s">
        <v>60</v>
      </c>
      <c r="J124" s="14"/>
      <c r="K124" s="19"/>
      <c r="L124" s="19"/>
    </row>
    <row r="125" spans="1:12" x14ac:dyDescent="0.3">
      <c r="A125" s="45">
        <f t="shared" si="4"/>
        <v>41477</v>
      </c>
      <c r="B125" s="26">
        <v>2013</v>
      </c>
      <c r="C125" s="4">
        <v>203</v>
      </c>
      <c r="D125" s="2">
        <v>2</v>
      </c>
      <c r="E125" s="2">
        <v>1</v>
      </c>
      <c r="F125" s="2">
        <v>4</v>
      </c>
      <c r="G125" s="1">
        <v>198.12</v>
      </c>
      <c r="H125" s="12">
        <v>76.2</v>
      </c>
      <c r="I125" s="13" t="s">
        <v>58</v>
      </c>
      <c r="J125" s="14"/>
      <c r="K125" s="19"/>
      <c r="L125" s="19"/>
    </row>
    <row r="126" spans="1:12" x14ac:dyDescent="0.3">
      <c r="A126" s="45">
        <f t="shared" si="4"/>
        <v>41477</v>
      </c>
      <c r="B126" s="26">
        <v>2013</v>
      </c>
      <c r="C126" s="4">
        <v>203</v>
      </c>
      <c r="D126" s="2">
        <v>2</v>
      </c>
      <c r="E126" s="2">
        <v>1</v>
      </c>
      <c r="F126" s="2">
        <v>5</v>
      </c>
      <c r="G126" s="1">
        <v>203.2</v>
      </c>
      <c r="H126" s="12">
        <v>55.88</v>
      </c>
      <c r="I126" s="13" t="s">
        <v>58</v>
      </c>
      <c r="J126" s="14"/>
      <c r="K126" s="19"/>
      <c r="L126" s="19"/>
    </row>
    <row r="127" spans="1:12" x14ac:dyDescent="0.3">
      <c r="A127" s="45">
        <f t="shared" si="4"/>
        <v>41477</v>
      </c>
      <c r="B127" s="26">
        <v>2013</v>
      </c>
      <c r="C127" s="4">
        <v>203</v>
      </c>
      <c r="D127" s="2">
        <v>2</v>
      </c>
      <c r="E127" s="2">
        <v>2</v>
      </c>
      <c r="F127" s="2">
        <v>1</v>
      </c>
      <c r="G127" s="1">
        <v>208.28</v>
      </c>
      <c r="H127" s="12">
        <v>76.2</v>
      </c>
      <c r="I127" s="13" t="s">
        <v>58</v>
      </c>
      <c r="J127" s="14"/>
      <c r="K127" s="19"/>
      <c r="L127" s="19"/>
    </row>
    <row r="128" spans="1:12" x14ac:dyDescent="0.3">
      <c r="A128" s="45">
        <f t="shared" si="4"/>
        <v>41477</v>
      </c>
      <c r="B128" s="26">
        <v>2013</v>
      </c>
      <c r="C128" s="4">
        <v>203</v>
      </c>
      <c r="D128" s="2">
        <v>2</v>
      </c>
      <c r="E128" s="2">
        <v>2</v>
      </c>
      <c r="F128" s="2">
        <v>2</v>
      </c>
      <c r="G128" s="1">
        <v>210.82</v>
      </c>
      <c r="H128" s="12">
        <v>71.12</v>
      </c>
      <c r="I128" s="13" t="s">
        <v>59</v>
      </c>
      <c r="J128" s="14"/>
      <c r="K128" s="19"/>
      <c r="L128" s="19"/>
    </row>
    <row r="129" spans="1:12" x14ac:dyDescent="0.3">
      <c r="A129" s="45">
        <f t="shared" si="4"/>
        <v>41477</v>
      </c>
      <c r="B129" s="26">
        <v>2013</v>
      </c>
      <c r="C129" s="4">
        <v>203</v>
      </c>
      <c r="D129" s="2">
        <v>2</v>
      </c>
      <c r="E129" s="2">
        <v>2</v>
      </c>
      <c r="F129" s="2">
        <v>3</v>
      </c>
      <c r="G129" s="1">
        <v>213.36</v>
      </c>
      <c r="H129" s="12">
        <v>88.9</v>
      </c>
      <c r="I129" s="13" t="s">
        <v>59</v>
      </c>
      <c r="J129" s="14"/>
      <c r="K129" s="19"/>
      <c r="L129" s="19"/>
    </row>
    <row r="130" spans="1:12" x14ac:dyDescent="0.3">
      <c r="A130" s="45">
        <f t="shared" si="4"/>
        <v>41477</v>
      </c>
      <c r="B130" s="26">
        <v>2013</v>
      </c>
      <c r="C130" s="4">
        <v>203</v>
      </c>
      <c r="D130" s="2">
        <v>2</v>
      </c>
      <c r="E130" s="2">
        <v>2</v>
      </c>
      <c r="F130" s="2">
        <v>4</v>
      </c>
      <c r="G130" s="1">
        <v>165.1</v>
      </c>
      <c r="H130" s="12">
        <v>50.8</v>
      </c>
      <c r="I130" s="13" t="s">
        <v>57</v>
      </c>
      <c r="J130" s="14"/>
      <c r="K130" s="19"/>
      <c r="L130" s="19"/>
    </row>
    <row r="131" spans="1:12" x14ac:dyDescent="0.3">
      <c r="A131" s="45">
        <f t="shared" si="4"/>
        <v>41477</v>
      </c>
      <c r="B131" s="26">
        <v>2013</v>
      </c>
      <c r="C131" s="4">
        <v>203</v>
      </c>
      <c r="D131" s="2">
        <v>2</v>
      </c>
      <c r="E131" s="2">
        <v>2</v>
      </c>
      <c r="F131" s="2">
        <v>5</v>
      </c>
      <c r="G131" s="1">
        <v>177.8</v>
      </c>
      <c r="H131" s="12">
        <v>78.739999999999995</v>
      </c>
      <c r="I131" s="13" t="s">
        <v>57</v>
      </c>
      <c r="J131" s="14"/>
      <c r="K131" s="19"/>
      <c r="L131" s="19"/>
    </row>
    <row r="132" spans="1:12" x14ac:dyDescent="0.3">
      <c r="A132" s="45">
        <f t="shared" si="4"/>
        <v>41477</v>
      </c>
      <c r="B132" s="26">
        <v>2013</v>
      </c>
      <c r="C132" s="4">
        <v>203</v>
      </c>
      <c r="D132" s="2">
        <v>3</v>
      </c>
      <c r="E132" s="2">
        <v>1</v>
      </c>
      <c r="F132" s="2">
        <v>1</v>
      </c>
      <c r="G132" s="1">
        <v>172.72</v>
      </c>
      <c r="H132" s="12">
        <v>71.12</v>
      </c>
      <c r="I132" s="13" t="s">
        <v>57</v>
      </c>
      <c r="J132" s="14"/>
      <c r="K132" s="19"/>
      <c r="L132" s="19"/>
    </row>
    <row r="133" spans="1:12" x14ac:dyDescent="0.3">
      <c r="A133" s="45">
        <f t="shared" si="4"/>
        <v>41477</v>
      </c>
      <c r="B133" s="26">
        <v>2013</v>
      </c>
      <c r="C133" s="4">
        <v>203</v>
      </c>
      <c r="D133" s="2">
        <v>3</v>
      </c>
      <c r="E133" s="2">
        <v>1</v>
      </c>
      <c r="F133" s="2">
        <v>2</v>
      </c>
      <c r="G133" s="1">
        <v>180.34</v>
      </c>
      <c r="H133" s="12">
        <v>45.72</v>
      </c>
      <c r="I133" s="13" t="s">
        <v>52</v>
      </c>
      <c r="J133" s="14"/>
      <c r="K133" s="19"/>
      <c r="L133" s="19"/>
    </row>
    <row r="134" spans="1:12" x14ac:dyDescent="0.3">
      <c r="A134" s="45">
        <f t="shared" si="4"/>
        <v>41477</v>
      </c>
      <c r="B134" s="26">
        <v>2013</v>
      </c>
      <c r="C134" s="4">
        <v>203</v>
      </c>
      <c r="D134" s="2">
        <v>3</v>
      </c>
      <c r="E134" s="2">
        <v>1</v>
      </c>
      <c r="F134" s="2">
        <v>3</v>
      </c>
      <c r="G134" s="1">
        <v>182.88</v>
      </c>
      <c r="H134" s="12">
        <v>50.8</v>
      </c>
      <c r="I134" s="13" t="s">
        <v>58</v>
      </c>
      <c r="J134" s="14"/>
      <c r="K134" s="19"/>
      <c r="L134" s="19"/>
    </row>
    <row r="135" spans="1:12" x14ac:dyDescent="0.3">
      <c r="A135" s="45">
        <f t="shared" si="4"/>
        <v>41477</v>
      </c>
      <c r="B135" s="26">
        <v>2013</v>
      </c>
      <c r="C135" s="4">
        <v>203</v>
      </c>
      <c r="D135" s="2">
        <v>3</v>
      </c>
      <c r="E135" s="2">
        <v>1</v>
      </c>
      <c r="F135" s="2">
        <v>4</v>
      </c>
      <c r="G135" s="1">
        <v>167.64000000000001</v>
      </c>
      <c r="H135" s="12">
        <v>116.84</v>
      </c>
      <c r="I135" s="13" t="s">
        <v>57</v>
      </c>
      <c r="J135" s="14"/>
      <c r="K135" s="19"/>
      <c r="L135" s="19"/>
    </row>
    <row r="136" spans="1:12" x14ac:dyDescent="0.3">
      <c r="A136" s="45">
        <f t="shared" si="4"/>
        <v>41477</v>
      </c>
      <c r="B136" s="26">
        <v>2013</v>
      </c>
      <c r="C136" s="4">
        <v>203</v>
      </c>
      <c r="D136" s="2">
        <v>3</v>
      </c>
      <c r="E136" s="2">
        <v>1</v>
      </c>
      <c r="F136" s="2">
        <v>5</v>
      </c>
      <c r="G136" s="1">
        <v>208.28</v>
      </c>
      <c r="H136" s="12">
        <v>76.2</v>
      </c>
      <c r="I136" s="13" t="s">
        <v>59</v>
      </c>
      <c r="J136" s="14"/>
      <c r="K136" s="19"/>
      <c r="L136" s="19"/>
    </row>
    <row r="137" spans="1:12" x14ac:dyDescent="0.3">
      <c r="A137" s="45">
        <f t="shared" si="4"/>
        <v>41477</v>
      </c>
      <c r="B137" s="26">
        <v>2013</v>
      </c>
      <c r="C137" s="4">
        <v>203</v>
      </c>
      <c r="D137" s="2">
        <v>3</v>
      </c>
      <c r="E137" s="2">
        <v>2</v>
      </c>
      <c r="F137" s="2">
        <v>1</v>
      </c>
      <c r="G137" s="1">
        <v>170.18</v>
      </c>
      <c r="H137" s="12">
        <v>88.9</v>
      </c>
      <c r="I137" s="13" t="s">
        <v>52</v>
      </c>
      <c r="J137" s="14"/>
      <c r="K137" s="19"/>
      <c r="L137" s="19"/>
    </row>
    <row r="138" spans="1:12" x14ac:dyDescent="0.3">
      <c r="A138" s="45">
        <f t="shared" si="4"/>
        <v>41477</v>
      </c>
      <c r="B138" s="26">
        <v>2013</v>
      </c>
      <c r="C138" s="4">
        <v>203</v>
      </c>
      <c r="D138" s="2">
        <v>3</v>
      </c>
      <c r="E138" s="2">
        <v>2</v>
      </c>
      <c r="F138" s="2">
        <v>2</v>
      </c>
      <c r="G138" s="1">
        <v>190.5</v>
      </c>
      <c r="H138" s="12">
        <v>53.34</v>
      </c>
      <c r="I138" s="13" t="s">
        <v>58</v>
      </c>
      <c r="J138" s="14"/>
      <c r="K138" s="19"/>
      <c r="L138" s="19"/>
    </row>
    <row r="139" spans="1:12" x14ac:dyDescent="0.3">
      <c r="A139" s="45">
        <f t="shared" si="4"/>
        <v>41477</v>
      </c>
      <c r="B139" s="26">
        <v>2013</v>
      </c>
      <c r="C139" s="4">
        <v>203</v>
      </c>
      <c r="D139" s="2">
        <v>3</v>
      </c>
      <c r="E139" s="2">
        <v>2</v>
      </c>
      <c r="F139" s="2">
        <v>3</v>
      </c>
      <c r="G139" s="1">
        <v>190.5</v>
      </c>
      <c r="H139" s="12">
        <v>58.42</v>
      </c>
      <c r="I139" s="13" t="s">
        <v>58</v>
      </c>
      <c r="J139" s="14"/>
      <c r="K139" s="19"/>
      <c r="L139" s="19"/>
    </row>
    <row r="140" spans="1:12" x14ac:dyDescent="0.3">
      <c r="A140" s="45">
        <f t="shared" si="4"/>
        <v>41477</v>
      </c>
      <c r="B140" s="26">
        <v>2013</v>
      </c>
      <c r="C140" s="4">
        <v>203</v>
      </c>
      <c r="D140" s="2">
        <v>3</v>
      </c>
      <c r="E140" s="2">
        <v>2</v>
      </c>
      <c r="F140" s="2">
        <v>4</v>
      </c>
      <c r="G140" s="1">
        <v>195.58</v>
      </c>
      <c r="H140" s="12">
        <v>60.96</v>
      </c>
      <c r="I140" s="13" t="s">
        <v>58</v>
      </c>
      <c r="J140" s="14"/>
      <c r="K140" s="19"/>
      <c r="L140" s="19"/>
    </row>
    <row r="141" spans="1:12" x14ac:dyDescent="0.3">
      <c r="A141" s="45">
        <f t="shared" si="4"/>
        <v>41477</v>
      </c>
      <c r="B141" s="26">
        <v>2013</v>
      </c>
      <c r="C141" s="4">
        <v>203</v>
      </c>
      <c r="D141" s="2">
        <v>3</v>
      </c>
      <c r="E141" s="2">
        <v>2</v>
      </c>
      <c r="F141" s="2">
        <v>5</v>
      </c>
      <c r="G141" s="1">
        <v>187.96</v>
      </c>
      <c r="H141" s="12">
        <v>63.5</v>
      </c>
      <c r="I141" s="13" t="s">
        <v>59</v>
      </c>
      <c r="J141" s="14"/>
      <c r="K141" s="19"/>
      <c r="L141" s="19"/>
    </row>
    <row r="142" spans="1:12" x14ac:dyDescent="0.3">
      <c r="A142" s="45">
        <f t="shared" si="4"/>
        <v>41477</v>
      </c>
      <c r="B142" s="26">
        <v>2013</v>
      </c>
      <c r="C142" s="4">
        <v>203</v>
      </c>
      <c r="D142" s="2">
        <v>4</v>
      </c>
      <c r="E142" s="2">
        <v>1</v>
      </c>
      <c r="F142" s="2">
        <v>1</v>
      </c>
      <c r="G142" s="1">
        <v>198.12</v>
      </c>
      <c r="H142" s="12">
        <v>50.8</v>
      </c>
      <c r="I142" s="13" t="s">
        <v>58</v>
      </c>
      <c r="J142" s="14"/>
      <c r="K142" s="19"/>
      <c r="L142" s="19"/>
    </row>
    <row r="143" spans="1:12" x14ac:dyDescent="0.3">
      <c r="A143" s="45">
        <f t="shared" si="4"/>
        <v>41477</v>
      </c>
      <c r="B143" s="26">
        <v>2013</v>
      </c>
      <c r="C143" s="4">
        <v>203</v>
      </c>
      <c r="D143" s="2">
        <v>4</v>
      </c>
      <c r="E143" s="2">
        <v>1</v>
      </c>
      <c r="F143" s="2">
        <v>2</v>
      </c>
      <c r="G143" s="1">
        <v>185.42000000000002</v>
      </c>
      <c r="H143" s="12">
        <v>63.5</v>
      </c>
      <c r="I143" s="13" t="s">
        <v>58</v>
      </c>
      <c r="J143" s="14"/>
      <c r="K143" s="19"/>
      <c r="L143" s="19"/>
    </row>
    <row r="144" spans="1:12" x14ac:dyDescent="0.3">
      <c r="A144" s="45">
        <f t="shared" si="4"/>
        <v>41477</v>
      </c>
      <c r="B144" s="26">
        <v>2013</v>
      </c>
      <c r="C144" s="4">
        <v>203</v>
      </c>
      <c r="D144" s="2">
        <v>4</v>
      </c>
      <c r="E144" s="2">
        <v>1</v>
      </c>
      <c r="F144" s="2">
        <v>3</v>
      </c>
      <c r="G144" s="1">
        <v>208.28</v>
      </c>
      <c r="H144" s="12">
        <v>58.42</v>
      </c>
      <c r="I144" s="13" t="s">
        <v>60</v>
      </c>
      <c r="J144" s="14"/>
      <c r="K144" s="19"/>
      <c r="L144" s="19"/>
    </row>
    <row r="145" spans="1:12" x14ac:dyDescent="0.3">
      <c r="A145" s="45">
        <f t="shared" si="4"/>
        <v>41477</v>
      </c>
      <c r="B145" s="26">
        <v>2013</v>
      </c>
      <c r="C145" s="4">
        <v>203</v>
      </c>
      <c r="D145" s="2">
        <v>4</v>
      </c>
      <c r="E145" s="2">
        <v>1</v>
      </c>
      <c r="F145" s="2">
        <v>4</v>
      </c>
      <c r="G145" s="1">
        <v>190.5</v>
      </c>
      <c r="H145" s="12">
        <v>78.739999999999995</v>
      </c>
      <c r="I145" s="13" t="s">
        <v>52</v>
      </c>
      <c r="J145" s="14"/>
      <c r="K145" s="19"/>
      <c r="L145" s="19"/>
    </row>
    <row r="146" spans="1:12" x14ac:dyDescent="0.3">
      <c r="A146" s="45">
        <f t="shared" si="4"/>
        <v>41477</v>
      </c>
      <c r="B146" s="26">
        <v>2013</v>
      </c>
      <c r="C146" s="4">
        <v>203</v>
      </c>
      <c r="D146" s="2">
        <v>4</v>
      </c>
      <c r="E146" s="2">
        <v>1</v>
      </c>
      <c r="F146" s="2">
        <v>5</v>
      </c>
      <c r="G146" s="6">
        <v>203.2</v>
      </c>
      <c r="H146" s="63">
        <v>71.12</v>
      </c>
      <c r="I146" s="16" t="s">
        <v>52</v>
      </c>
      <c r="J146" s="14"/>
      <c r="K146" s="19"/>
      <c r="L146" s="19"/>
    </row>
    <row r="147" spans="1:12" x14ac:dyDescent="0.3">
      <c r="A147" s="45">
        <f t="shared" si="4"/>
        <v>41477</v>
      </c>
      <c r="B147" s="26">
        <v>2013</v>
      </c>
      <c r="C147" s="4">
        <v>203</v>
      </c>
      <c r="D147" s="2">
        <v>4</v>
      </c>
      <c r="E147" s="2">
        <v>2</v>
      </c>
      <c r="F147" s="2">
        <v>1</v>
      </c>
      <c r="G147" s="6">
        <v>205.74</v>
      </c>
      <c r="H147" s="63">
        <v>88.9</v>
      </c>
      <c r="I147" s="16" t="s">
        <v>60</v>
      </c>
      <c r="J147" s="14"/>
      <c r="K147" s="19"/>
      <c r="L147" s="19"/>
    </row>
    <row r="148" spans="1:12" x14ac:dyDescent="0.3">
      <c r="A148" s="45">
        <f t="shared" si="4"/>
        <v>41477</v>
      </c>
      <c r="B148" s="26">
        <v>2013</v>
      </c>
      <c r="C148" s="4">
        <v>203</v>
      </c>
      <c r="D148" s="2">
        <v>4</v>
      </c>
      <c r="E148" s="2">
        <v>2</v>
      </c>
      <c r="F148" s="2">
        <v>2</v>
      </c>
      <c r="G148" s="6">
        <v>177.8</v>
      </c>
      <c r="H148" s="63">
        <v>63.5</v>
      </c>
      <c r="I148" s="16" t="s">
        <v>52</v>
      </c>
      <c r="J148" s="14"/>
      <c r="K148" s="19"/>
      <c r="L148" s="19"/>
    </row>
    <row r="149" spans="1:12" x14ac:dyDescent="0.3">
      <c r="A149" s="45">
        <f t="shared" si="4"/>
        <v>41477</v>
      </c>
      <c r="B149" s="26">
        <v>2013</v>
      </c>
      <c r="C149" s="4">
        <v>203</v>
      </c>
      <c r="D149" s="2">
        <v>4</v>
      </c>
      <c r="E149" s="2">
        <v>2</v>
      </c>
      <c r="F149" s="2">
        <v>3</v>
      </c>
      <c r="G149" s="6">
        <v>193.04</v>
      </c>
      <c r="H149" s="63">
        <v>50.8</v>
      </c>
      <c r="I149" s="16" t="s">
        <v>59</v>
      </c>
      <c r="J149" s="14"/>
      <c r="K149" s="19"/>
      <c r="L149" s="19"/>
    </row>
    <row r="150" spans="1:12" x14ac:dyDescent="0.3">
      <c r="A150" s="45">
        <f t="shared" si="4"/>
        <v>41477</v>
      </c>
      <c r="B150" s="26">
        <v>2013</v>
      </c>
      <c r="C150" s="4">
        <v>203</v>
      </c>
      <c r="D150" s="2">
        <v>4</v>
      </c>
      <c r="E150" s="2">
        <v>2</v>
      </c>
      <c r="F150" s="2">
        <v>4</v>
      </c>
      <c r="G150" s="6">
        <v>210.82</v>
      </c>
      <c r="H150" s="63">
        <v>83.820000000000007</v>
      </c>
      <c r="I150" s="16" t="s">
        <v>60</v>
      </c>
      <c r="J150" s="14"/>
      <c r="K150" s="19"/>
      <c r="L150" s="19"/>
    </row>
    <row r="151" spans="1:12" x14ac:dyDescent="0.3">
      <c r="A151" s="45">
        <f t="shared" si="4"/>
        <v>41477</v>
      </c>
      <c r="B151" s="26">
        <v>2013</v>
      </c>
      <c r="C151" s="4">
        <v>203</v>
      </c>
      <c r="D151" s="2">
        <v>4</v>
      </c>
      <c r="E151" s="2">
        <v>2</v>
      </c>
      <c r="F151" s="2">
        <v>5</v>
      </c>
      <c r="G151" s="6">
        <v>215.9</v>
      </c>
      <c r="H151" s="63">
        <v>76.2</v>
      </c>
      <c r="I151" s="16" t="s">
        <v>69</v>
      </c>
      <c r="J151" s="14"/>
      <c r="K151" s="19"/>
      <c r="L151" s="19"/>
    </row>
    <row r="152" spans="1:12" x14ac:dyDescent="0.3">
      <c r="A152" s="45">
        <f t="shared" si="4"/>
        <v>41477</v>
      </c>
      <c r="B152" s="26">
        <v>2013</v>
      </c>
      <c r="C152" s="4">
        <v>203</v>
      </c>
      <c r="D152" s="46">
        <v>7</v>
      </c>
      <c r="E152" s="46">
        <v>1</v>
      </c>
      <c r="F152" s="46">
        <v>1</v>
      </c>
      <c r="G152" s="6">
        <v>193.04</v>
      </c>
      <c r="H152" s="63">
        <v>101.6</v>
      </c>
      <c r="I152" s="16" t="s">
        <v>58</v>
      </c>
      <c r="J152" s="14"/>
      <c r="K152" s="19"/>
      <c r="L152" s="19"/>
    </row>
    <row r="153" spans="1:12" x14ac:dyDescent="0.3">
      <c r="A153" s="45">
        <f t="shared" si="4"/>
        <v>41477</v>
      </c>
      <c r="B153" s="26">
        <v>2013</v>
      </c>
      <c r="C153" s="4">
        <v>203</v>
      </c>
      <c r="D153" s="46">
        <v>7</v>
      </c>
      <c r="E153" s="46">
        <v>1</v>
      </c>
      <c r="F153" s="46">
        <v>2</v>
      </c>
      <c r="G153" s="6">
        <v>195.58</v>
      </c>
      <c r="H153" s="63">
        <v>137.16</v>
      </c>
      <c r="I153" s="16" t="s">
        <v>60</v>
      </c>
      <c r="J153" s="14"/>
      <c r="K153" s="19"/>
      <c r="L153" s="19"/>
    </row>
    <row r="154" spans="1:12" x14ac:dyDescent="0.3">
      <c r="A154" s="45">
        <f t="shared" si="4"/>
        <v>41477</v>
      </c>
      <c r="B154" s="26">
        <v>2013</v>
      </c>
      <c r="C154" s="4">
        <v>203</v>
      </c>
      <c r="D154" s="46">
        <v>7</v>
      </c>
      <c r="E154" s="46">
        <v>1</v>
      </c>
      <c r="F154" s="46">
        <v>3</v>
      </c>
      <c r="G154" s="6">
        <v>215.9</v>
      </c>
      <c r="H154" s="63">
        <v>91.44</v>
      </c>
      <c r="I154" s="16" t="s">
        <v>59</v>
      </c>
      <c r="J154" s="14"/>
      <c r="K154" s="19"/>
      <c r="L154" s="19"/>
    </row>
    <row r="155" spans="1:12" x14ac:dyDescent="0.3">
      <c r="A155" s="45">
        <f t="shared" si="4"/>
        <v>41477</v>
      </c>
      <c r="B155" s="26">
        <v>2013</v>
      </c>
      <c r="C155" s="4">
        <v>203</v>
      </c>
      <c r="D155" s="46">
        <v>7</v>
      </c>
      <c r="E155" s="46">
        <v>1</v>
      </c>
      <c r="F155" s="46">
        <v>4</v>
      </c>
      <c r="G155" s="6">
        <v>198.12</v>
      </c>
      <c r="H155" s="63">
        <v>96.52</v>
      </c>
      <c r="I155" s="16" t="s">
        <v>58</v>
      </c>
      <c r="J155" s="14"/>
      <c r="K155" s="19"/>
      <c r="L155" s="19"/>
    </row>
    <row r="156" spans="1:12" x14ac:dyDescent="0.3">
      <c r="A156" s="45">
        <f t="shared" si="4"/>
        <v>41477</v>
      </c>
      <c r="B156" s="26">
        <v>2013</v>
      </c>
      <c r="C156" s="4">
        <v>203</v>
      </c>
      <c r="D156" s="46">
        <v>7</v>
      </c>
      <c r="E156" s="46">
        <v>1</v>
      </c>
      <c r="F156" s="46">
        <v>5</v>
      </c>
      <c r="G156" s="6">
        <v>190.5</v>
      </c>
      <c r="H156" s="63">
        <v>121.92</v>
      </c>
      <c r="I156" s="16" t="s">
        <v>58</v>
      </c>
      <c r="J156" s="14"/>
      <c r="K156" s="19"/>
      <c r="L156" s="19"/>
    </row>
    <row r="157" spans="1:12" x14ac:dyDescent="0.3">
      <c r="A157" s="45">
        <f t="shared" si="4"/>
        <v>41477</v>
      </c>
      <c r="B157" s="26">
        <v>2013</v>
      </c>
      <c r="C157" s="4">
        <v>203</v>
      </c>
      <c r="D157" s="46">
        <v>7</v>
      </c>
      <c r="E157" s="46">
        <v>2</v>
      </c>
      <c r="F157" s="46">
        <v>1</v>
      </c>
      <c r="G157" s="6">
        <v>190.5</v>
      </c>
      <c r="H157" s="63">
        <v>71.12</v>
      </c>
      <c r="I157" s="16" t="s">
        <v>58</v>
      </c>
      <c r="J157" s="14"/>
      <c r="K157" s="19"/>
      <c r="L157" s="19"/>
    </row>
    <row r="158" spans="1:12" x14ac:dyDescent="0.3">
      <c r="A158" s="45">
        <f t="shared" si="4"/>
        <v>41477</v>
      </c>
      <c r="B158" s="26">
        <v>2013</v>
      </c>
      <c r="C158" s="4">
        <v>203</v>
      </c>
      <c r="D158" s="46">
        <v>7</v>
      </c>
      <c r="E158" s="46">
        <v>2</v>
      </c>
      <c r="F158" s="2">
        <v>2</v>
      </c>
      <c r="G158" s="6">
        <v>205.74</v>
      </c>
      <c r="H158" s="63">
        <v>91.44</v>
      </c>
      <c r="I158" s="16" t="s">
        <v>59</v>
      </c>
      <c r="J158" s="14"/>
      <c r="K158" s="19"/>
      <c r="L158" s="19"/>
    </row>
    <row r="159" spans="1:12" x14ac:dyDescent="0.3">
      <c r="A159" s="45">
        <f t="shared" si="4"/>
        <v>41477</v>
      </c>
      <c r="B159" s="26">
        <v>2013</v>
      </c>
      <c r="C159" s="4">
        <v>203</v>
      </c>
      <c r="D159" s="46">
        <v>7</v>
      </c>
      <c r="E159" s="46">
        <v>2</v>
      </c>
      <c r="F159" s="2">
        <v>3</v>
      </c>
      <c r="G159" s="6">
        <v>220.98</v>
      </c>
      <c r="H159" s="63">
        <v>114.3</v>
      </c>
      <c r="I159" s="16" t="s">
        <v>60</v>
      </c>
      <c r="J159" s="14"/>
      <c r="K159" s="19"/>
      <c r="L159" s="19"/>
    </row>
    <row r="160" spans="1:12" x14ac:dyDescent="0.3">
      <c r="A160" s="45">
        <f t="shared" si="4"/>
        <v>41477</v>
      </c>
      <c r="B160" s="26">
        <v>2013</v>
      </c>
      <c r="C160" s="4">
        <v>203</v>
      </c>
      <c r="D160" s="46">
        <v>7</v>
      </c>
      <c r="E160" s="46">
        <v>2</v>
      </c>
      <c r="F160" s="2">
        <v>4</v>
      </c>
      <c r="G160" s="6">
        <v>208.28</v>
      </c>
      <c r="H160" s="63">
        <v>83.820000000000007</v>
      </c>
      <c r="I160" s="16" t="s">
        <v>59</v>
      </c>
      <c r="J160" s="14"/>
      <c r="K160" s="19"/>
      <c r="L160" s="19"/>
    </row>
    <row r="161" spans="1:12" x14ac:dyDescent="0.3">
      <c r="A161" s="45">
        <f t="shared" si="4"/>
        <v>41477</v>
      </c>
      <c r="B161" s="26">
        <v>2013</v>
      </c>
      <c r="C161" s="4">
        <v>203</v>
      </c>
      <c r="D161" s="46">
        <v>7</v>
      </c>
      <c r="E161" s="46">
        <v>2</v>
      </c>
      <c r="F161" s="2">
        <v>5</v>
      </c>
      <c r="G161" s="6">
        <v>215.9</v>
      </c>
      <c r="H161" s="63">
        <v>63.5</v>
      </c>
      <c r="I161" s="16" t="s">
        <v>69</v>
      </c>
      <c r="J161" s="14"/>
      <c r="K161" s="19"/>
      <c r="L161" s="19"/>
    </row>
    <row r="162" spans="1:12" x14ac:dyDescent="0.3">
      <c r="A162" s="45">
        <f t="shared" si="4"/>
        <v>41477</v>
      </c>
      <c r="B162" s="26">
        <v>2013</v>
      </c>
      <c r="C162" s="4">
        <v>203</v>
      </c>
      <c r="D162" s="2">
        <v>8</v>
      </c>
      <c r="E162" s="2">
        <v>1</v>
      </c>
      <c r="F162" s="2">
        <v>1</v>
      </c>
      <c r="G162" s="6">
        <v>190.5</v>
      </c>
      <c r="H162" s="63">
        <v>63.5</v>
      </c>
      <c r="I162" s="16" t="s">
        <v>59</v>
      </c>
      <c r="J162" s="14"/>
      <c r="K162" s="19"/>
      <c r="L162" s="19"/>
    </row>
    <row r="163" spans="1:12" x14ac:dyDescent="0.3">
      <c r="A163" s="45">
        <f t="shared" si="4"/>
        <v>41477</v>
      </c>
      <c r="B163" s="26">
        <v>2013</v>
      </c>
      <c r="C163" s="4">
        <v>203</v>
      </c>
      <c r="D163" s="2">
        <v>8</v>
      </c>
      <c r="E163" s="2">
        <v>1</v>
      </c>
      <c r="F163" s="2">
        <v>2</v>
      </c>
      <c r="G163" s="6">
        <v>167.64000000000001</v>
      </c>
      <c r="H163" s="63">
        <v>101.6</v>
      </c>
      <c r="I163" s="16" t="s">
        <v>52</v>
      </c>
      <c r="J163" s="14"/>
      <c r="K163" s="19"/>
      <c r="L163" s="19"/>
    </row>
    <row r="164" spans="1:12" x14ac:dyDescent="0.3">
      <c r="A164" s="45">
        <f t="shared" si="4"/>
        <v>41477</v>
      </c>
      <c r="B164" s="26">
        <v>2013</v>
      </c>
      <c r="C164" s="4">
        <v>203</v>
      </c>
      <c r="D164" s="2">
        <v>8</v>
      </c>
      <c r="E164" s="2">
        <v>1</v>
      </c>
      <c r="F164" s="2">
        <v>3</v>
      </c>
      <c r="G164" s="6">
        <v>198.12</v>
      </c>
      <c r="H164" s="63">
        <v>76.2</v>
      </c>
      <c r="I164" s="16" t="s">
        <v>59</v>
      </c>
      <c r="J164" s="14"/>
      <c r="K164" s="19"/>
      <c r="L164" s="19"/>
    </row>
    <row r="165" spans="1:12" x14ac:dyDescent="0.3">
      <c r="A165" s="45">
        <f t="shared" si="4"/>
        <v>41477</v>
      </c>
      <c r="B165" s="26">
        <v>2013</v>
      </c>
      <c r="C165" s="4">
        <v>203</v>
      </c>
      <c r="D165" s="2">
        <v>8</v>
      </c>
      <c r="E165" s="2">
        <v>1</v>
      </c>
      <c r="F165" s="2">
        <v>4</v>
      </c>
      <c r="G165" s="6">
        <v>200.66</v>
      </c>
      <c r="H165" s="63">
        <v>88.9</v>
      </c>
      <c r="I165" s="16" t="s">
        <v>60</v>
      </c>
      <c r="J165" s="14"/>
      <c r="K165" s="19"/>
      <c r="L165" s="19"/>
    </row>
    <row r="166" spans="1:12" x14ac:dyDescent="0.3">
      <c r="A166" s="45">
        <f t="shared" si="4"/>
        <v>41477</v>
      </c>
      <c r="B166" s="26">
        <v>2013</v>
      </c>
      <c r="C166" s="4">
        <v>203</v>
      </c>
      <c r="D166" s="2">
        <v>8</v>
      </c>
      <c r="E166" s="2">
        <v>1</v>
      </c>
      <c r="F166" s="2">
        <v>5</v>
      </c>
      <c r="G166" s="6">
        <v>193.04</v>
      </c>
      <c r="H166" s="63">
        <v>81.28</v>
      </c>
      <c r="I166" s="16" t="s">
        <v>59</v>
      </c>
      <c r="J166" s="14"/>
      <c r="K166" s="19"/>
      <c r="L166" s="19"/>
    </row>
    <row r="167" spans="1:12" x14ac:dyDescent="0.3">
      <c r="A167" s="45">
        <f t="shared" si="4"/>
        <v>41477</v>
      </c>
      <c r="B167" s="26">
        <v>2013</v>
      </c>
      <c r="C167" s="4">
        <v>203</v>
      </c>
      <c r="D167" s="2">
        <v>8</v>
      </c>
      <c r="E167" s="2">
        <v>2</v>
      </c>
      <c r="F167" s="2">
        <v>1</v>
      </c>
      <c r="G167" s="6">
        <v>165.1</v>
      </c>
      <c r="H167" s="63">
        <v>50.8</v>
      </c>
      <c r="I167" s="16" t="s">
        <v>52</v>
      </c>
      <c r="J167" s="14"/>
      <c r="K167" s="19"/>
      <c r="L167" s="19"/>
    </row>
    <row r="168" spans="1:12" x14ac:dyDescent="0.3">
      <c r="A168" s="45">
        <f t="shared" si="4"/>
        <v>41477</v>
      </c>
      <c r="B168" s="26">
        <v>2013</v>
      </c>
      <c r="C168" s="4">
        <v>203</v>
      </c>
      <c r="D168" s="2">
        <v>8</v>
      </c>
      <c r="E168" s="2">
        <v>2</v>
      </c>
      <c r="F168" s="2">
        <v>2</v>
      </c>
      <c r="G168" s="6">
        <v>190.5</v>
      </c>
      <c r="H168" s="63">
        <v>81.28</v>
      </c>
      <c r="I168" s="16" t="s">
        <v>58</v>
      </c>
      <c r="J168" s="14"/>
      <c r="K168" s="19"/>
      <c r="L168" s="19"/>
    </row>
    <row r="169" spans="1:12" x14ac:dyDescent="0.3">
      <c r="A169" s="45">
        <f t="shared" si="4"/>
        <v>41477</v>
      </c>
      <c r="B169" s="26">
        <v>2013</v>
      </c>
      <c r="C169" s="4">
        <v>203</v>
      </c>
      <c r="D169" s="2">
        <v>8</v>
      </c>
      <c r="E169" s="2">
        <v>2</v>
      </c>
      <c r="F169" s="2">
        <v>3</v>
      </c>
      <c r="G169" s="6">
        <v>203.2</v>
      </c>
      <c r="H169" s="63">
        <v>78.739999999999995</v>
      </c>
      <c r="I169" s="16" t="s">
        <v>59</v>
      </c>
      <c r="J169" s="14"/>
      <c r="K169" s="19"/>
      <c r="L169" s="19"/>
    </row>
    <row r="170" spans="1:12" x14ac:dyDescent="0.3">
      <c r="A170" s="45">
        <f t="shared" si="4"/>
        <v>41477</v>
      </c>
      <c r="B170" s="26">
        <v>2013</v>
      </c>
      <c r="C170" s="4">
        <v>203</v>
      </c>
      <c r="D170" s="2">
        <v>8</v>
      </c>
      <c r="E170" s="2">
        <v>2</v>
      </c>
      <c r="F170" s="2">
        <v>4</v>
      </c>
      <c r="G170" s="6">
        <v>200.66</v>
      </c>
      <c r="H170" s="63">
        <v>101.6</v>
      </c>
      <c r="I170" s="16" t="s">
        <v>59</v>
      </c>
      <c r="J170" s="14"/>
      <c r="K170" s="19"/>
      <c r="L170" s="19"/>
    </row>
    <row r="171" spans="1:12" x14ac:dyDescent="0.3">
      <c r="A171" s="45">
        <f t="shared" si="4"/>
        <v>41477</v>
      </c>
      <c r="B171" s="26">
        <v>2013</v>
      </c>
      <c r="C171" s="4">
        <v>203</v>
      </c>
      <c r="D171" s="2">
        <v>8</v>
      </c>
      <c r="E171" s="2">
        <v>2</v>
      </c>
      <c r="F171" s="2">
        <v>5</v>
      </c>
      <c r="G171" s="6">
        <v>210.82</v>
      </c>
      <c r="H171" s="63">
        <v>91.44</v>
      </c>
      <c r="I171" s="16" t="s">
        <v>59</v>
      </c>
      <c r="J171" s="14"/>
      <c r="K171" s="19"/>
      <c r="L171" s="19"/>
    </row>
    <row r="172" spans="1:12" x14ac:dyDescent="0.3">
      <c r="A172" s="45">
        <f t="shared" si="4"/>
        <v>41477</v>
      </c>
      <c r="B172" s="26">
        <v>2013</v>
      </c>
      <c r="C172" s="4">
        <v>203</v>
      </c>
      <c r="D172" s="2">
        <v>9</v>
      </c>
      <c r="E172" s="2">
        <v>1</v>
      </c>
      <c r="F172" s="2">
        <v>1</v>
      </c>
      <c r="G172" s="6">
        <v>203.2</v>
      </c>
      <c r="H172" s="63">
        <v>76.2</v>
      </c>
      <c r="I172" s="16" t="s">
        <v>59</v>
      </c>
      <c r="J172" s="14"/>
      <c r="K172" s="19"/>
      <c r="L172" s="19"/>
    </row>
    <row r="173" spans="1:12" x14ac:dyDescent="0.3">
      <c r="A173" s="45">
        <f t="shared" si="4"/>
        <v>41477</v>
      </c>
      <c r="B173" s="26">
        <v>2013</v>
      </c>
      <c r="C173" s="4">
        <v>203</v>
      </c>
      <c r="D173" s="2">
        <v>9</v>
      </c>
      <c r="E173" s="2">
        <v>1</v>
      </c>
      <c r="F173" s="2">
        <v>2</v>
      </c>
      <c r="G173" s="6">
        <v>205.74</v>
      </c>
      <c r="H173" s="63">
        <v>55.88</v>
      </c>
      <c r="I173" s="16" t="s">
        <v>58</v>
      </c>
      <c r="J173" s="14"/>
      <c r="K173" s="19"/>
      <c r="L173" s="19"/>
    </row>
    <row r="174" spans="1:12" x14ac:dyDescent="0.3">
      <c r="A174" s="45">
        <f t="shared" si="4"/>
        <v>41477</v>
      </c>
      <c r="B174" s="26">
        <v>2013</v>
      </c>
      <c r="C174" s="4">
        <v>203</v>
      </c>
      <c r="D174" s="2">
        <v>9</v>
      </c>
      <c r="E174" s="2">
        <v>1</v>
      </c>
      <c r="F174" s="2">
        <v>3</v>
      </c>
      <c r="G174" s="6">
        <v>208.28</v>
      </c>
      <c r="H174" s="63">
        <v>45.72</v>
      </c>
      <c r="I174" s="16" t="s">
        <v>59</v>
      </c>
      <c r="J174" s="14"/>
      <c r="K174" s="19"/>
      <c r="L174" s="19"/>
    </row>
    <row r="175" spans="1:12" x14ac:dyDescent="0.3">
      <c r="A175" s="45">
        <f t="shared" si="4"/>
        <v>41477</v>
      </c>
      <c r="B175" s="26">
        <v>2013</v>
      </c>
      <c r="C175" s="4">
        <v>203</v>
      </c>
      <c r="D175" s="2">
        <v>9</v>
      </c>
      <c r="E175" s="2">
        <v>1</v>
      </c>
      <c r="F175" s="2">
        <v>4</v>
      </c>
      <c r="G175" s="6">
        <v>203.2</v>
      </c>
      <c r="H175" s="63">
        <v>76.2</v>
      </c>
      <c r="I175" s="16" t="s">
        <v>59</v>
      </c>
      <c r="J175" s="14"/>
      <c r="K175" s="19"/>
      <c r="L175" s="19"/>
    </row>
    <row r="176" spans="1:12" x14ac:dyDescent="0.3">
      <c r="A176" s="45">
        <f t="shared" si="4"/>
        <v>41477</v>
      </c>
      <c r="B176" s="26">
        <v>2013</v>
      </c>
      <c r="C176" s="4">
        <v>203</v>
      </c>
      <c r="D176" s="2">
        <v>9</v>
      </c>
      <c r="E176" s="2">
        <v>1</v>
      </c>
      <c r="F176" s="2">
        <v>5</v>
      </c>
      <c r="G176" s="6">
        <v>198.12</v>
      </c>
      <c r="H176" s="63">
        <v>38.1</v>
      </c>
      <c r="I176" s="16" t="s">
        <v>58</v>
      </c>
      <c r="J176" s="14"/>
      <c r="K176" s="19"/>
      <c r="L176" s="19"/>
    </row>
    <row r="177" spans="1:12" x14ac:dyDescent="0.3">
      <c r="A177" s="45">
        <f t="shared" si="4"/>
        <v>41477</v>
      </c>
      <c r="B177" s="26">
        <v>2013</v>
      </c>
      <c r="C177" s="4">
        <v>203</v>
      </c>
      <c r="D177" s="2">
        <v>9</v>
      </c>
      <c r="E177" s="2">
        <v>2</v>
      </c>
      <c r="F177" s="2">
        <v>1</v>
      </c>
      <c r="G177" s="6">
        <v>203.2</v>
      </c>
      <c r="H177" s="63">
        <v>83.820000000000007</v>
      </c>
      <c r="I177" s="16" t="s">
        <v>58</v>
      </c>
      <c r="J177" s="14"/>
      <c r="K177" s="19"/>
      <c r="L177" s="19"/>
    </row>
    <row r="178" spans="1:12" x14ac:dyDescent="0.3">
      <c r="A178" s="45">
        <f t="shared" si="4"/>
        <v>41477</v>
      </c>
      <c r="B178" s="26">
        <v>2013</v>
      </c>
      <c r="C178" s="4">
        <v>203</v>
      </c>
      <c r="D178" s="2">
        <v>9</v>
      </c>
      <c r="E178" s="2">
        <v>2</v>
      </c>
      <c r="F178" s="2">
        <v>2</v>
      </c>
      <c r="G178" s="6">
        <v>213.36</v>
      </c>
      <c r="H178" s="63">
        <v>76.2</v>
      </c>
      <c r="I178" s="16" t="s">
        <v>58</v>
      </c>
      <c r="J178" s="14"/>
      <c r="K178" s="19"/>
      <c r="L178" s="19"/>
    </row>
    <row r="179" spans="1:12" x14ac:dyDescent="0.3">
      <c r="A179" s="45">
        <f t="shared" si="4"/>
        <v>41477</v>
      </c>
      <c r="B179" s="26">
        <v>2013</v>
      </c>
      <c r="C179" s="4">
        <v>203</v>
      </c>
      <c r="D179" s="2">
        <v>9</v>
      </c>
      <c r="E179" s="2">
        <v>2</v>
      </c>
      <c r="F179" s="2">
        <v>3</v>
      </c>
      <c r="G179" s="6">
        <v>208.28</v>
      </c>
      <c r="H179" s="63">
        <v>101.6</v>
      </c>
      <c r="I179" s="16" t="s">
        <v>52</v>
      </c>
      <c r="J179" s="14"/>
      <c r="K179" s="19"/>
      <c r="L179" s="19"/>
    </row>
    <row r="180" spans="1:12" x14ac:dyDescent="0.3">
      <c r="A180" s="45">
        <f t="shared" si="4"/>
        <v>41477</v>
      </c>
      <c r="B180" s="26">
        <v>2013</v>
      </c>
      <c r="C180" s="4">
        <v>203</v>
      </c>
      <c r="D180" s="2">
        <v>9</v>
      </c>
      <c r="E180" s="2">
        <v>2</v>
      </c>
      <c r="F180" s="2">
        <v>4</v>
      </c>
      <c r="G180" s="6">
        <v>198.12</v>
      </c>
      <c r="H180" s="63">
        <v>50.8</v>
      </c>
      <c r="I180" s="16" t="s">
        <v>52</v>
      </c>
      <c r="J180" s="14"/>
      <c r="K180" s="19"/>
      <c r="L180" s="19"/>
    </row>
    <row r="181" spans="1:12" x14ac:dyDescent="0.3">
      <c r="A181" s="45">
        <f t="shared" ref="A181" si="5">DATE(B181,1,C181)</f>
        <v>41477</v>
      </c>
      <c r="B181" s="26">
        <v>2013</v>
      </c>
      <c r="C181" s="4">
        <v>203</v>
      </c>
      <c r="D181" s="2">
        <v>9</v>
      </c>
      <c r="E181" s="2">
        <v>2</v>
      </c>
      <c r="F181" s="2">
        <v>5</v>
      </c>
      <c r="G181" s="6">
        <v>203.2</v>
      </c>
      <c r="H181" s="63">
        <v>81.28</v>
      </c>
      <c r="I181" s="16" t="s">
        <v>58</v>
      </c>
      <c r="J181" s="14"/>
      <c r="K181" s="19"/>
      <c r="L181" s="19"/>
    </row>
    <row r="182" spans="1:12" x14ac:dyDescent="0.3">
      <c r="A182" s="45">
        <f t="shared" ref="A182" si="6">DATE(B182,1,C182)</f>
        <v>41491</v>
      </c>
      <c r="B182" s="26">
        <v>2013</v>
      </c>
      <c r="C182" s="4">
        <v>217</v>
      </c>
      <c r="D182" s="2">
        <v>2</v>
      </c>
      <c r="E182" s="2">
        <v>1</v>
      </c>
      <c r="F182" s="2">
        <v>1</v>
      </c>
      <c r="G182" s="6">
        <v>238.76</v>
      </c>
      <c r="H182" s="63">
        <v>101.6</v>
      </c>
      <c r="I182" s="16" t="s">
        <v>53</v>
      </c>
      <c r="J182" s="14"/>
      <c r="K182" s="19"/>
      <c r="L182" s="19"/>
    </row>
    <row r="183" spans="1:12" x14ac:dyDescent="0.3">
      <c r="A183" s="45">
        <f t="shared" ref="A183:A241" si="7">DATE(B183,1,C183)</f>
        <v>41491</v>
      </c>
      <c r="B183" s="26">
        <v>2013</v>
      </c>
      <c r="C183" s="4">
        <v>217</v>
      </c>
      <c r="D183" s="2">
        <v>2</v>
      </c>
      <c r="E183" s="2">
        <v>1</v>
      </c>
      <c r="F183" s="2">
        <v>2</v>
      </c>
      <c r="G183" s="6">
        <v>248.92000000000002</v>
      </c>
      <c r="H183" s="63">
        <v>121.92</v>
      </c>
      <c r="I183" s="16" t="s">
        <v>53</v>
      </c>
      <c r="J183" s="14"/>
      <c r="K183" s="19"/>
      <c r="L183" s="19"/>
    </row>
    <row r="184" spans="1:12" x14ac:dyDescent="0.3">
      <c r="A184" s="45">
        <f t="shared" si="7"/>
        <v>41491</v>
      </c>
      <c r="B184" s="26">
        <v>2013</v>
      </c>
      <c r="C184" s="4">
        <v>217</v>
      </c>
      <c r="D184" s="2">
        <v>2</v>
      </c>
      <c r="E184" s="2">
        <v>1</v>
      </c>
      <c r="F184" s="2">
        <v>3</v>
      </c>
      <c r="G184" s="6">
        <v>246.38</v>
      </c>
      <c r="H184" s="63">
        <v>91.44</v>
      </c>
      <c r="I184" s="16" t="s">
        <v>53</v>
      </c>
      <c r="J184" s="14"/>
      <c r="K184" s="19"/>
      <c r="L184" s="19"/>
    </row>
    <row r="185" spans="1:12" x14ac:dyDescent="0.3">
      <c r="A185" s="45">
        <f t="shared" si="7"/>
        <v>41491</v>
      </c>
      <c r="B185" s="26">
        <v>2013</v>
      </c>
      <c r="C185" s="4">
        <v>217</v>
      </c>
      <c r="D185" s="2">
        <v>2</v>
      </c>
      <c r="E185" s="2">
        <v>1</v>
      </c>
      <c r="F185" s="2">
        <v>4</v>
      </c>
      <c r="G185" s="6">
        <v>251.46</v>
      </c>
      <c r="H185" s="63">
        <v>106.68</v>
      </c>
      <c r="I185" s="16" t="s">
        <v>55</v>
      </c>
      <c r="J185" s="14"/>
      <c r="K185" s="19"/>
      <c r="L185" s="19"/>
    </row>
    <row r="186" spans="1:12" x14ac:dyDescent="0.3">
      <c r="A186" s="45">
        <f t="shared" si="7"/>
        <v>41491</v>
      </c>
      <c r="B186" s="26">
        <v>2013</v>
      </c>
      <c r="C186" s="4">
        <v>217</v>
      </c>
      <c r="D186" s="2">
        <v>2</v>
      </c>
      <c r="E186" s="2">
        <v>1</v>
      </c>
      <c r="F186" s="2">
        <v>5</v>
      </c>
      <c r="G186" s="6">
        <v>251.46</v>
      </c>
      <c r="H186" s="63">
        <v>96.52</v>
      </c>
      <c r="I186" s="16" t="s">
        <v>55</v>
      </c>
      <c r="J186" s="14"/>
      <c r="K186" s="19"/>
      <c r="L186" s="19"/>
    </row>
    <row r="187" spans="1:12" x14ac:dyDescent="0.3">
      <c r="A187" s="45">
        <f t="shared" si="7"/>
        <v>41491</v>
      </c>
      <c r="B187" s="26">
        <v>2013</v>
      </c>
      <c r="C187" s="4">
        <v>217</v>
      </c>
      <c r="D187" s="2">
        <v>2</v>
      </c>
      <c r="E187" s="2">
        <v>2</v>
      </c>
      <c r="F187" s="2">
        <v>1</v>
      </c>
      <c r="G187" s="6">
        <v>254</v>
      </c>
      <c r="H187" s="63">
        <v>106.68</v>
      </c>
      <c r="I187" s="16" t="s">
        <v>55</v>
      </c>
      <c r="J187" s="14"/>
      <c r="K187" s="19"/>
      <c r="L187" s="19"/>
    </row>
    <row r="188" spans="1:12" x14ac:dyDescent="0.3">
      <c r="A188" s="45">
        <f t="shared" si="7"/>
        <v>41491</v>
      </c>
      <c r="B188" s="26">
        <v>2013</v>
      </c>
      <c r="C188" s="4">
        <v>217</v>
      </c>
      <c r="D188" s="2">
        <v>2</v>
      </c>
      <c r="E188" s="2">
        <v>2</v>
      </c>
      <c r="F188" s="46">
        <v>2</v>
      </c>
      <c r="G188" s="6">
        <v>248.92000000000002</v>
      </c>
      <c r="H188" s="63">
        <v>91.44</v>
      </c>
      <c r="I188" s="16" t="s">
        <v>55</v>
      </c>
      <c r="J188" s="14"/>
      <c r="K188" s="19"/>
      <c r="L188" s="19"/>
    </row>
    <row r="189" spans="1:12" x14ac:dyDescent="0.3">
      <c r="A189" s="45">
        <f t="shared" si="7"/>
        <v>41491</v>
      </c>
      <c r="B189" s="26">
        <v>2013</v>
      </c>
      <c r="C189" s="4">
        <v>217</v>
      </c>
      <c r="D189" s="2">
        <v>2</v>
      </c>
      <c r="E189" s="2">
        <v>2</v>
      </c>
      <c r="F189" s="46">
        <v>3</v>
      </c>
      <c r="G189" s="6">
        <v>261.62</v>
      </c>
      <c r="H189" s="63">
        <v>76.2</v>
      </c>
      <c r="I189" s="16" t="s">
        <v>55</v>
      </c>
      <c r="J189" s="14"/>
      <c r="K189" s="19"/>
      <c r="L189" s="19"/>
    </row>
    <row r="190" spans="1:12" x14ac:dyDescent="0.3">
      <c r="A190" s="45">
        <f t="shared" si="7"/>
        <v>41491</v>
      </c>
      <c r="B190" s="26">
        <v>2013</v>
      </c>
      <c r="C190" s="4">
        <v>217</v>
      </c>
      <c r="D190" s="2">
        <v>2</v>
      </c>
      <c r="E190" s="2">
        <v>2</v>
      </c>
      <c r="F190" s="46">
        <v>4</v>
      </c>
      <c r="G190" s="6">
        <v>261.62</v>
      </c>
      <c r="H190" s="63">
        <v>91.44</v>
      </c>
      <c r="I190" s="16" t="s">
        <v>53</v>
      </c>
      <c r="J190" s="14"/>
      <c r="K190" s="19"/>
      <c r="L190" s="19"/>
    </row>
    <row r="191" spans="1:12" x14ac:dyDescent="0.3">
      <c r="A191" s="45">
        <f t="shared" si="7"/>
        <v>41491</v>
      </c>
      <c r="B191" s="26">
        <v>2013</v>
      </c>
      <c r="C191" s="4">
        <v>217</v>
      </c>
      <c r="D191" s="2">
        <v>2</v>
      </c>
      <c r="E191" s="2">
        <v>2</v>
      </c>
      <c r="F191" s="46">
        <v>5</v>
      </c>
      <c r="G191" s="6">
        <v>248.92000000000002</v>
      </c>
      <c r="H191" s="63">
        <v>81.28</v>
      </c>
      <c r="I191" s="16" t="s">
        <v>55</v>
      </c>
      <c r="J191" s="14"/>
      <c r="K191" s="19"/>
      <c r="L191" s="19"/>
    </row>
    <row r="192" spans="1:12" x14ac:dyDescent="0.3">
      <c r="A192" s="45">
        <f t="shared" si="7"/>
        <v>41491</v>
      </c>
      <c r="B192" s="26">
        <v>2013</v>
      </c>
      <c r="C192" s="4">
        <v>217</v>
      </c>
      <c r="D192" s="46">
        <v>3</v>
      </c>
      <c r="E192" s="46">
        <v>1</v>
      </c>
      <c r="F192" s="46">
        <v>1</v>
      </c>
      <c r="G192" s="6">
        <v>254</v>
      </c>
      <c r="H192" s="63">
        <v>91.44</v>
      </c>
      <c r="I192" s="16" t="s">
        <v>53</v>
      </c>
      <c r="J192" s="14"/>
      <c r="K192" s="19"/>
      <c r="L192" s="19"/>
    </row>
    <row r="193" spans="1:12" x14ac:dyDescent="0.3">
      <c r="A193" s="45">
        <f t="shared" si="7"/>
        <v>41491</v>
      </c>
      <c r="B193" s="26">
        <v>2013</v>
      </c>
      <c r="C193" s="4">
        <v>217</v>
      </c>
      <c r="D193" s="46">
        <v>3</v>
      </c>
      <c r="E193" s="46">
        <v>1</v>
      </c>
      <c r="F193" s="46">
        <v>2</v>
      </c>
      <c r="G193" s="6">
        <v>256.54000000000002</v>
      </c>
      <c r="H193" s="63">
        <v>73.66</v>
      </c>
      <c r="I193" s="16" t="s">
        <v>53</v>
      </c>
      <c r="J193" s="14"/>
      <c r="K193" s="19"/>
      <c r="L193" s="19"/>
    </row>
    <row r="194" spans="1:12" x14ac:dyDescent="0.3">
      <c r="A194" s="45">
        <f t="shared" si="7"/>
        <v>41491</v>
      </c>
      <c r="B194" s="26">
        <v>2013</v>
      </c>
      <c r="C194" s="4">
        <v>217</v>
      </c>
      <c r="D194" s="46">
        <v>3</v>
      </c>
      <c r="E194" s="46">
        <v>1</v>
      </c>
      <c r="F194" s="46">
        <v>3</v>
      </c>
      <c r="G194" s="6">
        <v>243.84</v>
      </c>
      <c r="H194" s="63">
        <v>76.2</v>
      </c>
      <c r="I194" s="16" t="s">
        <v>53</v>
      </c>
      <c r="J194" s="14"/>
      <c r="K194" s="19"/>
      <c r="L194" s="19"/>
    </row>
    <row r="195" spans="1:12" x14ac:dyDescent="0.3">
      <c r="A195" s="45">
        <f t="shared" si="7"/>
        <v>41491</v>
      </c>
      <c r="B195" s="26">
        <v>2013</v>
      </c>
      <c r="C195" s="4">
        <v>217</v>
      </c>
      <c r="D195" s="46">
        <v>3</v>
      </c>
      <c r="E195" s="46">
        <v>1</v>
      </c>
      <c r="F195" s="46">
        <v>4</v>
      </c>
      <c r="G195" s="6">
        <v>259.08</v>
      </c>
      <c r="H195" s="63">
        <v>88.9</v>
      </c>
      <c r="I195" s="16" t="s">
        <v>53</v>
      </c>
      <c r="J195" s="14"/>
      <c r="K195" s="19"/>
      <c r="L195" s="19"/>
    </row>
    <row r="196" spans="1:12" x14ac:dyDescent="0.3">
      <c r="A196" s="45">
        <f t="shared" si="7"/>
        <v>41491</v>
      </c>
      <c r="B196" s="26">
        <v>2013</v>
      </c>
      <c r="C196" s="4">
        <v>217</v>
      </c>
      <c r="D196" s="46">
        <v>3</v>
      </c>
      <c r="E196" s="46">
        <v>1</v>
      </c>
      <c r="F196" s="46">
        <v>5</v>
      </c>
      <c r="G196" s="6">
        <v>266.7</v>
      </c>
      <c r="H196" s="63">
        <v>104.14</v>
      </c>
      <c r="I196" s="16" t="s">
        <v>55</v>
      </c>
      <c r="J196" s="14"/>
      <c r="K196" s="19"/>
      <c r="L196" s="19"/>
    </row>
    <row r="197" spans="1:12" x14ac:dyDescent="0.3">
      <c r="A197" s="45">
        <f t="shared" si="7"/>
        <v>41491</v>
      </c>
      <c r="B197" s="26">
        <v>2013</v>
      </c>
      <c r="C197" s="4">
        <v>217</v>
      </c>
      <c r="D197" s="46">
        <v>3</v>
      </c>
      <c r="E197" s="46">
        <v>2</v>
      </c>
      <c r="F197" s="46">
        <v>1</v>
      </c>
      <c r="G197" s="6">
        <v>254</v>
      </c>
      <c r="H197" s="63">
        <v>106.68</v>
      </c>
      <c r="I197" s="16" t="s">
        <v>53</v>
      </c>
      <c r="J197" s="14"/>
      <c r="K197" s="19"/>
      <c r="L197" s="19"/>
    </row>
    <row r="198" spans="1:12" x14ac:dyDescent="0.3">
      <c r="A198" s="45">
        <f t="shared" si="7"/>
        <v>41491</v>
      </c>
      <c r="B198" s="26">
        <v>2013</v>
      </c>
      <c r="C198" s="4">
        <v>217</v>
      </c>
      <c r="D198" s="46">
        <v>3</v>
      </c>
      <c r="E198" s="46">
        <v>2</v>
      </c>
      <c r="F198" s="46">
        <v>2</v>
      </c>
      <c r="G198" s="6">
        <v>256.54000000000002</v>
      </c>
      <c r="H198" s="63">
        <v>76.2</v>
      </c>
      <c r="I198" s="16" t="s">
        <v>53</v>
      </c>
      <c r="J198" s="14"/>
      <c r="K198" s="19"/>
      <c r="L198" s="19"/>
    </row>
    <row r="199" spans="1:12" x14ac:dyDescent="0.3">
      <c r="A199" s="45">
        <f t="shared" si="7"/>
        <v>41491</v>
      </c>
      <c r="B199" s="26">
        <v>2013</v>
      </c>
      <c r="C199" s="4">
        <v>217</v>
      </c>
      <c r="D199" s="46">
        <v>3</v>
      </c>
      <c r="E199" s="46">
        <v>2</v>
      </c>
      <c r="F199" s="46">
        <v>3</v>
      </c>
      <c r="G199" s="6">
        <v>261.62</v>
      </c>
      <c r="H199" s="63">
        <v>63.5</v>
      </c>
      <c r="I199" s="16" t="s">
        <v>55</v>
      </c>
      <c r="J199" s="14"/>
      <c r="K199" s="19"/>
      <c r="L199" s="19"/>
    </row>
    <row r="200" spans="1:12" x14ac:dyDescent="0.3">
      <c r="A200" s="45">
        <f t="shared" si="7"/>
        <v>41491</v>
      </c>
      <c r="B200" s="26">
        <v>2013</v>
      </c>
      <c r="C200" s="4">
        <v>217</v>
      </c>
      <c r="D200" s="46">
        <v>3</v>
      </c>
      <c r="E200" s="46">
        <v>2</v>
      </c>
      <c r="F200" s="46">
        <v>4</v>
      </c>
      <c r="G200" s="6">
        <v>254</v>
      </c>
      <c r="H200" s="63">
        <v>101.6</v>
      </c>
      <c r="I200" s="16" t="s">
        <v>53</v>
      </c>
      <c r="J200" s="14"/>
      <c r="K200" s="19"/>
      <c r="L200" s="19"/>
    </row>
    <row r="201" spans="1:12" x14ac:dyDescent="0.3">
      <c r="A201" s="45">
        <f t="shared" si="7"/>
        <v>41491</v>
      </c>
      <c r="B201" s="26">
        <v>2013</v>
      </c>
      <c r="C201" s="4">
        <v>217</v>
      </c>
      <c r="D201" s="46">
        <v>3</v>
      </c>
      <c r="E201" s="46">
        <v>2</v>
      </c>
      <c r="F201" s="46">
        <v>5</v>
      </c>
      <c r="G201" s="6">
        <v>248.92000000000002</v>
      </c>
      <c r="H201" s="63">
        <v>91.44</v>
      </c>
      <c r="I201" s="16" t="s">
        <v>53</v>
      </c>
      <c r="J201" s="14"/>
      <c r="K201" s="19"/>
      <c r="L201" s="19"/>
    </row>
    <row r="202" spans="1:12" x14ac:dyDescent="0.3">
      <c r="A202" s="45">
        <f t="shared" si="7"/>
        <v>41491</v>
      </c>
      <c r="B202" s="26">
        <v>2013</v>
      </c>
      <c r="C202" s="4">
        <v>217</v>
      </c>
      <c r="D202" s="46">
        <v>4</v>
      </c>
      <c r="E202" s="46">
        <v>1</v>
      </c>
      <c r="F202" s="46">
        <v>1</v>
      </c>
      <c r="G202" s="6">
        <v>248.92000000000002</v>
      </c>
      <c r="H202" s="63">
        <v>76.2</v>
      </c>
      <c r="I202" s="16" t="s">
        <v>53</v>
      </c>
      <c r="J202" s="14"/>
      <c r="K202" s="19"/>
      <c r="L202" s="19"/>
    </row>
    <row r="203" spans="1:12" x14ac:dyDescent="0.3">
      <c r="A203" s="45">
        <f t="shared" si="7"/>
        <v>41491</v>
      </c>
      <c r="B203" s="26">
        <v>2013</v>
      </c>
      <c r="C203" s="4">
        <v>217</v>
      </c>
      <c r="D203" s="46">
        <v>4</v>
      </c>
      <c r="E203" s="46">
        <v>1</v>
      </c>
      <c r="F203" s="46">
        <v>2</v>
      </c>
      <c r="G203" s="6">
        <v>259.08</v>
      </c>
      <c r="H203" s="63">
        <v>114.3</v>
      </c>
      <c r="I203" s="16" t="s">
        <v>53</v>
      </c>
      <c r="J203" s="14"/>
      <c r="K203" s="19"/>
      <c r="L203" s="19"/>
    </row>
    <row r="204" spans="1:12" x14ac:dyDescent="0.3">
      <c r="A204" s="45">
        <f t="shared" si="7"/>
        <v>41491</v>
      </c>
      <c r="B204" s="26">
        <v>2013</v>
      </c>
      <c r="C204" s="4">
        <v>217</v>
      </c>
      <c r="D204" s="46">
        <v>4</v>
      </c>
      <c r="E204" s="46">
        <v>1</v>
      </c>
      <c r="F204" s="46">
        <v>3</v>
      </c>
      <c r="G204" s="6">
        <v>243.84</v>
      </c>
      <c r="H204" s="63">
        <v>78.739999999999995</v>
      </c>
      <c r="I204" s="16" t="s">
        <v>55</v>
      </c>
      <c r="J204" s="14"/>
      <c r="K204" s="19"/>
      <c r="L204" s="19"/>
    </row>
    <row r="205" spans="1:12" x14ac:dyDescent="0.3">
      <c r="A205" s="45">
        <f t="shared" si="7"/>
        <v>41491</v>
      </c>
      <c r="B205" s="26">
        <v>2013</v>
      </c>
      <c r="C205" s="4">
        <v>217</v>
      </c>
      <c r="D205" s="46">
        <v>4</v>
      </c>
      <c r="E205" s="46">
        <v>1</v>
      </c>
      <c r="F205" s="46">
        <v>4</v>
      </c>
      <c r="G205" s="6">
        <v>254</v>
      </c>
      <c r="H205" s="63">
        <v>63.5</v>
      </c>
      <c r="I205" s="16" t="s">
        <v>53</v>
      </c>
      <c r="J205" s="14"/>
      <c r="K205" s="19"/>
      <c r="L205" s="19"/>
    </row>
    <row r="206" spans="1:12" x14ac:dyDescent="0.3">
      <c r="A206" s="45">
        <f t="shared" si="7"/>
        <v>41491</v>
      </c>
      <c r="B206" s="26">
        <v>2013</v>
      </c>
      <c r="C206" s="4">
        <v>217</v>
      </c>
      <c r="D206" s="46">
        <v>4</v>
      </c>
      <c r="E206" s="46">
        <v>1</v>
      </c>
      <c r="F206" s="46">
        <v>5</v>
      </c>
      <c r="G206" s="6">
        <v>256.54000000000002</v>
      </c>
      <c r="H206" s="63">
        <v>121.92</v>
      </c>
      <c r="I206" s="16" t="s">
        <v>53</v>
      </c>
      <c r="J206" s="14"/>
      <c r="K206" s="19"/>
      <c r="L206" s="19"/>
    </row>
    <row r="207" spans="1:12" x14ac:dyDescent="0.3">
      <c r="A207" s="45">
        <f t="shared" si="7"/>
        <v>41491</v>
      </c>
      <c r="B207" s="26">
        <v>2013</v>
      </c>
      <c r="C207" s="4">
        <v>217</v>
      </c>
      <c r="D207" s="46">
        <v>4</v>
      </c>
      <c r="E207" s="46">
        <v>2</v>
      </c>
      <c r="F207" s="46">
        <v>1</v>
      </c>
      <c r="G207" s="6">
        <v>241.3</v>
      </c>
      <c r="H207" s="63">
        <v>101.6</v>
      </c>
      <c r="I207" s="16" t="s">
        <v>53</v>
      </c>
      <c r="J207" s="14"/>
      <c r="K207" s="19"/>
      <c r="L207" s="19"/>
    </row>
    <row r="208" spans="1:12" x14ac:dyDescent="0.3">
      <c r="A208" s="45">
        <f t="shared" si="7"/>
        <v>41491</v>
      </c>
      <c r="B208" s="26">
        <v>2013</v>
      </c>
      <c r="C208" s="4">
        <v>217</v>
      </c>
      <c r="D208" s="46">
        <v>4</v>
      </c>
      <c r="E208" s="46">
        <v>2</v>
      </c>
      <c r="F208" s="46">
        <v>2</v>
      </c>
      <c r="G208" s="6">
        <v>254</v>
      </c>
      <c r="H208" s="63">
        <v>91.44</v>
      </c>
      <c r="I208" s="16" t="s">
        <v>53</v>
      </c>
      <c r="J208" s="14"/>
      <c r="K208" s="19"/>
      <c r="L208" s="19"/>
    </row>
    <row r="209" spans="1:12" x14ac:dyDescent="0.3">
      <c r="A209" s="45">
        <f t="shared" si="7"/>
        <v>41491</v>
      </c>
      <c r="B209" s="26">
        <v>2013</v>
      </c>
      <c r="C209" s="4">
        <v>217</v>
      </c>
      <c r="D209" s="46">
        <v>4</v>
      </c>
      <c r="E209" s="46">
        <v>2</v>
      </c>
      <c r="F209" s="46">
        <v>3</v>
      </c>
      <c r="G209" s="6">
        <v>259.08</v>
      </c>
      <c r="H209" s="63">
        <v>63.5</v>
      </c>
      <c r="I209" s="16" t="s">
        <v>53</v>
      </c>
      <c r="J209" s="14"/>
      <c r="K209" s="19"/>
      <c r="L209" s="19"/>
    </row>
    <row r="210" spans="1:12" x14ac:dyDescent="0.3">
      <c r="A210" s="45">
        <f t="shared" si="7"/>
        <v>41491</v>
      </c>
      <c r="B210" s="26">
        <v>2013</v>
      </c>
      <c r="C210" s="4">
        <v>217</v>
      </c>
      <c r="D210" s="46">
        <v>4</v>
      </c>
      <c r="E210" s="46">
        <v>2</v>
      </c>
      <c r="F210" s="46">
        <v>4</v>
      </c>
      <c r="G210" s="6">
        <v>248.92000000000002</v>
      </c>
      <c r="H210" s="63">
        <v>109.22</v>
      </c>
      <c r="I210" s="16" t="s">
        <v>53</v>
      </c>
      <c r="J210" s="14"/>
      <c r="K210" s="19"/>
      <c r="L210" s="19"/>
    </row>
    <row r="211" spans="1:12" x14ac:dyDescent="0.3">
      <c r="A211" s="45">
        <f t="shared" si="7"/>
        <v>41491</v>
      </c>
      <c r="B211" s="26">
        <v>2013</v>
      </c>
      <c r="C211" s="4">
        <v>217</v>
      </c>
      <c r="D211" s="46">
        <v>4</v>
      </c>
      <c r="E211" s="46">
        <v>2</v>
      </c>
      <c r="F211" s="46">
        <v>5</v>
      </c>
      <c r="G211" s="6">
        <v>256.54000000000002</v>
      </c>
      <c r="H211" s="63">
        <v>96.52</v>
      </c>
      <c r="I211" s="16" t="s">
        <v>53</v>
      </c>
      <c r="J211" s="14"/>
      <c r="K211" s="19"/>
      <c r="L211" s="19"/>
    </row>
    <row r="212" spans="1:12" x14ac:dyDescent="0.3">
      <c r="A212" s="45">
        <f t="shared" si="7"/>
        <v>41491</v>
      </c>
      <c r="B212" s="26">
        <v>2013</v>
      </c>
      <c r="C212" s="4">
        <v>217</v>
      </c>
      <c r="D212" s="46">
        <v>7</v>
      </c>
      <c r="E212" s="46">
        <v>1</v>
      </c>
      <c r="F212" s="46">
        <v>1</v>
      </c>
      <c r="G212" s="6">
        <v>266.7</v>
      </c>
      <c r="H212" s="63">
        <v>76.2</v>
      </c>
      <c r="I212" s="16" t="s">
        <v>55</v>
      </c>
      <c r="J212" s="14"/>
      <c r="K212" s="19"/>
      <c r="L212" s="19"/>
    </row>
    <row r="213" spans="1:12" x14ac:dyDescent="0.3">
      <c r="A213" s="45">
        <f t="shared" si="7"/>
        <v>41491</v>
      </c>
      <c r="B213" s="26">
        <v>2013</v>
      </c>
      <c r="C213" s="4">
        <v>217</v>
      </c>
      <c r="D213" s="46">
        <v>7</v>
      </c>
      <c r="E213" s="46">
        <v>1</v>
      </c>
      <c r="F213" s="46">
        <v>2</v>
      </c>
      <c r="G213" s="6">
        <v>251.46</v>
      </c>
      <c r="H213" s="63">
        <v>106.68</v>
      </c>
      <c r="I213" s="16" t="s">
        <v>53</v>
      </c>
      <c r="J213" s="14"/>
      <c r="K213" s="19"/>
      <c r="L213" s="19"/>
    </row>
    <row r="214" spans="1:12" x14ac:dyDescent="0.3">
      <c r="A214" s="45">
        <f t="shared" si="7"/>
        <v>41491</v>
      </c>
      <c r="B214" s="26">
        <v>2013</v>
      </c>
      <c r="C214" s="4">
        <v>217</v>
      </c>
      <c r="D214" s="46">
        <v>7</v>
      </c>
      <c r="E214" s="46">
        <v>1</v>
      </c>
      <c r="F214" s="46">
        <v>3</v>
      </c>
      <c r="G214" s="6">
        <v>259.08</v>
      </c>
      <c r="H214" s="63">
        <v>91.44</v>
      </c>
      <c r="I214" s="16" t="s">
        <v>53</v>
      </c>
      <c r="J214" s="14"/>
      <c r="K214" s="19"/>
      <c r="L214" s="19"/>
    </row>
    <row r="215" spans="1:12" x14ac:dyDescent="0.3">
      <c r="A215" s="45">
        <f t="shared" si="7"/>
        <v>41491</v>
      </c>
      <c r="B215" s="26">
        <v>2013</v>
      </c>
      <c r="C215" s="4">
        <v>217</v>
      </c>
      <c r="D215" s="46">
        <v>7</v>
      </c>
      <c r="E215" s="46">
        <v>1</v>
      </c>
      <c r="F215" s="46">
        <v>4</v>
      </c>
      <c r="G215" s="6">
        <v>248.92000000000002</v>
      </c>
      <c r="H215" s="63">
        <v>127</v>
      </c>
      <c r="I215" s="16" t="s">
        <v>53</v>
      </c>
      <c r="J215" s="14"/>
      <c r="K215" s="19"/>
      <c r="L215" s="19"/>
    </row>
    <row r="216" spans="1:12" x14ac:dyDescent="0.3">
      <c r="A216" s="45">
        <f t="shared" si="7"/>
        <v>41491</v>
      </c>
      <c r="B216" s="26">
        <v>2013</v>
      </c>
      <c r="C216" s="4">
        <v>217</v>
      </c>
      <c r="D216" s="46">
        <v>7</v>
      </c>
      <c r="E216" s="46">
        <v>1</v>
      </c>
      <c r="F216" s="46">
        <v>5</v>
      </c>
      <c r="G216" s="6">
        <v>264.16000000000003</v>
      </c>
      <c r="H216" s="63">
        <v>121.92</v>
      </c>
      <c r="I216" s="16" t="s">
        <v>53</v>
      </c>
      <c r="J216" s="14"/>
      <c r="K216" s="19"/>
      <c r="L216" s="19"/>
    </row>
    <row r="217" spans="1:12" x14ac:dyDescent="0.3">
      <c r="A217" s="45">
        <f t="shared" si="7"/>
        <v>41491</v>
      </c>
      <c r="B217" s="26">
        <v>2013</v>
      </c>
      <c r="C217" s="4">
        <v>217</v>
      </c>
      <c r="D217" s="46">
        <v>7</v>
      </c>
      <c r="E217" s="46">
        <v>2</v>
      </c>
      <c r="F217" s="46">
        <v>1</v>
      </c>
      <c r="G217" s="6">
        <v>254</v>
      </c>
      <c r="H217" s="63">
        <v>91.44</v>
      </c>
      <c r="I217" s="16" t="s">
        <v>53</v>
      </c>
      <c r="J217" s="14"/>
      <c r="K217" s="19"/>
      <c r="L217" s="19"/>
    </row>
    <row r="218" spans="1:12" x14ac:dyDescent="0.3">
      <c r="A218" s="45">
        <f t="shared" si="7"/>
        <v>41491</v>
      </c>
      <c r="B218" s="26">
        <v>2013</v>
      </c>
      <c r="C218" s="4">
        <v>217</v>
      </c>
      <c r="D218" s="46">
        <v>7</v>
      </c>
      <c r="E218" s="46">
        <v>2</v>
      </c>
      <c r="F218" s="46">
        <v>2</v>
      </c>
      <c r="G218" s="6">
        <v>243.84</v>
      </c>
      <c r="H218" s="63">
        <v>60.96</v>
      </c>
      <c r="I218" s="16" t="s">
        <v>53</v>
      </c>
      <c r="J218" s="14"/>
      <c r="K218" s="19"/>
      <c r="L218" s="19"/>
    </row>
    <row r="219" spans="1:12" x14ac:dyDescent="0.3">
      <c r="A219" s="45">
        <f t="shared" si="7"/>
        <v>41491</v>
      </c>
      <c r="B219" s="26">
        <v>2013</v>
      </c>
      <c r="C219" s="4">
        <v>217</v>
      </c>
      <c r="D219" s="46">
        <v>7</v>
      </c>
      <c r="E219" s="46">
        <v>2</v>
      </c>
      <c r="F219" s="46">
        <v>3</v>
      </c>
      <c r="G219" s="6">
        <v>243.84</v>
      </c>
      <c r="H219" s="63">
        <v>50.8</v>
      </c>
      <c r="I219" s="16" t="s">
        <v>53</v>
      </c>
      <c r="J219" s="14"/>
      <c r="K219" s="19"/>
      <c r="L219" s="19"/>
    </row>
    <row r="220" spans="1:12" x14ac:dyDescent="0.3">
      <c r="A220" s="45">
        <f t="shared" si="7"/>
        <v>41491</v>
      </c>
      <c r="B220" s="26">
        <v>2013</v>
      </c>
      <c r="C220" s="4">
        <v>217</v>
      </c>
      <c r="D220" s="46">
        <v>7</v>
      </c>
      <c r="E220" s="46">
        <v>2</v>
      </c>
      <c r="F220" s="46">
        <v>4</v>
      </c>
      <c r="G220" s="6">
        <v>256.54000000000002</v>
      </c>
      <c r="H220" s="63">
        <v>81.28</v>
      </c>
      <c r="I220" s="16" t="s">
        <v>53</v>
      </c>
      <c r="J220" s="14"/>
      <c r="K220" s="19"/>
      <c r="L220" s="19"/>
    </row>
    <row r="221" spans="1:12" x14ac:dyDescent="0.3">
      <c r="A221" s="45">
        <f t="shared" si="7"/>
        <v>41491</v>
      </c>
      <c r="B221" s="26">
        <v>2013</v>
      </c>
      <c r="C221" s="4">
        <v>217</v>
      </c>
      <c r="D221" s="46">
        <v>7</v>
      </c>
      <c r="E221" s="46">
        <v>2</v>
      </c>
      <c r="F221" s="46">
        <v>5</v>
      </c>
      <c r="G221" s="6">
        <v>248.92000000000002</v>
      </c>
      <c r="H221" s="63">
        <v>60.96</v>
      </c>
      <c r="I221" s="16" t="s">
        <v>53</v>
      </c>
      <c r="J221" s="14"/>
      <c r="K221" s="19"/>
      <c r="L221" s="19"/>
    </row>
    <row r="222" spans="1:12" x14ac:dyDescent="0.3">
      <c r="A222" s="45">
        <f t="shared" si="7"/>
        <v>41491</v>
      </c>
      <c r="B222" s="26">
        <v>2013</v>
      </c>
      <c r="C222" s="4">
        <v>217</v>
      </c>
      <c r="D222" s="46">
        <v>8</v>
      </c>
      <c r="E222" s="46">
        <v>1</v>
      </c>
      <c r="F222" s="46">
        <v>1</v>
      </c>
      <c r="G222" s="6">
        <v>246.38</v>
      </c>
      <c r="H222" s="63">
        <v>68.58</v>
      </c>
      <c r="I222" s="16" t="s">
        <v>53</v>
      </c>
      <c r="J222" s="14"/>
      <c r="K222" s="19"/>
      <c r="L222" s="19"/>
    </row>
    <row r="223" spans="1:12" x14ac:dyDescent="0.3">
      <c r="A223" s="45">
        <f t="shared" si="7"/>
        <v>41491</v>
      </c>
      <c r="B223" s="26">
        <v>2013</v>
      </c>
      <c r="C223" s="4">
        <v>217</v>
      </c>
      <c r="D223" s="46">
        <v>8</v>
      </c>
      <c r="E223" s="46">
        <v>1</v>
      </c>
      <c r="F223" s="46">
        <v>2</v>
      </c>
      <c r="G223" s="6">
        <v>251.46</v>
      </c>
      <c r="H223" s="63">
        <v>91.44</v>
      </c>
      <c r="I223" s="16" t="s">
        <v>53</v>
      </c>
      <c r="J223" s="14"/>
      <c r="K223" s="19"/>
      <c r="L223" s="19"/>
    </row>
    <row r="224" spans="1:12" x14ac:dyDescent="0.3">
      <c r="A224" s="45">
        <f t="shared" si="7"/>
        <v>41491</v>
      </c>
      <c r="B224" s="26">
        <v>2013</v>
      </c>
      <c r="C224" s="4">
        <v>217</v>
      </c>
      <c r="D224" s="46">
        <v>8</v>
      </c>
      <c r="E224" s="46">
        <v>1</v>
      </c>
      <c r="F224" s="46">
        <v>3</v>
      </c>
      <c r="G224" s="6">
        <v>254</v>
      </c>
      <c r="H224" s="63">
        <v>76.2</v>
      </c>
      <c r="I224" s="16" t="s">
        <v>53</v>
      </c>
      <c r="J224" s="14"/>
      <c r="K224" s="19"/>
      <c r="L224" s="19"/>
    </row>
    <row r="225" spans="1:12" x14ac:dyDescent="0.3">
      <c r="A225" s="45">
        <f t="shared" si="7"/>
        <v>41491</v>
      </c>
      <c r="B225" s="26">
        <v>2013</v>
      </c>
      <c r="C225" s="4">
        <v>217</v>
      </c>
      <c r="D225" s="46">
        <v>8</v>
      </c>
      <c r="E225" s="46">
        <v>1</v>
      </c>
      <c r="F225" s="46">
        <v>4</v>
      </c>
      <c r="G225" s="6">
        <v>256.54000000000002</v>
      </c>
      <c r="H225" s="63">
        <v>106.68</v>
      </c>
      <c r="I225" s="16" t="s">
        <v>55</v>
      </c>
      <c r="J225" s="14"/>
      <c r="K225" s="19"/>
      <c r="L225" s="19"/>
    </row>
    <row r="226" spans="1:12" x14ac:dyDescent="0.3">
      <c r="A226" s="45">
        <f t="shared" si="7"/>
        <v>41491</v>
      </c>
      <c r="B226" s="26">
        <v>2013</v>
      </c>
      <c r="C226" s="4">
        <v>217</v>
      </c>
      <c r="D226" s="46">
        <v>8</v>
      </c>
      <c r="E226" s="46">
        <v>1</v>
      </c>
      <c r="F226" s="46">
        <v>5</v>
      </c>
      <c r="G226" s="6">
        <v>246.38</v>
      </c>
      <c r="H226" s="63">
        <v>96.52</v>
      </c>
      <c r="I226" s="16" t="s">
        <v>53</v>
      </c>
      <c r="J226" s="14"/>
      <c r="K226" s="19"/>
      <c r="L226" s="19"/>
    </row>
    <row r="227" spans="1:12" x14ac:dyDescent="0.3">
      <c r="A227" s="45">
        <f t="shared" si="7"/>
        <v>41491</v>
      </c>
      <c r="B227" s="26">
        <v>2013</v>
      </c>
      <c r="C227" s="4">
        <v>217</v>
      </c>
      <c r="D227" s="46">
        <v>8</v>
      </c>
      <c r="E227" s="46">
        <v>2</v>
      </c>
      <c r="F227" s="46">
        <v>1</v>
      </c>
      <c r="G227" s="6">
        <v>248.92000000000002</v>
      </c>
      <c r="H227" s="63">
        <v>106.68</v>
      </c>
      <c r="I227" s="16" t="s">
        <v>53</v>
      </c>
      <c r="J227" s="14"/>
      <c r="K227" s="19"/>
      <c r="L227" s="19"/>
    </row>
    <row r="228" spans="1:12" x14ac:dyDescent="0.3">
      <c r="A228" s="45">
        <f t="shared" si="7"/>
        <v>41491</v>
      </c>
      <c r="B228" s="26">
        <v>2013</v>
      </c>
      <c r="C228" s="4">
        <v>217</v>
      </c>
      <c r="D228" s="46">
        <v>8</v>
      </c>
      <c r="E228" s="46">
        <v>2</v>
      </c>
      <c r="F228" s="46">
        <v>2</v>
      </c>
      <c r="G228" s="6">
        <v>254</v>
      </c>
      <c r="H228" s="63">
        <v>76.2</v>
      </c>
      <c r="I228" s="16" t="s">
        <v>53</v>
      </c>
      <c r="J228" s="14"/>
      <c r="K228" s="19"/>
      <c r="L228" s="19"/>
    </row>
    <row r="229" spans="1:12" x14ac:dyDescent="0.3">
      <c r="A229" s="45">
        <f t="shared" si="7"/>
        <v>41491</v>
      </c>
      <c r="B229" s="26">
        <v>2013</v>
      </c>
      <c r="C229" s="4">
        <v>217</v>
      </c>
      <c r="D229" s="46">
        <v>8</v>
      </c>
      <c r="E229" s="46">
        <v>2</v>
      </c>
      <c r="F229" s="46">
        <v>3</v>
      </c>
      <c r="G229" s="6">
        <v>233.68</v>
      </c>
      <c r="H229" s="63">
        <v>60.96</v>
      </c>
      <c r="I229" s="16" t="s">
        <v>53</v>
      </c>
      <c r="J229" s="14"/>
      <c r="K229" s="19"/>
      <c r="L229" s="19"/>
    </row>
    <row r="230" spans="1:12" x14ac:dyDescent="0.3">
      <c r="A230" s="45">
        <f t="shared" si="7"/>
        <v>41491</v>
      </c>
      <c r="B230" s="26">
        <v>2013</v>
      </c>
      <c r="C230" s="4">
        <v>217</v>
      </c>
      <c r="D230" s="46">
        <v>8</v>
      </c>
      <c r="E230" s="46">
        <v>2</v>
      </c>
      <c r="F230" s="2">
        <v>4</v>
      </c>
      <c r="G230" s="6">
        <v>256.54000000000002</v>
      </c>
      <c r="H230" s="63">
        <v>106.68</v>
      </c>
      <c r="I230" s="16" t="s">
        <v>53</v>
      </c>
      <c r="J230" s="14"/>
      <c r="K230" s="19"/>
      <c r="L230" s="19"/>
    </row>
    <row r="231" spans="1:12" x14ac:dyDescent="0.3">
      <c r="A231" s="45">
        <f t="shared" si="7"/>
        <v>41491</v>
      </c>
      <c r="B231" s="26">
        <v>2013</v>
      </c>
      <c r="C231" s="4">
        <v>217</v>
      </c>
      <c r="D231" s="46">
        <v>8</v>
      </c>
      <c r="E231" s="46">
        <v>2</v>
      </c>
      <c r="F231" s="2">
        <v>5</v>
      </c>
      <c r="G231" s="6">
        <v>254</v>
      </c>
      <c r="H231" s="63">
        <v>101.6</v>
      </c>
      <c r="I231" s="16" t="s">
        <v>53</v>
      </c>
      <c r="J231" s="14"/>
      <c r="K231" s="19"/>
      <c r="L231" s="19"/>
    </row>
    <row r="232" spans="1:12" x14ac:dyDescent="0.3">
      <c r="A232" s="45">
        <f t="shared" si="7"/>
        <v>41491</v>
      </c>
      <c r="B232" s="26">
        <v>2013</v>
      </c>
      <c r="C232" s="4">
        <v>217</v>
      </c>
      <c r="D232" s="2">
        <v>9</v>
      </c>
      <c r="E232" s="2">
        <v>1</v>
      </c>
      <c r="F232" s="2">
        <v>1</v>
      </c>
      <c r="G232" s="6">
        <v>246.38</v>
      </c>
      <c r="H232" s="63">
        <v>76.2</v>
      </c>
      <c r="I232" s="16" t="s">
        <v>53</v>
      </c>
      <c r="J232" s="14"/>
      <c r="K232" s="19"/>
      <c r="L232" s="19"/>
    </row>
    <row r="233" spans="1:12" x14ac:dyDescent="0.3">
      <c r="A233" s="45">
        <f t="shared" si="7"/>
        <v>41491</v>
      </c>
      <c r="B233" s="26">
        <v>2013</v>
      </c>
      <c r="C233" s="4">
        <v>217</v>
      </c>
      <c r="D233" s="2">
        <v>9</v>
      </c>
      <c r="E233" s="2">
        <v>1</v>
      </c>
      <c r="F233" s="2">
        <v>2</v>
      </c>
      <c r="G233" s="6">
        <v>254</v>
      </c>
      <c r="H233" s="63">
        <v>91.44</v>
      </c>
      <c r="I233" s="16" t="s">
        <v>53</v>
      </c>
      <c r="J233" s="14"/>
      <c r="K233" s="19"/>
      <c r="L233" s="19"/>
    </row>
    <row r="234" spans="1:12" x14ac:dyDescent="0.3">
      <c r="A234" s="45">
        <f t="shared" si="7"/>
        <v>41491</v>
      </c>
      <c r="B234" s="26">
        <v>2013</v>
      </c>
      <c r="C234" s="4">
        <v>217</v>
      </c>
      <c r="D234" s="2">
        <v>9</v>
      </c>
      <c r="E234" s="2">
        <v>1</v>
      </c>
      <c r="F234" s="2">
        <v>3</v>
      </c>
      <c r="G234" s="6">
        <v>256.54000000000002</v>
      </c>
      <c r="H234" s="63">
        <v>91.44</v>
      </c>
      <c r="I234" s="16" t="s">
        <v>53</v>
      </c>
      <c r="J234" s="14"/>
      <c r="K234" s="19"/>
      <c r="L234" s="19"/>
    </row>
    <row r="235" spans="1:12" x14ac:dyDescent="0.3">
      <c r="A235" s="45">
        <f t="shared" si="7"/>
        <v>41491</v>
      </c>
      <c r="B235" s="26">
        <v>2013</v>
      </c>
      <c r="C235" s="4">
        <v>217</v>
      </c>
      <c r="D235" s="2">
        <v>9</v>
      </c>
      <c r="E235" s="2">
        <v>1</v>
      </c>
      <c r="F235" s="2">
        <v>4</v>
      </c>
      <c r="G235" s="6">
        <v>266.7</v>
      </c>
      <c r="H235" s="63">
        <v>50.8</v>
      </c>
      <c r="I235" s="16" t="s">
        <v>53</v>
      </c>
      <c r="J235" s="14"/>
      <c r="K235" s="19"/>
      <c r="L235" s="19"/>
    </row>
    <row r="236" spans="1:12" x14ac:dyDescent="0.3">
      <c r="A236" s="45">
        <f t="shared" si="7"/>
        <v>41491</v>
      </c>
      <c r="B236" s="26">
        <v>2013</v>
      </c>
      <c r="C236" s="4">
        <v>217</v>
      </c>
      <c r="D236" s="2">
        <v>9</v>
      </c>
      <c r="E236" s="2">
        <v>1</v>
      </c>
      <c r="F236" s="2">
        <v>5</v>
      </c>
      <c r="G236" s="6">
        <v>261.62</v>
      </c>
      <c r="H236" s="63">
        <v>76.2</v>
      </c>
      <c r="I236" s="16" t="s">
        <v>53</v>
      </c>
      <c r="J236" s="14"/>
      <c r="K236" s="19"/>
      <c r="L236" s="19"/>
    </row>
    <row r="237" spans="1:12" x14ac:dyDescent="0.3">
      <c r="A237" s="45">
        <f t="shared" si="7"/>
        <v>41491</v>
      </c>
      <c r="B237" s="26">
        <v>2013</v>
      </c>
      <c r="C237" s="4">
        <v>217</v>
      </c>
      <c r="D237" s="2">
        <v>9</v>
      </c>
      <c r="E237" s="2">
        <v>2</v>
      </c>
      <c r="F237" s="2">
        <v>1</v>
      </c>
      <c r="G237" s="6">
        <v>248.92000000000002</v>
      </c>
      <c r="H237" s="63">
        <v>71.12</v>
      </c>
      <c r="I237" s="16" t="s">
        <v>53</v>
      </c>
      <c r="J237" s="14"/>
      <c r="K237" s="19"/>
      <c r="L237" s="19"/>
    </row>
    <row r="238" spans="1:12" x14ac:dyDescent="0.3">
      <c r="A238" s="45">
        <f t="shared" si="7"/>
        <v>41491</v>
      </c>
      <c r="B238" s="26">
        <v>2013</v>
      </c>
      <c r="C238" s="4">
        <v>217</v>
      </c>
      <c r="D238" s="2">
        <v>9</v>
      </c>
      <c r="E238" s="2">
        <v>2</v>
      </c>
      <c r="F238" s="2">
        <v>2</v>
      </c>
      <c r="G238" s="6">
        <v>261.62</v>
      </c>
      <c r="H238" s="63">
        <v>132.08000000000001</v>
      </c>
      <c r="I238" s="16" t="s">
        <v>53</v>
      </c>
      <c r="J238" s="14"/>
      <c r="K238" s="19"/>
      <c r="L238" s="19"/>
    </row>
    <row r="239" spans="1:12" x14ac:dyDescent="0.3">
      <c r="A239" s="45">
        <f t="shared" si="7"/>
        <v>41491</v>
      </c>
      <c r="B239" s="26">
        <v>2013</v>
      </c>
      <c r="C239" s="4">
        <v>217</v>
      </c>
      <c r="D239" s="2">
        <v>9</v>
      </c>
      <c r="E239" s="2">
        <v>2</v>
      </c>
      <c r="F239" s="2">
        <v>3</v>
      </c>
      <c r="G239" s="6">
        <v>256.54000000000002</v>
      </c>
      <c r="H239" s="63">
        <v>60.96</v>
      </c>
      <c r="I239" s="16" t="s">
        <v>53</v>
      </c>
      <c r="J239" s="14"/>
      <c r="K239" s="19"/>
      <c r="L239" s="19"/>
    </row>
    <row r="240" spans="1:12" x14ac:dyDescent="0.3">
      <c r="A240" s="45">
        <f t="shared" si="7"/>
        <v>41491</v>
      </c>
      <c r="B240" s="26">
        <v>2013</v>
      </c>
      <c r="C240" s="4">
        <v>217</v>
      </c>
      <c r="D240" s="2">
        <v>9</v>
      </c>
      <c r="E240" s="2">
        <v>2</v>
      </c>
      <c r="F240" s="2">
        <v>4</v>
      </c>
      <c r="G240" s="6">
        <v>264.16000000000003</v>
      </c>
      <c r="H240" s="63">
        <v>121.92</v>
      </c>
      <c r="I240" s="16" t="s">
        <v>53</v>
      </c>
      <c r="J240" s="14"/>
      <c r="K240" s="19"/>
      <c r="L240" s="19"/>
    </row>
    <row r="241" spans="1:12" x14ac:dyDescent="0.3">
      <c r="A241" s="45">
        <f t="shared" si="7"/>
        <v>41491</v>
      </c>
      <c r="B241" s="26">
        <v>2013</v>
      </c>
      <c r="C241" s="4">
        <v>217</v>
      </c>
      <c r="D241" s="2">
        <v>9</v>
      </c>
      <c r="E241" s="2">
        <v>2</v>
      </c>
      <c r="F241" s="2">
        <v>5</v>
      </c>
      <c r="G241" s="6">
        <v>256.54000000000002</v>
      </c>
      <c r="H241" s="63">
        <v>127</v>
      </c>
      <c r="I241" s="16" t="s">
        <v>53</v>
      </c>
      <c r="J241" s="14"/>
      <c r="K241" s="19"/>
      <c r="L241" s="19"/>
    </row>
    <row r="242" spans="1:12" x14ac:dyDescent="0.3">
      <c r="A242" s="45">
        <f t="shared" ref="A242" si="8">DATE(B242,1,C242)</f>
        <v>41507</v>
      </c>
      <c r="B242" s="26">
        <v>2013</v>
      </c>
      <c r="C242" s="4">
        <v>233</v>
      </c>
      <c r="D242" s="2">
        <v>2</v>
      </c>
      <c r="E242" s="2">
        <v>1</v>
      </c>
      <c r="F242" s="2">
        <v>1</v>
      </c>
      <c r="G242" s="6">
        <v>248.92000000000002</v>
      </c>
      <c r="H242" s="63">
        <v>91.44</v>
      </c>
      <c r="I242" s="16" t="s">
        <v>54</v>
      </c>
      <c r="J242" s="14"/>
      <c r="K242" s="19"/>
      <c r="L242" s="19"/>
    </row>
    <row r="243" spans="1:12" x14ac:dyDescent="0.3">
      <c r="A243" s="45">
        <f t="shared" ref="A243:A301" si="9">DATE(B243,1,C243)</f>
        <v>41507</v>
      </c>
      <c r="B243" s="26">
        <v>2013</v>
      </c>
      <c r="C243" s="4">
        <v>233</v>
      </c>
      <c r="D243" s="2">
        <v>2</v>
      </c>
      <c r="E243" s="2">
        <v>1</v>
      </c>
      <c r="F243" s="2">
        <v>2</v>
      </c>
      <c r="G243" s="6">
        <v>261.62</v>
      </c>
      <c r="H243" s="63">
        <v>76.2</v>
      </c>
      <c r="I243" s="16" t="s">
        <v>54</v>
      </c>
      <c r="J243" s="14"/>
      <c r="K243" s="19"/>
      <c r="L243" s="19"/>
    </row>
    <row r="244" spans="1:12" x14ac:dyDescent="0.3">
      <c r="A244" s="45">
        <f t="shared" si="9"/>
        <v>41507</v>
      </c>
      <c r="B244" s="26">
        <v>2013</v>
      </c>
      <c r="C244" s="4">
        <v>233</v>
      </c>
      <c r="D244" s="2">
        <v>2</v>
      </c>
      <c r="E244" s="2">
        <v>1</v>
      </c>
      <c r="F244" s="2">
        <v>3</v>
      </c>
      <c r="G244" s="6">
        <v>246.38</v>
      </c>
      <c r="H244" s="63">
        <v>60.96</v>
      </c>
      <c r="I244" s="16" t="s">
        <v>54</v>
      </c>
      <c r="J244" s="14"/>
      <c r="K244" s="19"/>
      <c r="L244" s="19"/>
    </row>
    <row r="245" spans="1:12" x14ac:dyDescent="0.3">
      <c r="A245" s="45">
        <f t="shared" si="9"/>
        <v>41507</v>
      </c>
      <c r="B245" s="26">
        <v>2013</v>
      </c>
      <c r="C245" s="4">
        <v>233</v>
      </c>
      <c r="D245" s="2">
        <v>2</v>
      </c>
      <c r="E245" s="2">
        <v>1</v>
      </c>
      <c r="F245" s="2">
        <v>4</v>
      </c>
      <c r="G245" s="6">
        <v>243.84</v>
      </c>
      <c r="H245" s="63">
        <v>76.2</v>
      </c>
      <c r="I245" s="16" t="s">
        <v>54</v>
      </c>
      <c r="J245" s="14"/>
      <c r="K245" s="19"/>
      <c r="L245" s="19"/>
    </row>
    <row r="246" spans="1:12" x14ac:dyDescent="0.3">
      <c r="A246" s="45">
        <f t="shared" si="9"/>
        <v>41507</v>
      </c>
      <c r="B246" s="26">
        <v>2013</v>
      </c>
      <c r="C246" s="4">
        <v>233</v>
      </c>
      <c r="D246" s="2">
        <v>2</v>
      </c>
      <c r="E246" s="2">
        <v>1</v>
      </c>
      <c r="F246" s="2">
        <v>5</v>
      </c>
      <c r="G246" s="6">
        <v>256.54000000000002</v>
      </c>
      <c r="H246" s="63">
        <v>76.2</v>
      </c>
      <c r="I246" s="16" t="s">
        <v>54</v>
      </c>
      <c r="J246" s="14"/>
      <c r="K246" s="19"/>
      <c r="L246" s="19"/>
    </row>
    <row r="247" spans="1:12" x14ac:dyDescent="0.3">
      <c r="A247" s="45">
        <f t="shared" si="9"/>
        <v>41507</v>
      </c>
      <c r="B247" s="26">
        <v>2013</v>
      </c>
      <c r="C247" s="4">
        <v>233</v>
      </c>
      <c r="D247" s="2">
        <v>2</v>
      </c>
      <c r="E247" s="2">
        <v>2</v>
      </c>
      <c r="F247" s="2">
        <v>1</v>
      </c>
      <c r="G247" s="6">
        <v>241.3</v>
      </c>
      <c r="H247" s="63">
        <v>121.92</v>
      </c>
      <c r="I247" s="16" t="s">
        <v>54</v>
      </c>
      <c r="J247" s="14"/>
      <c r="K247" s="19"/>
      <c r="L247" s="19"/>
    </row>
    <row r="248" spans="1:12" x14ac:dyDescent="0.3">
      <c r="A248" s="45">
        <f t="shared" si="9"/>
        <v>41507</v>
      </c>
      <c r="B248" s="26">
        <v>2013</v>
      </c>
      <c r="C248" s="4">
        <v>233</v>
      </c>
      <c r="D248" s="2">
        <v>2</v>
      </c>
      <c r="E248" s="2">
        <v>2</v>
      </c>
      <c r="F248" s="2">
        <v>2</v>
      </c>
      <c r="G248" s="6">
        <v>259.08</v>
      </c>
      <c r="H248" s="63">
        <v>50.8</v>
      </c>
      <c r="I248" s="16" t="s">
        <v>54</v>
      </c>
      <c r="J248" s="14"/>
      <c r="K248" s="19"/>
      <c r="L248" s="19"/>
    </row>
    <row r="249" spans="1:12" x14ac:dyDescent="0.3">
      <c r="A249" s="45">
        <f t="shared" si="9"/>
        <v>41507</v>
      </c>
      <c r="B249" s="26">
        <v>2013</v>
      </c>
      <c r="C249" s="4">
        <v>233</v>
      </c>
      <c r="D249" s="2">
        <v>2</v>
      </c>
      <c r="E249" s="2">
        <v>2</v>
      </c>
      <c r="F249" s="2">
        <v>3</v>
      </c>
      <c r="G249" s="6">
        <v>254</v>
      </c>
      <c r="H249" s="63">
        <v>76.2</v>
      </c>
      <c r="I249" s="16" t="s">
        <v>54</v>
      </c>
      <c r="J249" s="14"/>
      <c r="K249" s="19"/>
      <c r="L249" s="19"/>
    </row>
    <row r="250" spans="1:12" x14ac:dyDescent="0.3">
      <c r="A250" s="45">
        <f t="shared" si="9"/>
        <v>41507</v>
      </c>
      <c r="B250" s="26">
        <v>2013</v>
      </c>
      <c r="C250" s="4">
        <v>233</v>
      </c>
      <c r="D250" s="2">
        <v>2</v>
      </c>
      <c r="E250" s="2">
        <v>2</v>
      </c>
      <c r="F250" s="2">
        <v>4</v>
      </c>
      <c r="G250" s="6">
        <v>251.46</v>
      </c>
      <c r="H250" s="63">
        <v>91.44</v>
      </c>
      <c r="I250" s="16" t="s">
        <v>54</v>
      </c>
      <c r="J250" s="14"/>
      <c r="K250" s="19"/>
      <c r="L250" s="19"/>
    </row>
    <row r="251" spans="1:12" x14ac:dyDescent="0.3">
      <c r="A251" s="45">
        <f t="shared" si="9"/>
        <v>41507</v>
      </c>
      <c r="B251" s="26">
        <v>2013</v>
      </c>
      <c r="C251" s="4">
        <v>233</v>
      </c>
      <c r="D251" s="2">
        <v>2</v>
      </c>
      <c r="E251" s="2">
        <v>2</v>
      </c>
      <c r="F251" s="2">
        <v>5</v>
      </c>
      <c r="G251" s="6">
        <v>246.38</v>
      </c>
      <c r="H251" s="63">
        <v>60.96</v>
      </c>
      <c r="I251" s="16" t="s">
        <v>54</v>
      </c>
      <c r="J251" s="14"/>
      <c r="K251" s="19"/>
      <c r="L251" s="19"/>
    </row>
    <row r="252" spans="1:12" x14ac:dyDescent="0.3">
      <c r="A252" s="45">
        <f t="shared" si="9"/>
        <v>41507</v>
      </c>
      <c r="B252" s="26">
        <v>2013</v>
      </c>
      <c r="C252" s="4">
        <v>233</v>
      </c>
      <c r="D252" s="2">
        <v>3</v>
      </c>
      <c r="E252" s="2">
        <v>1</v>
      </c>
      <c r="F252" s="2">
        <v>1</v>
      </c>
      <c r="G252" s="6">
        <v>254</v>
      </c>
      <c r="H252" s="63">
        <v>91.44</v>
      </c>
      <c r="I252" s="16" t="s">
        <v>54</v>
      </c>
      <c r="J252" s="14"/>
      <c r="K252" s="19"/>
      <c r="L252" s="19"/>
    </row>
    <row r="253" spans="1:12" x14ac:dyDescent="0.3">
      <c r="A253" s="45">
        <f t="shared" si="9"/>
        <v>41507</v>
      </c>
      <c r="B253" s="26">
        <v>2013</v>
      </c>
      <c r="C253" s="4">
        <v>233</v>
      </c>
      <c r="D253" s="2">
        <v>3</v>
      </c>
      <c r="E253" s="2">
        <v>1</v>
      </c>
      <c r="F253" s="2">
        <v>2</v>
      </c>
      <c r="G253" s="6">
        <v>259.08</v>
      </c>
      <c r="H253" s="63">
        <v>91.44</v>
      </c>
      <c r="I253" s="16" t="s">
        <v>54</v>
      </c>
      <c r="J253" s="14"/>
      <c r="K253" s="19"/>
      <c r="L253" s="19"/>
    </row>
    <row r="254" spans="1:12" x14ac:dyDescent="0.3">
      <c r="A254" s="45">
        <f t="shared" si="9"/>
        <v>41507</v>
      </c>
      <c r="B254" s="26">
        <v>2013</v>
      </c>
      <c r="C254" s="4">
        <v>233</v>
      </c>
      <c r="D254" s="2">
        <v>3</v>
      </c>
      <c r="E254" s="2">
        <v>1</v>
      </c>
      <c r="F254" s="2">
        <v>3</v>
      </c>
      <c r="G254" s="6">
        <v>248.92000000000002</v>
      </c>
      <c r="H254" s="63">
        <v>50.8</v>
      </c>
      <c r="I254" s="16" t="s">
        <v>54</v>
      </c>
      <c r="J254" s="14"/>
      <c r="K254" s="19"/>
      <c r="L254" s="19"/>
    </row>
    <row r="255" spans="1:12" x14ac:dyDescent="0.3">
      <c r="A255" s="45">
        <f t="shared" si="9"/>
        <v>41507</v>
      </c>
      <c r="B255" s="26">
        <v>2013</v>
      </c>
      <c r="C255" s="4">
        <v>233</v>
      </c>
      <c r="D255" s="2">
        <v>3</v>
      </c>
      <c r="E255" s="2">
        <v>1</v>
      </c>
      <c r="F255" s="2">
        <v>4</v>
      </c>
      <c r="G255" s="6">
        <v>256.54000000000002</v>
      </c>
      <c r="H255" s="63">
        <v>60.96</v>
      </c>
      <c r="I255" s="16" t="s">
        <v>54</v>
      </c>
      <c r="J255" s="14"/>
      <c r="K255" s="19"/>
      <c r="L255" s="19"/>
    </row>
    <row r="256" spans="1:12" x14ac:dyDescent="0.3">
      <c r="A256" s="45">
        <f t="shared" si="9"/>
        <v>41507</v>
      </c>
      <c r="B256" s="26">
        <v>2013</v>
      </c>
      <c r="C256" s="4">
        <v>233</v>
      </c>
      <c r="D256" s="2">
        <v>3</v>
      </c>
      <c r="E256" s="2">
        <v>1</v>
      </c>
      <c r="F256" s="2">
        <v>5</v>
      </c>
      <c r="G256" s="6">
        <v>254</v>
      </c>
      <c r="H256" s="63">
        <v>50.8</v>
      </c>
      <c r="I256" s="16" t="s">
        <v>54</v>
      </c>
      <c r="J256" s="14"/>
      <c r="K256" s="19"/>
      <c r="L256" s="19"/>
    </row>
    <row r="257" spans="1:12" x14ac:dyDescent="0.3">
      <c r="A257" s="45">
        <f t="shared" si="9"/>
        <v>41507</v>
      </c>
      <c r="B257" s="26">
        <v>2013</v>
      </c>
      <c r="C257" s="4">
        <v>233</v>
      </c>
      <c r="D257" s="2">
        <v>3</v>
      </c>
      <c r="E257" s="2">
        <v>2</v>
      </c>
      <c r="F257" s="2">
        <v>1</v>
      </c>
      <c r="G257" s="6">
        <v>256.54000000000002</v>
      </c>
      <c r="H257" s="63">
        <v>91.44</v>
      </c>
      <c r="I257" s="16" t="s">
        <v>54</v>
      </c>
      <c r="J257" s="14"/>
      <c r="K257" s="19"/>
      <c r="L257" s="19"/>
    </row>
    <row r="258" spans="1:12" x14ac:dyDescent="0.3">
      <c r="A258" s="45">
        <f t="shared" si="9"/>
        <v>41507</v>
      </c>
      <c r="B258" s="26">
        <v>2013</v>
      </c>
      <c r="C258" s="4">
        <v>233</v>
      </c>
      <c r="D258" s="2">
        <v>3</v>
      </c>
      <c r="E258" s="2">
        <v>2</v>
      </c>
      <c r="F258" s="2">
        <v>2</v>
      </c>
      <c r="G258" s="6">
        <v>243.84</v>
      </c>
      <c r="H258" s="63">
        <v>76.2</v>
      </c>
      <c r="I258" s="16" t="s">
        <v>54</v>
      </c>
      <c r="J258" s="14"/>
      <c r="K258" s="19"/>
      <c r="L258" s="19"/>
    </row>
    <row r="259" spans="1:12" x14ac:dyDescent="0.3">
      <c r="A259" s="45">
        <f t="shared" si="9"/>
        <v>41507</v>
      </c>
      <c r="B259" s="26">
        <v>2013</v>
      </c>
      <c r="C259" s="4">
        <v>233</v>
      </c>
      <c r="D259" s="2">
        <v>3</v>
      </c>
      <c r="E259" s="2">
        <v>2</v>
      </c>
      <c r="F259" s="2">
        <v>3</v>
      </c>
      <c r="G259" s="6">
        <v>248.92000000000002</v>
      </c>
      <c r="H259" s="63">
        <v>60.96</v>
      </c>
      <c r="I259" s="16" t="s">
        <v>54</v>
      </c>
      <c r="J259" s="14"/>
      <c r="K259" s="19"/>
      <c r="L259" s="19"/>
    </row>
    <row r="260" spans="1:12" x14ac:dyDescent="0.3">
      <c r="A260" s="45">
        <f t="shared" si="9"/>
        <v>41507</v>
      </c>
      <c r="B260" s="26">
        <v>2013</v>
      </c>
      <c r="C260" s="4">
        <v>233</v>
      </c>
      <c r="D260" s="2">
        <v>3</v>
      </c>
      <c r="E260" s="2">
        <v>2</v>
      </c>
      <c r="F260" s="46">
        <v>4</v>
      </c>
      <c r="G260" s="6">
        <v>254</v>
      </c>
      <c r="H260" s="63">
        <v>127</v>
      </c>
      <c r="I260" s="16" t="s">
        <v>54</v>
      </c>
      <c r="J260" s="14"/>
      <c r="K260" s="19"/>
      <c r="L260" s="19"/>
    </row>
    <row r="261" spans="1:12" x14ac:dyDescent="0.3">
      <c r="A261" s="45">
        <f t="shared" si="9"/>
        <v>41507</v>
      </c>
      <c r="B261" s="26">
        <v>2013</v>
      </c>
      <c r="C261" s="4">
        <v>233</v>
      </c>
      <c r="D261" s="2">
        <v>3</v>
      </c>
      <c r="E261" s="2">
        <v>2</v>
      </c>
      <c r="F261" s="46">
        <v>5</v>
      </c>
      <c r="G261" s="6">
        <v>256.54000000000002</v>
      </c>
      <c r="H261" s="63">
        <v>121.92</v>
      </c>
      <c r="I261" s="16" t="s">
        <v>54</v>
      </c>
      <c r="J261" s="14"/>
      <c r="K261" s="19"/>
      <c r="L261" s="19"/>
    </row>
    <row r="262" spans="1:12" x14ac:dyDescent="0.3">
      <c r="A262" s="45">
        <f t="shared" si="9"/>
        <v>41507</v>
      </c>
      <c r="B262" s="26">
        <v>2013</v>
      </c>
      <c r="C262" s="4">
        <v>233</v>
      </c>
      <c r="D262" s="46">
        <v>4</v>
      </c>
      <c r="E262" s="46">
        <v>1</v>
      </c>
      <c r="F262" s="46">
        <v>1</v>
      </c>
      <c r="G262" s="6">
        <v>248.92000000000002</v>
      </c>
      <c r="H262" s="63">
        <v>91.44</v>
      </c>
      <c r="I262" s="16" t="s">
        <v>54</v>
      </c>
      <c r="J262" s="14"/>
      <c r="K262" s="19"/>
      <c r="L262" s="19"/>
    </row>
    <row r="263" spans="1:12" x14ac:dyDescent="0.3">
      <c r="A263" s="45">
        <f t="shared" si="9"/>
        <v>41507</v>
      </c>
      <c r="B263" s="26">
        <v>2013</v>
      </c>
      <c r="C263" s="4">
        <v>233</v>
      </c>
      <c r="D263" s="46">
        <v>4</v>
      </c>
      <c r="E263" s="46">
        <v>1</v>
      </c>
      <c r="F263" s="46">
        <v>2</v>
      </c>
      <c r="G263" s="6">
        <v>259.08</v>
      </c>
      <c r="H263" s="63">
        <v>121.92</v>
      </c>
      <c r="I263" s="16" t="s">
        <v>54</v>
      </c>
      <c r="J263" s="14"/>
      <c r="K263" s="19"/>
      <c r="L263" s="19"/>
    </row>
    <row r="264" spans="1:12" x14ac:dyDescent="0.3">
      <c r="A264" s="45">
        <f t="shared" si="9"/>
        <v>41507</v>
      </c>
      <c r="B264" s="26">
        <v>2013</v>
      </c>
      <c r="C264" s="4">
        <v>233</v>
      </c>
      <c r="D264" s="46">
        <v>4</v>
      </c>
      <c r="E264" s="46">
        <v>1</v>
      </c>
      <c r="F264" s="46">
        <v>3</v>
      </c>
      <c r="G264" s="6">
        <v>254</v>
      </c>
      <c r="H264" s="63">
        <v>101.6</v>
      </c>
      <c r="I264" s="16" t="s">
        <v>54</v>
      </c>
      <c r="J264" s="14"/>
      <c r="K264" s="19"/>
      <c r="L264" s="19"/>
    </row>
    <row r="265" spans="1:12" x14ac:dyDescent="0.3">
      <c r="A265" s="45">
        <f t="shared" si="9"/>
        <v>41507</v>
      </c>
      <c r="B265" s="26">
        <v>2013</v>
      </c>
      <c r="C265" s="4">
        <v>233</v>
      </c>
      <c r="D265" s="46">
        <v>4</v>
      </c>
      <c r="E265" s="46">
        <v>1</v>
      </c>
      <c r="F265" s="46">
        <v>4</v>
      </c>
      <c r="G265" s="6">
        <v>251.46</v>
      </c>
      <c r="H265" s="63">
        <v>101.6</v>
      </c>
      <c r="I265" s="16" t="s">
        <v>54</v>
      </c>
      <c r="J265" s="14"/>
      <c r="K265" s="19"/>
      <c r="L265" s="19"/>
    </row>
    <row r="266" spans="1:12" x14ac:dyDescent="0.3">
      <c r="A266" s="45">
        <f t="shared" si="9"/>
        <v>41507</v>
      </c>
      <c r="B266" s="26">
        <v>2013</v>
      </c>
      <c r="C266" s="4">
        <v>233</v>
      </c>
      <c r="D266" s="46">
        <v>4</v>
      </c>
      <c r="E266" s="46">
        <v>1</v>
      </c>
      <c r="F266" s="46">
        <v>5</v>
      </c>
      <c r="G266" s="6">
        <v>266.7</v>
      </c>
      <c r="H266" s="63">
        <v>121.92</v>
      </c>
      <c r="I266" s="16" t="s">
        <v>54</v>
      </c>
      <c r="J266" s="14"/>
      <c r="K266" s="19"/>
      <c r="L266" s="19"/>
    </row>
    <row r="267" spans="1:12" x14ac:dyDescent="0.3">
      <c r="A267" s="45">
        <f t="shared" si="9"/>
        <v>41507</v>
      </c>
      <c r="B267" s="26">
        <v>2013</v>
      </c>
      <c r="C267" s="4">
        <v>233</v>
      </c>
      <c r="D267" s="46">
        <v>4</v>
      </c>
      <c r="E267" s="46">
        <v>2</v>
      </c>
      <c r="F267" s="46">
        <v>1</v>
      </c>
      <c r="G267" s="6">
        <v>246.38</v>
      </c>
      <c r="H267" s="63">
        <v>60.96</v>
      </c>
      <c r="I267" s="16" t="s">
        <v>54</v>
      </c>
      <c r="J267" s="14"/>
      <c r="K267" s="19"/>
      <c r="L267" s="19"/>
    </row>
    <row r="268" spans="1:12" x14ac:dyDescent="0.3">
      <c r="A268" s="45">
        <f t="shared" si="9"/>
        <v>41507</v>
      </c>
      <c r="B268" s="26">
        <v>2013</v>
      </c>
      <c r="C268" s="4">
        <v>233</v>
      </c>
      <c r="D268" s="46">
        <v>4</v>
      </c>
      <c r="E268" s="46">
        <v>2</v>
      </c>
      <c r="F268" s="46">
        <v>2</v>
      </c>
      <c r="G268" s="6">
        <v>248.92000000000002</v>
      </c>
      <c r="H268" s="63">
        <v>60.96</v>
      </c>
      <c r="I268" s="16" t="s">
        <v>54</v>
      </c>
      <c r="J268" s="14"/>
      <c r="K268" s="19"/>
      <c r="L268" s="19"/>
    </row>
    <row r="269" spans="1:12" x14ac:dyDescent="0.3">
      <c r="A269" s="45">
        <f t="shared" si="9"/>
        <v>41507</v>
      </c>
      <c r="B269" s="26">
        <v>2013</v>
      </c>
      <c r="C269" s="4">
        <v>233</v>
      </c>
      <c r="D269" s="46">
        <v>4</v>
      </c>
      <c r="E269" s="46">
        <v>2</v>
      </c>
      <c r="F269" s="46">
        <v>3</v>
      </c>
      <c r="G269" s="6">
        <v>254</v>
      </c>
      <c r="H269" s="63">
        <v>76.2</v>
      </c>
      <c r="I269" s="16" t="s">
        <v>54</v>
      </c>
      <c r="J269" s="14"/>
      <c r="K269" s="19"/>
      <c r="L269" s="19"/>
    </row>
    <row r="270" spans="1:12" x14ac:dyDescent="0.3">
      <c r="A270" s="45">
        <f t="shared" si="9"/>
        <v>41507</v>
      </c>
      <c r="B270" s="26">
        <v>2013</v>
      </c>
      <c r="C270" s="4">
        <v>233</v>
      </c>
      <c r="D270" s="46">
        <v>4</v>
      </c>
      <c r="E270" s="46">
        <v>2</v>
      </c>
      <c r="F270" s="46">
        <v>4</v>
      </c>
      <c r="G270" s="6">
        <v>241.3</v>
      </c>
      <c r="H270" s="63">
        <v>60.96</v>
      </c>
      <c r="I270" s="16" t="s">
        <v>54</v>
      </c>
      <c r="J270" s="14"/>
      <c r="K270" s="19"/>
      <c r="L270" s="19"/>
    </row>
    <row r="271" spans="1:12" x14ac:dyDescent="0.3">
      <c r="A271" s="45">
        <f t="shared" si="9"/>
        <v>41507</v>
      </c>
      <c r="B271" s="26">
        <v>2013</v>
      </c>
      <c r="C271" s="4">
        <v>233</v>
      </c>
      <c r="D271" s="46">
        <v>4</v>
      </c>
      <c r="E271" s="46">
        <v>2</v>
      </c>
      <c r="F271" s="46">
        <v>5</v>
      </c>
      <c r="G271" s="6">
        <v>246.38</v>
      </c>
      <c r="H271" s="63">
        <v>91.44</v>
      </c>
      <c r="I271" s="16" t="s">
        <v>54</v>
      </c>
      <c r="J271" s="14"/>
      <c r="K271" s="19"/>
      <c r="L271" s="19"/>
    </row>
    <row r="272" spans="1:12" x14ac:dyDescent="0.3">
      <c r="A272" s="45">
        <f t="shared" si="9"/>
        <v>41507</v>
      </c>
      <c r="B272" s="26">
        <v>2013</v>
      </c>
      <c r="C272" s="4">
        <v>233</v>
      </c>
      <c r="D272" s="6">
        <v>7</v>
      </c>
      <c r="E272" s="6">
        <v>1</v>
      </c>
      <c r="F272" s="6">
        <v>1</v>
      </c>
      <c r="G272" s="6">
        <v>259.08</v>
      </c>
      <c r="H272" s="63">
        <v>91.44</v>
      </c>
      <c r="I272" s="16" t="s">
        <v>54</v>
      </c>
      <c r="J272" s="14"/>
      <c r="K272" s="19"/>
      <c r="L272" s="19"/>
    </row>
    <row r="273" spans="1:12" x14ac:dyDescent="0.3">
      <c r="A273" s="45">
        <f t="shared" si="9"/>
        <v>41507</v>
      </c>
      <c r="B273" s="26">
        <v>2013</v>
      </c>
      <c r="C273" s="4">
        <v>233</v>
      </c>
      <c r="D273" s="6">
        <v>7</v>
      </c>
      <c r="E273" s="6">
        <v>1</v>
      </c>
      <c r="F273" s="6">
        <v>2</v>
      </c>
      <c r="G273" s="6">
        <v>264.16000000000003</v>
      </c>
      <c r="H273" s="63">
        <v>101.6</v>
      </c>
      <c r="I273" s="16" t="s">
        <v>54</v>
      </c>
      <c r="J273" s="14"/>
      <c r="K273" s="19"/>
      <c r="L273" s="19"/>
    </row>
    <row r="274" spans="1:12" x14ac:dyDescent="0.3">
      <c r="A274" s="45">
        <f t="shared" si="9"/>
        <v>41507</v>
      </c>
      <c r="B274" s="26">
        <v>2013</v>
      </c>
      <c r="C274" s="4">
        <v>233</v>
      </c>
      <c r="D274" s="6">
        <v>7</v>
      </c>
      <c r="E274" s="6">
        <v>1</v>
      </c>
      <c r="F274" s="6">
        <v>3</v>
      </c>
      <c r="G274" s="6">
        <v>261.62</v>
      </c>
      <c r="H274" s="63">
        <v>91.44</v>
      </c>
      <c r="I274" s="16" t="s">
        <v>54</v>
      </c>
      <c r="J274" s="14"/>
      <c r="K274" s="19"/>
      <c r="L274" s="19"/>
    </row>
    <row r="275" spans="1:12" x14ac:dyDescent="0.3">
      <c r="A275" s="45">
        <f t="shared" si="9"/>
        <v>41507</v>
      </c>
      <c r="B275" s="26">
        <v>2013</v>
      </c>
      <c r="C275" s="4">
        <v>233</v>
      </c>
      <c r="D275" s="6">
        <v>7</v>
      </c>
      <c r="E275" s="6">
        <v>1</v>
      </c>
      <c r="F275" s="6">
        <v>4</v>
      </c>
      <c r="G275" s="6">
        <v>271.78000000000003</v>
      </c>
      <c r="H275" s="63">
        <v>121.92</v>
      </c>
      <c r="I275" s="16" t="s">
        <v>54</v>
      </c>
      <c r="J275" s="14"/>
      <c r="K275" s="19"/>
      <c r="L275" s="19"/>
    </row>
    <row r="276" spans="1:12" x14ac:dyDescent="0.3">
      <c r="A276" s="45">
        <f t="shared" si="9"/>
        <v>41507</v>
      </c>
      <c r="B276" s="26">
        <v>2013</v>
      </c>
      <c r="C276" s="4">
        <v>233</v>
      </c>
      <c r="D276" s="6">
        <v>7</v>
      </c>
      <c r="E276" s="6">
        <v>1</v>
      </c>
      <c r="F276" s="6">
        <v>5</v>
      </c>
      <c r="G276" s="6">
        <v>266.7</v>
      </c>
      <c r="H276" s="63">
        <v>91.44</v>
      </c>
      <c r="I276" s="16" t="s">
        <v>54</v>
      </c>
      <c r="J276" s="14"/>
      <c r="K276" s="19"/>
      <c r="L276" s="19"/>
    </row>
    <row r="277" spans="1:12" x14ac:dyDescent="0.3">
      <c r="A277" s="45">
        <f t="shared" si="9"/>
        <v>41507</v>
      </c>
      <c r="B277" s="26">
        <v>2013</v>
      </c>
      <c r="C277" s="4">
        <v>233</v>
      </c>
      <c r="D277" s="64">
        <v>7</v>
      </c>
      <c r="E277" s="6">
        <v>2</v>
      </c>
      <c r="F277" s="6">
        <v>1</v>
      </c>
      <c r="G277" s="6">
        <v>246.38</v>
      </c>
      <c r="H277" s="63">
        <v>76.2</v>
      </c>
      <c r="I277" s="16" t="s">
        <v>54</v>
      </c>
      <c r="J277" s="14"/>
      <c r="K277" s="19"/>
      <c r="L277" s="19"/>
    </row>
    <row r="278" spans="1:12" x14ac:dyDescent="0.3">
      <c r="A278" s="45">
        <f t="shared" si="9"/>
        <v>41507</v>
      </c>
      <c r="B278" s="26">
        <v>2013</v>
      </c>
      <c r="C278" s="4">
        <v>233</v>
      </c>
      <c r="D278" s="64">
        <v>7</v>
      </c>
      <c r="E278" s="6">
        <v>2</v>
      </c>
      <c r="F278" s="6">
        <v>2</v>
      </c>
      <c r="G278" s="6">
        <v>236.22</v>
      </c>
      <c r="H278" s="63">
        <v>91.44</v>
      </c>
      <c r="I278" s="16" t="s">
        <v>54</v>
      </c>
      <c r="J278" s="14"/>
      <c r="K278" s="19"/>
      <c r="L278" s="19"/>
    </row>
    <row r="279" spans="1:12" x14ac:dyDescent="0.3">
      <c r="A279" s="45">
        <f t="shared" si="9"/>
        <v>41507</v>
      </c>
      <c r="B279" s="26">
        <v>2013</v>
      </c>
      <c r="C279" s="4">
        <v>233</v>
      </c>
      <c r="D279" s="64">
        <v>7</v>
      </c>
      <c r="E279" s="6">
        <v>2</v>
      </c>
      <c r="F279" s="6">
        <v>3</v>
      </c>
      <c r="G279" s="6">
        <v>238.76</v>
      </c>
      <c r="H279" s="63">
        <v>60.96</v>
      </c>
      <c r="I279" s="16" t="s">
        <v>54</v>
      </c>
      <c r="J279" s="14"/>
      <c r="K279" s="19"/>
      <c r="L279" s="19"/>
    </row>
    <row r="280" spans="1:12" x14ac:dyDescent="0.3">
      <c r="A280" s="45">
        <f t="shared" si="9"/>
        <v>41507</v>
      </c>
      <c r="B280" s="26">
        <v>2013</v>
      </c>
      <c r="C280" s="4">
        <v>233</v>
      </c>
      <c r="D280" s="64">
        <v>7</v>
      </c>
      <c r="E280" s="6">
        <v>2</v>
      </c>
      <c r="F280" s="6">
        <v>4</v>
      </c>
      <c r="G280" s="6">
        <v>243.84</v>
      </c>
      <c r="H280" s="63">
        <v>45.72</v>
      </c>
      <c r="I280" s="16" t="s">
        <v>54</v>
      </c>
      <c r="J280" s="14"/>
      <c r="K280" s="19"/>
      <c r="L280" s="19"/>
    </row>
    <row r="281" spans="1:12" x14ac:dyDescent="0.3">
      <c r="A281" s="45">
        <f t="shared" si="9"/>
        <v>41507</v>
      </c>
      <c r="B281" s="26">
        <v>2013</v>
      </c>
      <c r="C281" s="4">
        <v>233</v>
      </c>
      <c r="D281" s="64">
        <v>7</v>
      </c>
      <c r="E281" s="6">
        <v>2</v>
      </c>
      <c r="F281" s="6">
        <v>5</v>
      </c>
      <c r="G281" s="6">
        <v>251.46</v>
      </c>
      <c r="H281" s="63">
        <v>45.72</v>
      </c>
      <c r="I281" s="16" t="s">
        <v>54</v>
      </c>
      <c r="J281" s="14"/>
      <c r="K281" s="19"/>
      <c r="L281" s="19"/>
    </row>
    <row r="282" spans="1:12" x14ac:dyDescent="0.3">
      <c r="A282" s="45">
        <f t="shared" si="9"/>
        <v>41507</v>
      </c>
      <c r="B282" s="26">
        <v>2013</v>
      </c>
      <c r="C282" s="4">
        <v>233</v>
      </c>
      <c r="D282" s="6">
        <v>8</v>
      </c>
      <c r="E282" s="6">
        <v>1</v>
      </c>
      <c r="F282" s="6">
        <v>1</v>
      </c>
      <c r="G282" s="6">
        <v>248.92000000000002</v>
      </c>
      <c r="H282" s="63">
        <v>76.2</v>
      </c>
      <c r="I282" s="16" t="s">
        <v>54</v>
      </c>
      <c r="J282" s="14"/>
      <c r="K282" s="19"/>
      <c r="L282" s="19"/>
    </row>
    <row r="283" spans="1:12" x14ac:dyDescent="0.3">
      <c r="A283" s="45">
        <f t="shared" si="9"/>
        <v>41507</v>
      </c>
      <c r="B283" s="26">
        <v>2013</v>
      </c>
      <c r="C283" s="4">
        <v>233</v>
      </c>
      <c r="D283" s="6">
        <v>8</v>
      </c>
      <c r="E283" s="6">
        <v>1</v>
      </c>
      <c r="F283" s="6">
        <v>2</v>
      </c>
      <c r="G283" s="6">
        <v>266.7</v>
      </c>
      <c r="H283" s="63">
        <v>60.96</v>
      </c>
      <c r="I283" s="16" t="s">
        <v>54</v>
      </c>
      <c r="J283" s="14"/>
      <c r="K283" s="19"/>
      <c r="L283" s="19"/>
    </row>
    <row r="284" spans="1:12" x14ac:dyDescent="0.3">
      <c r="A284" s="45">
        <f t="shared" si="9"/>
        <v>41507</v>
      </c>
      <c r="B284" s="26">
        <v>2013</v>
      </c>
      <c r="C284" s="4">
        <v>233</v>
      </c>
      <c r="D284" s="6">
        <v>8</v>
      </c>
      <c r="E284" s="6">
        <v>1</v>
      </c>
      <c r="F284" s="6">
        <v>3</v>
      </c>
      <c r="G284" s="6">
        <v>264.16000000000003</v>
      </c>
      <c r="H284" s="63">
        <v>91.44</v>
      </c>
      <c r="I284" s="16" t="s">
        <v>54</v>
      </c>
      <c r="J284" s="14"/>
      <c r="K284" s="19"/>
      <c r="L284" s="19"/>
    </row>
    <row r="285" spans="1:12" x14ac:dyDescent="0.3">
      <c r="A285" s="45">
        <f t="shared" si="9"/>
        <v>41507</v>
      </c>
      <c r="B285" s="26">
        <v>2013</v>
      </c>
      <c r="C285" s="4">
        <v>233</v>
      </c>
      <c r="D285" s="6">
        <v>8</v>
      </c>
      <c r="E285" s="6">
        <v>1</v>
      </c>
      <c r="F285" s="6">
        <v>4</v>
      </c>
      <c r="G285" s="6">
        <v>269.24</v>
      </c>
      <c r="H285" s="63">
        <v>101.6</v>
      </c>
      <c r="I285" s="16" t="s">
        <v>54</v>
      </c>
      <c r="J285" s="14"/>
      <c r="K285" s="19"/>
      <c r="L285" s="19"/>
    </row>
    <row r="286" spans="1:12" x14ac:dyDescent="0.3">
      <c r="A286" s="45">
        <f t="shared" si="9"/>
        <v>41507</v>
      </c>
      <c r="B286" s="26">
        <v>2013</v>
      </c>
      <c r="C286" s="4">
        <v>233</v>
      </c>
      <c r="D286" s="6">
        <v>8</v>
      </c>
      <c r="E286" s="6">
        <v>1</v>
      </c>
      <c r="F286" s="6">
        <v>5</v>
      </c>
      <c r="G286" s="6">
        <v>266.7</v>
      </c>
      <c r="H286" s="63">
        <v>121.92</v>
      </c>
      <c r="I286" s="16" t="s">
        <v>54</v>
      </c>
      <c r="J286" s="14"/>
      <c r="K286" s="19"/>
      <c r="L286" s="19"/>
    </row>
    <row r="287" spans="1:12" x14ac:dyDescent="0.3">
      <c r="A287" s="45">
        <f t="shared" si="9"/>
        <v>41507</v>
      </c>
      <c r="B287" s="26">
        <v>2013</v>
      </c>
      <c r="C287" s="4">
        <v>233</v>
      </c>
      <c r="D287" s="6">
        <v>8</v>
      </c>
      <c r="E287" s="6">
        <v>2</v>
      </c>
      <c r="F287" s="6">
        <v>1</v>
      </c>
      <c r="G287" s="6">
        <v>261.62</v>
      </c>
      <c r="H287" s="63">
        <v>50.8</v>
      </c>
      <c r="I287" s="16" t="s">
        <v>54</v>
      </c>
      <c r="J287" s="14"/>
      <c r="K287" s="19"/>
      <c r="L287" s="19"/>
    </row>
    <row r="288" spans="1:12" x14ac:dyDescent="0.3">
      <c r="A288" s="45">
        <f t="shared" si="9"/>
        <v>41507</v>
      </c>
      <c r="B288" s="26">
        <v>2013</v>
      </c>
      <c r="C288" s="4">
        <v>233</v>
      </c>
      <c r="D288" s="6">
        <v>8</v>
      </c>
      <c r="E288" s="6">
        <v>2</v>
      </c>
      <c r="F288" s="6">
        <v>2</v>
      </c>
      <c r="G288" s="6">
        <v>259.08</v>
      </c>
      <c r="H288" s="63">
        <v>91.44</v>
      </c>
      <c r="I288" s="16" t="s">
        <v>54</v>
      </c>
      <c r="J288" s="14"/>
      <c r="K288" s="19"/>
      <c r="L288" s="19"/>
    </row>
    <row r="289" spans="1:12" x14ac:dyDescent="0.3">
      <c r="A289" s="45">
        <f t="shared" si="9"/>
        <v>41507</v>
      </c>
      <c r="B289" s="26">
        <v>2013</v>
      </c>
      <c r="C289" s="4">
        <v>233</v>
      </c>
      <c r="D289" s="6">
        <v>8</v>
      </c>
      <c r="E289" s="6">
        <v>2</v>
      </c>
      <c r="F289" s="6">
        <v>3</v>
      </c>
      <c r="G289" s="6">
        <v>264.16000000000003</v>
      </c>
      <c r="H289" s="63">
        <v>127</v>
      </c>
      <c r="I289" s="16" t="s">
        <v>54</v>
      </c>
      <c r="J289" s="14"/>
      <c r="K289" s="19"/>
      <c r="L289" s="19"/>
    </row>
    <row r="290" spans="1:12" x14ac:dyDescent="0.3">
      <c r="A290" s="45">
        <f t="shared" si="9"/>
        <v>41507</v>
      </c>
      <c r="B290" s="26">
        <v>2013</v>
      </c>
      <c r="C290" s="4">
        <v>233</v>
      </c>
      <c r="D290" s="6">
        <v>8</v>
      </c>
      <c r="E290" s="6">
        <v>2</v>
      </c>
      <c r="F290" s="6">
        <v>4</v>
      </c>
      <c r="G290" s="6">
        <v>274.32</v>
      </c>
      <c r="H290" s="63">
        <v>101.6</v>
      </c>
      <c r="I290" s="16" t="s">
        <v>54</v>
      </c>
      <c r="J290" s="14"/>
      <c r="K290" s="19"/>
      <c r="L290" s="19"/>
    </row>
    <row r="291" spans="1:12" x14ac:dyDescent="0.3">
      <c r="A291" s="45">
        <f t="shared" si="9"/>
        <v>41507</v>
      </c>
      <c r="B291" s="26">
        <v>2013</v>
      </c>
      <c r="C291" s="4">
        <v>233</v>
      </c>
      <c r="D291" s="6">
        <v>8</v>
      </c>
      <c r="E291" s="6">
        <v>2</v>
      </c>
      <c r="F291" s="6">
        <v>5</v>
      </c>
      <c r="G291" s="6">
        <v>266.7</v>
      </c>
      <c r="H291" s="63">
        <v>60.96</v>
      </c>
      <c r="I291" s="16" t="s">
        <v>54</v>
      </c>
      <c r="J291" s="14"/>
      <c r="K291" s="19"/>
      <c r="L291" s="19"/>
    </row>
    <row r="292" spans="1:12" x14ac:dyDescent="0.3">
      <c r="A292" s="45">
        <f t="shared" si="9"/>
        <v>41507</v>
      </c>
      <c r="B292" s="26">
        <v>2013</v>
      </c>
      <c r="C292" s="4">
        <v>233</v>
      </c>
      <c r="D292" s="6">
        <v>9</v>
      </c>
      <c r="E292" s="6">
        <v>1</v>
      </c>
      <c r="F292" s="6">
        <v>1</v>
      </c>
      <c r="G292" s="6">
        <v>256.54000000000002</v>
      </c>
      <c r="H292" s="63">
        <v>91.44</v>
      </c>
      <c r="I292" s="16" t="s">
        <v>54</v>
      </c>
      <c r="J292" s="14"/>
      <c r="K292" s="19"/>
      <c r="L292" s="19"/>
    </row>
    <row r="293" spans="1:12" x14ac:dyDescent="0.3">
      <c r="A293" s="45">
        <f t="shared" si="9"/>
        <v>41507</v>
      </c>
      <c r="B293" s="26">
        <v>2013</v>
      </c>
      <c r="C293" s="4">
        <v>233</v>
      </c>
      <c r="D293" s="6">
        <v>9</v>
      </c>
      <c r="E293" s="6">
        <v>1</v>
      </c>
      <c r="F293" s="6">
        <v>2</v>
      </c>
      <c r="G293" s="6">
        <v>264.16000000000003</v>
      </c>
      <c r="H293" s="63">
        <v>91.44</v>
      </c>
      <c r="I293" s="16" t="s">
        <v>54</v>
      </c>
      <c r="J293" s="14"/>
      <c r="K293" s="19"/>
      <c r="L293" s="19"/>
    </row>
    <row r="294" spans="1:12" x14ac:dyDescent="0.3">
      <c r="A294" s="45">
        <f t="shared" si="9"/>
        <v>41507</v>
      </c>
      <c r="B294" s="26">
        <v>2013</v>
      </c>
      <c r="C294" s="4">
        <v>233</v>
      </c>
      <c r="D294" s="6">
        <v>9</v>
      </c>
      <c r="E294" s="6">
        <v>1</v>
      </c>
      <c r="F294" s="6">
        <v>3</v>
      </c>
      <c r="G294" s="6">
        <v>266.7</v>
      </c>
      <c r="H294" s="63">
        <v>101.6</v>
      </c>
      <c r="I294" s="16" t="s">
        <v>54</v>
      </c>
      <c r="J294" s="14"/>
      <c r="K294" s="19"/>
      <c r="L294" s="19"/>
    </row>
    <row r="295" spans="1:12" x14ac:dyDescent="0.3">
      <c r="A295" s="45">
        <f t="shared" si="9"/>
        <v>41507</v>
      </c>
      <c r="B295" s="26">
        <v>2013</v>
      </c>
      <c r="C295" s="4">
        <v>233</v>
      </c>
      <c r="D295" s="6">
        <v>9</v>
      </c>
      <c r="E295" s="6">
        <v>1</v>
      </c>
      <c r="F295" s="6">
        <v>4</v>
      </c>
      <c r="G295" s="6">
        <v>259.08</v>
      </c>
      <c r="H295" s="63">
        <v>71.12</v>
      </c>
      <c r="I295" s="16" t="s">
        <v>54</v>
      </c>
      <c r="J295" s="14"/>
      <c r="K295" s="19"/>
      <c r="L295" s="19"/>
    </row>
    <row r="296" spans="1:12" x14ac:dyDescent="0.3">
      <c r="A296" s="45">
        <f t="shared" si="9"/>
        <v>41507</v>
      </c>
      <c r="B296" s="26">
        <v>2013</v>
      </c>
      <c r="C296" s="4">
        <v>233</v>
      </c>
      <c r="D296" s="6">
        <v>9</v>
      </c>
      <c r="E296" s="6">
        <v>1</v>
      </c>
      <c r="F296" s="6">
        <v>5</v>
      </c>
      <c r="G296" s="6">
        <v>261.62</v>
      </c>
      <c r="H296" s="63">
        <v>60.96</v>
      </c>
      <c r="I296" s="16" t="s">
        <v>54</v>
      </c>
      <c r="J296" s="14"/>
      <c r="K296" s="19"/>
      <c r="L296" s="19"/>
    </row>
    <row r="297" spans="1:12" x14ac:dyDescent="0.3">
      <c r="A297" s="45">
        <f t="shared" si="9"/>
        <v>41507</v>
      </c>
      <c r="B297" s="26">
        <v>2013</v>
      </c>
      <c r="C297" s="4">
        <v>233</v>
      </c>
      <c r="D297" s="6">
        <v>9</v>
      </c>
      <c r="E297" s="6">
        <v>2</v>
      </c>
      <c r="F297" s="6">
        <v>1</v>
      </c>
      <c r="G297" s="6">
        <v>248.92000000000002</v>
      </c>
      <c r="H297" s="63">
        <v>121.92</v>
      </c>
      <c r="I297" s="16" t="s">
        <v>54</v>
      </c>
      <c r="J297" s="14"/>
      <c r="K297" s="19"/>
      <c r="L297" s="19"/>
    </row>
    <row r="298" spans="1:12" x14ac:dyDescent="0.3">
      <c r="A298" s="45">
        <f t="shared" si="9"/>
        <v>41507</v>
      </c>
      <c r="B298" s="26">
        <v>2013</v>
      </c>
      <c r="C298" s="4">
        <v>233</v>
      </c>
      <c r="D298" s="6">
        <v>9</v>
      </c>
      <c r="E298" s="6">
        <v>2</v>
      </c>
      <c r="F298" s="6">
        <v>2</v>
      </c>
      <c r="G298" s="6">
        <v>266.7</v>
      </c>
      <c r="H298" s="63">
        <v>91.44</v>
      </c>
      <c r="I298" s="16" t="s">
        <v>54</v>
      </c>
      <c r="J298" s="14"/>
      <c r="K298" s="19"/>
      <c r="L298" s="19"/>
    </row>
    <row r="299" spans="1:12" x14ac:dyDescent="0.3">
      <c r="A299" s="45">
        <f t="shared" si="9"/>
        <v>41507</v>
      </c>
      <c r="B299" s="26">
        <v>2013</v>
      </c>
      <c r="C299" s="4">
        <v>233</v>
      </c>
      <c r="D299" s="6">
        <v>9</v>
      </c>
      <c r="E299" s="6">
        <v>2</v>
      </c>
      <c r="F299" s="6">
        <v>3</v>
      </c>
      <c r="G299" s="6">
        <v>254</v>
      </c>
      <c r="H299" s="63">
        <v>121.92</v>
      </c>
      <c r="I299" s="16" t="s">
        <v>54</v>
      </c>
      <c r="J299" s="14"/>
      <c r="K299" s="19"/>
      <c r="L299" s="19"/>
    </row>
    <row r="300" spans="1:12" x14ac:dyDescent="0.3">
      <c r="A300" s="45">
        <f t="shared" si="9"/>
        <v>41507</v>
      </c>
      <c r="B300" s="26">
        <v>2013</v>
      </c>
      <c r="C300" s="4">
        <v>233</v>
      </c>
      <c r="D300" s="6">
        <v>9</v>
      </c>
      <c r="E300" s="6">
        <v>2</v>
      </c>
      <c r="F300" s="6">
        <v>4</v>
      </c>
      <c r="G300" s="6">
        <v>269.24</v>
      </c>
      <c r="H300" s="63">
        <v>60.96</v>
      </c>
      <c r="I300" s="16" t="s">
        <v>54</v>
      </c>
      <c r="J300" s="14"/>
      <c r="K300" s="19"/>
      <c r="L300" s="19"/>
    </row>
    <row r="301" spans="1:12" x14ac:dyDescent="0.3">
      <c r="A301" s="45">
        <f t="shared" si="9"/>
        <v>41507</v>
      </c>
      <c r="B301" s="26">
        <v>2013</v>
      </c>
      <c r="C301" s="4">
        <v>233</v>
      </c>
      <c r="D301" s="6">
        <v>9</v>
      </c>
      <c r="E301" s="6">
        <v>2</v>
      </c>
      <c r="F301" s="6">
        <v>5</v>
      </c>
      <c r="G301" s="6">
        <v>261.62</v>
      </c>
      <c r="H301" s="63">
        <v>76.2</v>
      </c>
      <c r="I301" s="16" t="s">
        <v>54</v>
      </c>
      <c r="J301" s="14"/>
      <c r="K301" s="19"/>
      <c r="L301" s="19"/>
    </row>
    <row r="302" spans="1:12" x14ac:dyDescent="0.3">
      <c r="A302" s="45">
        <f t="shared" ref="A302" si="10">DATE(B302,1,C302)</f>
        <v>41528</v>
      </c>
      <c r="B302" s="26">
        <v>2013</v>
      </c>
      <c r="C302" s="4">
        <v>254</v>
      </c>
      <c r="D302" s="6">
        <v>2</v>
      </c>
      <c r="E302" s="6">
        <v>1</v>
      </c>
      <c r="F302" s="6">
        <v>1</v>
      </c>
      <c r="G302" s="6" t="e">
        <v>#N/A</v>
      </c>
      <c r="H302" s="63" t="e">
        <v>#N/A</v>
      </c>
      <c r="I302" s="16" t="s">
        <v>193</v>
      </c>
      <c r="J302" s="14"/>
      <c r="K302" s="19"/>
      <c r="L302" s="19"/>
    </row>
    <row r="303" spans="1:12" x14ac:dyDescent="0.3">
      <c r="A303" s="45">
        <f t="shared" ref="A303:A361" si="11">DATE(B303,1,C303)</f>
        <v>41528</v>
      </c>
      <c r="B303" s="26">
        <v>2013</v>
      </c>
      <c r="C303" s="4">
        <v>254</v>
      </c>
      <c r="D303" s="6">
        <v>2</v>
      </c>
      <c r="E303" s="6">
        <v>1</v>
      </c>
      <c r="F303" s="6">
        <v>2</v>
      </c>
      <c r="G303" s="6" t="e">
        <v>#N/A</v>
      </c>
      <c r="H303" s="63" t="e">
        <v>#N/A</v>
      </c>
      <c r="I303" s="16" t="s">
        <v>193</v>
      </c>
      <c r="J303" s="14"/>
      <c r="K303" s="19"/>
      <c r="L303" s="19"/>
    </row>
    <row r="304" spans="1:12" x14ac:dyDescent="0.3">
      <c r="A304" s="45">
        <f t="shared" si="11"/>
        <v>41528</v>
      </c>
      <c r="B304" s="26">
        <v>2013</v>
      </c>
      <c r="C304" s="4">
        <v>254</v>
      </c>
      <c r="D304" s="6">
        <v>2</v>
      </c>
      <c r="E304" s="6">
        <v>1</v>
      </c>
      <c r="F304" s="6">
        <v>3</v>
      </c>
      <c r="G304" s="6" t="e">
        <v>#N/A</v>
      </c>
      <c r="H304" s="63" t="e">
        <v>#N/A</v>
      </c>
      <c r="I304" s="16" t="s">
        <v>193</v>
      </c>
      <c r="J304" s="14"/>
      <c r="K304" s="19"/>
      <c r="L304" s="19"/>
    </row>
    <row r="305" spans="1:12" x14ac:dyDescent="0.3">
      <c r="A305" s="45">
        <f t="shared" si="11"/>
        <v>41528</v>
      </c>
      <c r="B305" s="26">
        <v>2013</v>
      </c>
      <c r="C305" s="4">
        <v>254</v>
      </c>
      <c r="D305" s="6">
        <v>2</v>
      </c>
      <c r="E305" s="6">
        <v>1</v>
      </c>
      <c r="F305" s="6">
        <v>4</v>
      </c>
      <c r="G305" s="6" t="e">
        <v>#N/A</v>
      </c>
      <c r="H305" s="63" t="e">
        <v>#N/A</v>
      </c>
      <c r="I305" s="16" t="s">
        <v>193</v>
      </c>
      <c r="J305" s="14"/>
      <c r="K305" s="19"/>
      <c r="L305" s="19"/>
    </row>
    <row r="306" spans="1:12" x14ac:dyDescent="0.3">
      <c r="A306" s="45">
        <f t="shared" si="11"/>
        <v>41528</v>
      </c>
      <c r="B306" s="26">
        <v>2013</v>
      </c>
      <c r="C306" s="4">
        <v>254</v>
      </c>
      <c r="D306" s="6">
        <v>2</v>
      </c>
      <c r="E306" s="6">
        <v>1</v>
      </c>
      <c r="F306" s="6">
        <v>5</v>
      </c>
      <c r="G306" s="6" t="e">
        <v>#N/A</v>
      </c>
      <c r="H306" s="63" t="e">
        <v>#N/A</v>
      </c>
      <c r="I306" s="16" t="s">
        <v>193</v>
      </c>
      <c r="J306" s="14"/>
      <c r="K306" s="19"/>
      <c r="L306" s="19"/>
    </row>
    <row r="307" spans="1:12" x14ac:dyDescent="0.3">
      <c r="A307" s="45">
        <f t="shared" si="11"/>
        <v>41528</v>
      </c>
      <c r="B307" s="26">
        <v>2013</v>
      </c>
      <c r="C307" s="4">
        <v>254</v>
      </c>
      <c r="D307" s="6">
        <v>2</v>
      </c>
      <c r="E307" s="6">
        <v>2</v>
      </c>
      <c r="F307" s="6">
        <v>1</v>
      </c>
      <c r="G307" s="6" t="e">
        <v>#N/A</v>
      </c>
      <c r="H307" s="63" t="e">
        <v>#N/A</v>
      </c>
      <c r="I307" s="16" t="s">
        <v>193</v>
      </c>
      <c r="J307" s="14"/>
      <c r="K307" s="19"/>
      <c r="L307" s="19"/>
    </row>
    <row r="308" spans="1:12" x14ac:dyDescent="0.3">
      <c r="A308" s="45">
        <f t="shared" si="11"/>
        <v>41528</v>
      </c>
      <c r="B308" s="26">
        <v>2013</v>
      </c>
      <c r="C308" s="4">
        <v>254</v>
      </c>
      <c r="D308" s="6">
        <v>2</v>
      </c>
      <c r="E308" s="6">
        <v>2</v>
      </c>
      <c r="F308" s="6">
        <v>2</v>
      </c>
      <c r="G308" s="6" t="e">
        <v>#N/A</v>
      </c>
      <c r="H308" s="63" t="e">
        <v>#N/A</v>
      </c>
      <c r="I308" s="16" t="s">
        <v>193</v>
      </c>
      <c r="J308" s="14"/>
      <c r="K308" s="19"/>
      <c r="L308" s="19"/>
    </row>
    <row r="309" spans="1:12" x14ac:dyDescent="0.3">
      <c r="A309" s="45">
        <f t="shared" si="11"/>
        <v>41528</v>
      </c>
      <c r="B309" s="26">
        <v>2013</v>
      </c>
      <c r="C309" s="4">
        <v>254</v>
      </c>
      <c r="D309" s="6">
        <v>2</v>
      </c>
      <c r="E309" s="6">
        <v>2</v>
      </c>
      <c r="F309" s="6">
        <v>3</v>
      </c>
      <c r="G309" s="6" t="e">
        <v>#N/A</v>
      </c>
      <c r="H309" s="63" t="e">
        <v>#N/A</v>
      </c>
      <c r="I309" s="16" t="s">
        <v>193</v>
      </c>
      <c r="J309" s="14"/>
      <c r="K309" s="19"/>
      <c r="L309" s="19"/>
    </row>
    <row r="310" spans="1:12" x14ac:dyDescent="0.3">
      <c r="A310" s="45">
        <f t="shared" si="11"/>
        <v>41528</v>
      </c>
      <c r="B310" s="26">
        <v>2013</v>
      </c>
      <c r="C310" s="4">
        <v>254</v>
      </c>
      <c r="D310" s="6">
        <v>2</v>
      </c>
      <c r="E310" s="6">
        <v>2</v>
      </c>
      <c r="F310" s="6">
        <v>4</v>
      </c>
      <c r="G310" s="6" t="e">
        <v>#N/A</v>
      </c>
      <c r="H310" s="63" t="e">
        <v>#N/A</v>
      </c>
      <c r="I310" s="16" t="s">
        <v>194</v>
      </c>
      <c r="J310" s="14"/>
      <c r="K310" s="19"/>
      <c r="L310" s="19"/>
    </row>
    <row r="311" spans="1:12" x14ac:dyDescent="0.3">
      <c r="A311" s="45">
        <f t="shared" si="11"/>
        <v>41528</v>
      </c>
      <c r="B311" s="26">
        <v>2013</v>
      </c>
      <c r="C311" s="4">
        <v>254</v>
      </c>
      <c r="D311" s="6">
        <v>2</v>
      </c>
      <c r="E311" s="6">
        <v>2</v>
      </c>
      <c r="F311" s="6">
        <v>5</v>
      </c>
      <c r="G311" s="6" t="e">
        <v>#N/A</v>
      </c>
      <c r="H311" s="63" t="e">
        <v>#N/A</v>
      </c>
      <c r="I311" s="16" t="s">
        <v>194</v>
      </c>
      <c r="J311" s="14"/>
      <c r="K311" s="19"/>
      <c r="L311" s="19"/>
    </row>
    <row r="312" spans="1:12" x14ac:dyDescent="0.3">
      <c r="A312" s="45">
        <f t="shared" si="11"/>
        <v>41528</v>
      </c>
      <c r="B312" s="26">
        <v>2013</v>
      </c>
      <c r="C312" s="4">
        <v>254</v>
      </c>
      <c r="D312" s="6">
        <v>3</v>
      </c>
      <c r="E312" s="6">
        <v>1</v>
      </c>
      <c r="F312" s="6">
        <v>1</v>
      </c>
      <c r="G312" s="6" t="e">
        <v>#N/A</v>
      </c>
      <c r="H312" s="63" t="e">
        <v>#N/A</v>
      </c>
      <c r="I312" s="16" t="s">
        <v>193</v>
      </c>
      <c r="J312" s="14"/>
      <c r="K312" s="19"/>
      <c r="L312" s="19"/>
    </row>
    <row r="313" spans="1:12" x14ac:dyDescent="0.3">
      <c r="A313" s="45">
        <f t="shared" si="11"/>
        <v>41528</v>
      </c>
      <c r="B313" s="26">
        <v>2013</v>
      </c>
      <c r="C313" s="4">
        <v>254</v>
      </c>
      <c r="D313" s="6">
        <v>3</v>
      </c>
      <c r="E313" s="6">
        <v>1</v>
      </c>
      <c r="F313" s="6">
        <v>2</v>
      </c>
      <c r="G313" s="6" t="e">
        <v>#N/A</v>
      </c>
      <c r="H313" s="63" t="e">
        <v>#N/A</v>
      </c>
      <c r="I313" s="16" t="s">
        <v>193</v>
      </c>
      <c r="J313" s="14"/>
      <c r="K313" s="19"/>
      <c r="L313" s="19"/>
    </row>
    <row r="314" spans="1:12" x14ac:dyDescent="0.3">
      <c r="A314" s="45">
        <f t="shared" si="11"/>
        <v>41528</v>
      </c>
      <c r="B314" s="26">
        <v>2013</v>
      </c>
      <c r="C314" s="4">
        <v>254</v>
      </c>
      <c r="D314" s="6">
        <v>3</v>
      </c>
      <c r="E314" s="6">
        <v>1</v>
      </c>
      <c r="F314" s="6">
        <v>3</v>
      </c>
      <c r="G314" s="6" t="e">
        <v>#N/A</v>
      </c>
      <c r="H314" s="63" t="e">
        <v>#N/A</v>
      </c>
      <c r="I314" s="16" t="s">
        <v>193</v>
      </c>
      <c r="J314" s="14"/>
      <c r="K314" s="19"/>
      <c r="L314" s="19"/>
    </row>
    <row r="315" spans="1:12" x14ac:dyDescent="0.3">
      <c r="A315" s="45">
        <f t="shared" si="11"/>
        <v>41528</v>
      </c>
      <c r="B315" s="26">
        <v>2013</v>
      </c>
      <c r="C315" s="4">
        <v>254</v>
      </c>
      <c r="D315" s="6">
        <v>3</v>
      </c>
      <c r="E315" s="6">
        <v>1</v>
      </c>
      <c r="F315" s="6">
        <v>4</v>
      </c>
      <c r="G315" s="6" t="e">
        <v>#N/A</v>
      </c>
      <c r="H315" s="63" t="e">
        <v>#N/A</v>
      </c>
      <c r="I315" s="16" t="s">
        <v>193</v>
      </c>
      <c r="J315" s="14"/>
      <c r="K315" s="19"/>
      <c r="L315" s="19"/>
    </row>
    <row r="316" spans="1:12" x14ac:dyDescent="0.3">
      <c r="A316" s="45">
        <f t="shared" si="11"/>
        <v>41528</v>
      </c>
      <c r="B316" s="26">
        <v>2013</v>
      </c>
      <c r="C316" s="4">
        <v>254</v>
      </c>
      <c r="D316" s="6">
        <v>3</v>
      </c>
      <c r="E316" s="6">
        <v>1</v>
      </c>
      <c r="F316" s="6">
        <v>5</v>
      </c>
      <c r="G316" s="6" t="e">
        <v>#N/A</v>
      </c>
      <c r="H316" s="63" t="e">
        <v>#N/A</v>
      </c>
      <c r="I316" s="16" t="s">
        <v>194</v>
      </c>
      <c r="J316" s="14"/>
      <c r="K316" s="19"/>
      <c r="L316" s="19"/>
    </row>
    <row r="317" spans="1:12" x14ac:dyDescent="0.3">
      <c r="A317" s="45">
        <f t="shared" si="11"/>
        <v>41528</v>
      </c>
      <c r="B317" s="26">
        <v>2013</v>
      </c>
      <c r="C317" s="4">
        <v>254</v>
      </c>
      <c r="D317" s="6">
        <v>3</v>
      </c>
      <c r="E317" s="6">
        <v>2</v>
      </c>
      <c r="F317" s="6">
        <v>1</v>
      </c>
      <c r="G317" s="6" t="e">
        <v>#N/A</v>
      </c>
      <c r="H317" s="63" t="e">
        <v>#N/A</v>
      </c>
      <c r="I317" s="16" t="s">
        <v>193</v>
      </c>
      <c r="J317" s="14"/>
      <c r="K317" s="19"/>
      <c r="L317" s="19"/>
    </row>
    <row r="318" spans="1:12" x14ac:dyDescent="0.3">
      <c r="A318" s="45">
        <f t="shared" si="11"/>
        <v>41528</v>
      </c>
      <c r="B318" s="26">
        <v>2013</v>
      </c>
      <c r="C318" s="4">
        <v>254</v>
      </c>
      <c r="D318" s="6">
        <v>3</v>
      </c>
      <c r="E318" s="6">
        <v>2</v>
      </c>
      <c r="F318" s="6">
        <v>2</v>
      </c>
      <c r="G318" s="6" t="e">
        <v>#N/A</v>
      </c>
      <c r="H318" s="63" t="e">
        <v>#N/A</v>
      </c>
      <c r="I318" s="16" t="s">
        <v>193</v>
      </c>
      <c r="J318" s="14"/>
      <c r="K318" s="19"/>
      <c r="L318" s="19"/>
    </row>
    <row r="319" spans="1:12" x14ac:dyDescent="0.3">
      <c r="A319" s="45">
        <f t="shared" si="11"/>
        <v>41528</v>
      </c>
      <c r="B319" s="26">
        <v>2013</v>
      </c>
      <c r="C319" s="4">
        <v>254</v>
      </c>
      <c r="D319" s="6">
        <v>3</v>
      </c>
      <c r="E319" s="6">
        <v>2</v>
      </c>
      <c r="F319" s="6">
        <v>3</v>
      </c>
      <c r="G319" s="6" t="e">
        <v>#N/A</v>
      </c>
      <c r="H319" s="63" t="e">
        <v>#N/A</v>
      </c>
      <c r="I319" s="16" t="s">
        <v>193</v>
      </c>
      <c r="J319" s="14"/>
      <c r="K319" s="19"/>
      <c r="L319" s="19"/>
    </row>
    <row r="320" spans="1:12" x14ac:dyDescent="0.3">
      <c r="A320" s="45">
        <f t="shared" si="11"/>
        <v>41528</v>
      </c>
      <c r="B320" s="26">
        <v>2013</v>
      </c>
      <c r="C320" s="4">
        <v>254</v>
      </c>
      <c r="D320" s="6">
        <v>3</v>
      </c>
      <c r="E320" s="6">
        <v>2</v>
      </c>
      <c r="F320" s="6">
        <v>4</v>
      </c>
      <c r="G320" s="6" t="e">
        <v>#N/A</v>
      </c>
      <c r="H320" s="63" t="e">
        <v>#N/A</v>
      </c>
      <c r="I320" s="16" t="s">
        <v>193</v>
      </c>
      <c r="J320" s="14"/>
      <c r="K320" s="19"/>
      <c r="L320" s="19"/>
    </row>
    <row r="321" spans="1:12" x14ac:dyDescent="0.3">
      <c r="A321" s="45">
        <f t="shared" si="11"/>
        <v>41528</v>
      </c>
      <c r="B321" s="26">
        <v>2013</v>
      </c>
      <c r="C321" s="4">
        <v>254</v>
      </c>
      <c r="D321" s="6">
        <v>3</v>
      </c>
      <c r="E321" s="6">
        <v>2</v>
      </c>
      <c r="F321" s="6">
        <v>5</v>
      </c>
      <c r="G321" s="6" t="e">
        <v>#N/A</v>
      </c>
      <c r="H321" s="63" t="e">
        <v>#N/A</v>
      </c>
      <c r="I321" s="16" t="s">
        <v>193</v>
      </c>
      <c r="J321" s="14"/>
      <c r="K321" s="19"/>
      <c r="L321" s="19"/>
    </row>
    <row r="322" spans="1:12" x14ac:dyDescent="0.3">
      <c r="A322" s="45">
        <f t="shared" si="11"/>
        <v>41528</v>
      </c>
      <c r="B322" s="26">
        <v>2013</v>
      </c>
      <c r="C322" s="4">
        <v>254</v>
      </c>
      <c r="D322" s="6">
        <v>4</v>
      </c>
      <c r="E322" s="6">
        <v>1</v>
      </c>
      <c r="F322" s="6">
        <v>1</v>
      </c>
      <c r="G322" s="6" t="e">
        <v>#N/A</v>
      </c>
      <c r="H322" s="63" t="e">
        <v>#N/A</v>
      </c>
      <c r="I322" s="16" t="s">
        <v>193</v>
      </c>
      <c r="J322" s="14"/>
      <c r="K322" s="19"/>
      <c r="L322" s="19"/>
    </row>
    <row r="323" spans="1:12" x14ac:dyDescent="0.3">
      <c r="A323" s="45">
        <f t="shared" si="11"/>
        <v>41528</v>
      </c>
      <c r="B323" s="26">
        <v>2013</v>
      </c>
      <c r="C323" s="4">
        <v>254</v>
      </c>
      <c r="D323" s="6">
        <v>4</v>
      </c>
      <c r="E323" s="6">
        <v>1</v>
      </c>
      <c r="F323" s="6">
        <v>2</v>
      </c>
      <c r="G323" s="6" t="e">
        <v>#N/A</v>
      </c>
      <c r="H323" s="63" t="e">
        <v>#N/A</v>
      </c>
      <c r="I323" s="16" t="s">
        <v>193</v>
      </c>
      <c r="J323" s="14"/>
      <c r="K323" s="19"/>
      <c r="L323" s="19"/>
    </row>
    <row r="324" spans="1:12" x14ac:dyDescent="0.3">
      <c r="A324" s="45">
        <f t="shared" si="11"/>
        <v>41528</v>
      </c>
      <c r="B324" s="26">
        <v>2013</v>
      </c>
      <c r="C324" s="4">
        <v>254</v>
      </c>
      <c r="D324" s="6">
        <v>4</v>
      </c>
      <c r="E324" s="6">
        <v>1</v>
      </c>
      <c r="F324" s="6">
        <v>3</v>
      </c>
      <c r="G324" s="6" t="e">
        <v>#N/A</v>
      </c>
      <c r="H324" s="63" t="e">
        <v>#N/A</v>
      </c>
      <c r="I324" s="16" t="s">
        <v>193</v>
      </c>
      <c r="J324" s="14"/>
      <c r="K324" s="19"/>
      <c r="L324" s="19"/>
    </row>
    <row r="325" spans="1:12" x14ac:dyDescent="0.3">
      <c r="A325" s="45">
        <f t="shared" si="11"/>
        <v>41528</v>
      </c>
      <c r="B325" s="26">
        <v>2013</v>
      </c>
      <c r="C325" s="4">
        <v>254</v>
      </c>
      <c r="D325" s="6">
        <v>4</v>
      </c>
      <c r="E325" s="6">
        <v>1</v>
      </c>
      <c r="F325" s="6">
        <v>4</v>
      </c>
      <c r="G325" s="6" t="e">
        <v>#N/A</v>
      </c>
      <c r="H325" s="63" t="e">
        <v>#N/A</v>
      </c>
      <c r="I325" s="16" t="s">
        <v>193</v>
      </c>
      <c r="J325" s="14"/>
      <c r="K325" s="19"/>
      <c r="L325" s="19"/>
    </row>
    <row r="326" spans="1:12" x14ac:dyDescent="0.3">
      <c r="A326" s="45">
        <f t="shared" si="11"/>
        <v>41528</v>
      </c>
      <c r="B326" s="26">
        <v>2013</v>
      </c>
      <c r="C326" s="4">
        <v>254</v>
      </c>
      <c r="D326" s="6">
        <v>4</v>
      </c>
      <c r="E326" s="6">
        <v>1</v>
      </c>
      <c r="F326" s="6">
        <v>5</v>
      </c>
      <c r="G326" s="6" t="e">
        <v>#N/A</v>
      </c>
      <c r="H326" s="63" t="e">
        <v>#N/A</v>
      </c>
      <c r="I326" s="16" t="s">
        <v>194</v>
      </c>
      <c r="J326" s="14"/>
      <c r="K326" s="19"/>
      <c r="L326" s="19"/>
    </row>
    <row r="327" spans="1:12" x14ac:dyDescent="0.3">
      <c r="A327" s="45">
        <f t="shared" si="11"/>
        <v>41528</v>
      </c>
      <c r="B327" s="26">
        <v>2013</v>
      </c>
      <c r="C327" s="4">
        <v>254</v>
      </c>
      <c r="D327" s="6">
        <v>4</v>
      </c>
      <c r="E327" s="6">
        <v>2</v>
      </c>
      <c r="F327" s="6">
        <v>1</v>
      </c>
      <c r="G327" s="6" t="e">
        <v>#N/A</v>
      </c>
      <c r="H327" s="63" t="e">
        <v>#N/A</v>
      </c>
      <c r="I327" s="16" t="s">
        <v>193</v>
      </c>
      <c r="J327" s="14"/>
      <c r="K327" s="19"/>
      <c r="L327" s="19"/>
    </row>
    <row r="328" spans="1:12" x14ac:dyDescent="0.3">
      <c r="A328" s="45">
        <f t="shared" si="11"/>
        <v>41528</v>
      </c>
      <c r="B328" s="26">
        <v>2013</v>
      </c>
      <c r="C328" s="4">
        <v>254</v>
      </c>
      <c r="D328" s="6">
        <v>4</v>
      </c>
      <c r="E328" s="6">
        <v>2</v>
      </c>
      <c r="F328" s="6">
        <v>2</v>
      </c>
      <c r="G328" s="6" t="e">
        <v>#N/A</v>
      </c>
      <c r="H328" s="63" t="e">
        <v>#N/A</v>
      </c>
      <c r="I328" s="16" t="s">
        <v>193</v>
      </c>
      <c r="J328" s="14"/>
      <c r="K328" s="19"/>
      <c r="L328" s="19"/>
    </row>
    <row r="329" spans="1:12" x14ac:dyDescent="0.3">
      <c r="A329" s="45">
        <f t="shared" si="11"/>
        <v>41528</v>
      </c>
      <c r="B329" s="26">
        <v>2013</v>
      </c>
      <c r="C329" s="4">
        <v>254</v>
      </c>
      <c r="D329" s="6">
        <v>4</v>
      </c>
      <c r="E329" s="6">
        <v>2</v>
      </c>
      <c r="F329" s="6">
        <v>3</v>
      </c>
      <c r="G329" s="6" t="e">
        <v>#N/A</v>
      </c>
      <c r="H329" s="63" t="e">
        <v>#N/A</v>
      </c>
      <c r="I329" s="16" t="s">
        <v>193</v>
      </c>
      <c r="J329" s="14"/>
      <c r="K329" s="19"/>
      <c r="L329" s="19"/>
    </row>
    <row r="330" spans="1:12" x14ac:dyDescent="0.3">
      <c r="A330" s="45">
        <f t="shared" si="11"/>
        <v>41528</v>
      </c>
      <c r="B330" s="26">
        <v>2013</v>
      </c>
      <c r="C330" s="4">
        <v>254</v>
      </c>
      <c r="D330" s="6">
        <v>4</v>
      </c>
      <c r="E330" s="6">
        <v>2</v>
      </c>
      <c r="F330" s="6">
        <v>4</v>
      </c>
      <c r="G330" s="6" t="e">
        <v>#N/A</v>
      </c>
      <c r="H330" s="63" t="e">
        <v>#N/A</v>
      </c>
      <c r="I330" s="16" t="s">
        <v>194</v>
      </c>
      <c r="J330" s="14"/>
      <c r="K330" s="19"/>
      <c r="L330" s="19"/>
    </row>
    <row r="331" spans="1:12" x14ac:dyDescent="0.3">
      <c r="A331" s="45">
        <f t="shared" si="11"/>
        <v>41528</v>
      </c>
      <c r="B331" s="26">
        <v>2013</v>
      </c>
      <c r="C331" s="4">
        <v>254</v>
      </c>
      <c r="D331" s="6">
        <v>4</v>
      </c>
      <c r="E331" s="6">
        <v>2</v>
      </c>
      <c r="F331" s="6">
        <v>5</v>
      </c>
      <c r="G331" s="6" t="e">
        <v>#N/A</v>
      </c>
      <c r="H331" s="63" t="e">
        <v>#N/A</v>
      </c>
      <c r="I331" s="16" t="s">
        <v>194</v>
      </c>
      <c r="J331" s="14"/>
      <c r="K331" s="19"/>
      <c r="L331" s="19"/>
    </row>
    <row r="332" spans="1:12" x14ac:dyDescent="0.3">
      <c r="A332" s="45">
        <f t="shared" si="11"/>
        <v>41528</v>
      </c>
      <c r="B332" s="26">
        <v>2013</v>
      </c>
      <c r="C332" s="4">
        <v>254</v>
      </c>
      <c r="D332" s="6">
        <v>7</v>
      </c>
      <c r="E332" s="6">
        <v>1</v>
      </c>
      <c r="F332" s="6">
        <v>1</v>
      </c>
      <c r="G332" s="6" t="e">
        <v>#N/A</v>
      </c>
      <c r="H332" s="63" t="e">
        <v>#N/A</v>
      </c>
      <c r="I332" s="16" t="s">
        <v>193</v>
      </c>
      <c r="J332" s="14"/>
      <c r="K332" s="19"/>
      <c r="L332" s="19"/>
    </row>
    <row r="333" spans="1:12" x14ac:dyDescent="0.3">
      <c r="A333" s="45">
        <f t="shared" si="11"/>
        <v>41528</v>
      </c>
      <c r="B333" s="26">
        <v>2013</v>
      </c>
      <c r="C333" s="4">
        <v>254</v>
      </c>
      <c r="D333" s="6">
        <v>7</v>
      </c>
      <c r="E333" s="6">
        <v>1</v>
      </c>
      <c r="F333" s="6">
        <v>2</v>
      </c>
      <c r="G333" s="6" t="e">
        <v>#N/A</v>
      </c>
      <c r="H333" s="63" t="e">
        <v>#N/A</v>
      </c>
      <c r="I333" s="16" t="s">
        <v>193</v>
      </c>
      <c r="J333" s="14"/>
      <c r="K333" s="19"/>
      <c r="L333" s="19"/>
    </row>
    <row r="334" spans="1:12" x14ac:dyDescent="0.3">
      <c r="A334" s="45">
        <f t="shared" si="11"/>
        <v>41528</v>
      </c>
      <c r="B334" s="26">
        <v>2013</v>
      </c>
      <c r="C334" s="4">
        <v>254</v>
      </c>
      <c r="D334" s="6">
        <v>7</v>
      </c>
      <c r="E334" s="6">
        <v>1</v>
      </c>
      <c r="F334" s="6">
        <v>3</v>
      </c>
      <c r="G334" s="6" t="e">
        <v>#N/A</v>
      </c>
      <c r="H334" s="63" t="e">
        <v>#N/A</v>
      </c>
      <c r="I334" s="16" t="s">
        <v>193</v>
      </c>
      <c r="J334" s="14"/>
      <c r="K334" s="19"/>
      <c r="L334" s="19"/>
    </row>
    <row r="335" spans="1:12" x14ac:dyDescent="0.3">
      <c r="A335" s="45">
        <f t="shared" si="11"/>
        <v>41528</v>
      </c>
      <c r="B335" s="26">
        <v>2013</v>
      </c>
      <c r="C335" s="4">
        <v>254</v>
      </c>
      <c r="D335" s="6">
        <v>7</v>
      </c>
      <c r="E335" s="6">
        <v>1</v>
      </c>
      <c r="F335" s="6">
        <v>4</v>
      </c>
      <c r="G335" s="6" t="e">
        <v>#N/A</v>
      </c>
      <c r="H335" s="63" t="e">
        <v>#N/A</v>
      </c>
      <c r="I335" s="16" t="s">
        <v>193</v>
      </c>
      <c r="J335" s="14"/>
      <c r="K335" s="19"/>
      <c r="L335" s="19"/>
    </row>
    <row r="336" spans="1:12" x14ac:dyDescent="0.3">
      <c r="A336" s="45">
        <f t="shared" si="11"/>
        <v>41528</v>
      </c>
      <c r="B336" s="26">
        <v>2013</v>
      </c>
      <c r="C336" s="4">
        <v>254</v>
      </c>
      <c r="D336" s="6">
        <v>7</v>
      </c>
      <c r="E336" s="6">
        <v>1</v>
      </c>
      <c r="F336" s="6">
        <v>5</v>
      </c>
      <c r="G336" s="6" t="e">
        <v>#N/A</v>
      </c>
      <c r="H336" s="63" t="e">
        <v>#N/A</v>
      </c>
      <c r="I336" s="16" t="s">
        <v>193</v>
      </c>
      <c r="J336" s="14"/>
      <c r="K336" s="19"/>
      <c r="L336" s="19"/>
    </row>
    <row r="337" spans="1:12" x14ac:dyDescent="0.3">
      <c r="A337" s="45">
        <f t="shared" si="11"/>
        <v>41528</v>
      </c>
      <c r="B337" s="26">
        <v>2013</v>
      </c>
      <c r="C337" s="4">
        <v>254</v>
      </c>
      <c r="D337" s="6">
        <v>7</v>
      </c>
      <c r="E337" s="6">
        <v>2</v>
      </c>
      <c r="F337" s="6">
        <v>1</v>
      </c>
      <c r="G337" s="6" t="e">
        <v>#N/A</v>
      </c>
      <c r="H337" s="63" t="e">
        <v>#N/A</v>
      </c>
      <c r="I337" s="16" t="s">
        <v>193</v>
      </c>
      <c r="J337" s="14"/>
      <c r="K337" s="19"/>
      <c r="L337" s="19"/>
    </row>
    <row r="338" spans="1:12" x14ac:dyDescent="0.3">
      <c r="A338" s="45">
        <f t="shared" si="11"/>
        <v>41528</v>
      </c>
      <c r="B338" s="26">
        <v>2013</v>
      </c>
      <c r="C338" s="4">
        <v>254</v>
      </c>
      <c r="D338" s="6">
        <v>7</v>
      </c>
      <c r="E338" s="6">
        <v>2</v>
      </c>
      <c r="F338" s="6">
        <v>2</v>
      </c>
      <c r="G338" s="6" t="e">
        <v>#N/A</v>
      </c>
      <c r="H338" s="63" t="e">
        <v>#N/A</v>
      </c>
      <c r="I338" s="16" t="s">
        <v>193</v>
      </c>
      <c r="J338" s="14"/>
      <c r="K338" s="19"/>
      <c r="L338" s="19"/>
    </row>
    <row r="339" spans="1:12" x14ac:dyDescent="0.3">
      <c r="A339" s="45">
        <f t="shared" si="11"/>
        <v>41528</v>
      </c>
      <c r="B339" s="26">
        <v>2013</v>
      </c>
      <c r="C339" s="4">
        <v>254</v>
      </c>
      <c r="D339" s="6">
        <v>7</v>
      </c>
      <c r="E339" s="6">
        <v>2</v>
      </c>
      <c r="F339" s="6">
        <v>3</v>
      </c>
      <c r="G339" s="6" t="e">
        <v>#N/A</v>
      </c>
      <c r="H339" s="63" t="e">
        <v>#N/A</v>
      </c>
      <c r="I339" s="16" t="s">
        <v>193</v>
      </c>
      <c r="J339" s="14"/>
      <c r="K339" s="19"/>
      <c r="L339" s="19"/>
    </row>
    <row r="340" spans="1:12" x14ac:dyDescent="0.3">
      <c r="A340" s="45">
        <f t="shared" si="11"/>
        <v>41528</v>
      </c>
      <c r="B340" s="26">
        <v>2013</v>
      </c>
      <c r="C340" s="4">
        <v>254</v>
      </c>
      <c r="D340" s="6">
        <v>7</v>
      </c>
      <c r="E340" s="6">
        <v>2</v>
      </c>
      <c r="F340" s="6">
        <v>4</v>
      </c>
      <c r="G340" s="6" t="e">
        <v>#N/A</v>
      </c>
      <c r="H340" s="63" t="e">
        <v>#N/A</v>
      </c>
      <c r="I340" s="16" t="s">
        <v>193</v>
      </c>
      <c r="J340" s="14"/>
      <c r="K340" s="19"/>
      <c r="L340" s="19"/>
    </row>
    <row r="341" spans="1:12" x14ac:dyDescent="0.3">
      <c r="A341" s="45">
        <f t="shared" si="11"/>
        <v>41528</v>
      </c>
      <c r="B341" s="26">
        <v>2013</v>
      </c>
      <c r="C341" s="4">
        <v>254</v>
      </c>
      <c r="D341" s="6">
        <v>7</v>
      </c>
      <c r="E341" s="6">
        <v>2</v>
      </c>
      <c r="F341" s="6">
        <v>5</v>
      </c>
      <c r="G341" s="6" t="e">
        <v>#N/A</v>
      </c>
      <c r="H341" s="63" t="e">
        <v>#N/A</v>
      </c>
      <c r="I341" s="16" t="s">
        <v>193</v>
      </c>
      <c r="J341" s="14"/>
      <c r="K341" s="19"/>
      <c r="L341" s="19"/>
    </row>
    <row r="342" spans="1:12" x14ac:dyDescent="0.3">
      <c r="A342" s="45">
        <f t="shared" si="11"/>
        <v>41528</v>
      </c>
      <c r="B342" s="26">
        <v>2013</v>
      </c>
      <c r="C342" s="4">
        <v>254</v>
      </c>
      <c r="D342" s="6">
        <v>8</v>
      </c>
      <c r="E342" s="6">
        <v>1</v>
      </c>
      <c r="F342" s="6">
        <v>1</v>
      </c>
      <c r="G342" s="6" t="e">
        <v>#N/A</v>
      </c>
      <c r="H342" s="63" t="e">
        <v>#N/A</v>
      </c>
      <c r="I342" s="16" t="s">
        <v>193</v>
      </c>
      <c r="J342" s="14"/>
      <c r="K342" s="19"/>
      <c r="L342" s="19"/>
    </row>
    <row r="343" spans="1:12" x14ac:dyDescent="0.3">
      <c r="A343" s="45">
        <f t="shared" si="11"/>
        <v>41528</v>
      </c>
      <c r="B343" s="26">
        <v>2013</v>
      </c>
      <c r="C343" s="4">
        <v>254</v>
      </c>
      <c r="D343" s="6">
        <v>8</v>
      </c>
      <c r="E343" s="6">
        <v>1</v>
      </c>
      <c r="F343" s="6">
        <v>2</v>
      </c>
      <c r="G343" s="6" t="e">
        <v>#N/A</v>
      </c>
      <c r="H343" s="63" t="e">
        <v>#N/A</v>
      </c>
      <c r="I343" s="16" t="s">
        <v>193</v>
      </c>
      <c r="J343" s="14"/>
      <c r="K343" s="19"/>
      <c r="L343" s="19"/>
    </row>
    <row r="344" spans="1:12" x14ac:dyDescent="0.3">
      <c r="A344" s="45">
        <f t="shared" si="11"/>
        <v>41528</v>
      </c>
      <c r="B344" s="26">
        <v>2013</v>
      </c>
      <c r="C344" s="4">
        <v>254</v>
      </c>
      <c r="D344" s="6">
        <v>8</v>
      </c>
      <c r="E344" s="6">
        <v>1</v>
      </c>
      <c r="F344" s="6">
        <v>3</v>
      </c>
      <c r="G344" s="6" t="e">
        <v>#N/A</v>
      </c>
      <c r="H344" s="63" t="e">
        <v>#N/A</v>
      </c>
      <c r="I344" s="16" t="s">
        <v>193</v>
      </c>
      <c r="J344" s="14"/>
      <c r="K344" s="19"/>
      <c r="L344" s="19"/>
    </row>
    <row r="345" spans="1:12" x14ac:dyDescent="0.3">
      <c r="A345" s="45">
        <f t="shared" si="11"/>
        <v>41528</v>
      </c>
      <c r="B345" s="26">
        <v>2013</v>
      </c>
      <c r="C345" s="4">
        <v>254</v>
      </c>
      <c r="D345" s="6">
        <v>8</v>
      </c>
      <c r="E345" s="6">
        <v>1</v>
      </c>
      <c r="F345" s="6">
        <v>4</v>
      </c>
      <c r="G345" s="6" t="e">
        <v>#N/A</v>
      </c>
      <c r="H345" s="63" t="e">
        <v>#N/A</v>
      </c>
      <c r="I345" s="16" t="s">
        <v>193</v>
      </c>
      <c r="J345" s="14"/>
      <c r="K345" s="19"/>
      <c r="L345" s="19"/>
    </row>
    <row r="346" spans="1:12" x14ac:dyDescent="0.3">
      <c r="A346" s="45">
        <f t="shared" si="11"/>
        <v>41528</v>
      </c>
      <c r="B346" s="26">
        <v>2013</v>
      </c>
      <c r="C346" s="4">
        <v>254</v>
      </c>
      <c r="D346" s="6">
        <v>8</v>
      </c>
      <c r="E346" s="6">
        <v>1</v>
      </c>
      <c r="F346" s="6">
        <v>5</v>
      </c>
      <c r="G346" s="6" t="e">
        <v>#N/A</v>
      </c>
      <c r="H346" s="63" t="e">
        <v>#N/A</v>
      </c>
      <c r="I346" s="16" t="s">
        <v>193</v>
      </c>
      <c r="J346" s="14"/>
      <c r="K346" s="19"/>
      <c r="L346" s="19"/>
    </row>
    <row r="347" spans="1:12" x14ac:dyDescent="0.3">
      <c r="A347" s="45">
        <f t="shared" si="11"/>
        <v>41528</v>
      </c>
      <c r="B347" s="26">
        <v>2013</v>
      </c>
      <c r="C347" s="4">
        <v>254</v>
      </c>
      <c r="D347" s="6">
        <v>8</v>
      </c>
      <c r="E347" s="6">
        <v>2</v>
      </c>
      <c r="F347" s="6">
        <v>1</v>
      </c>
      <c r="G347" s="6" t="e">
        <v>#N/A</v>
      </c>
      <c r="H347" s="63" t="e">
        <v>#N/A</v>
      </c>
      <c r="I347" s="16" t="s">
        <v>193</v>
      </c>
      <c r="J347" s="14"/>
      <c r="K347" s="19"/>
      <c r="L347" s="19"/>
    </row>
    <row r="348" spans="1:12" x14ac:dyDescent="0.3">
      <c r="A348" s="45">
        <f t="shared" si="11"/>
        <v>41528</v>
      </c>
      <c r="B348" s="26">
        <v>2013</v>
      </c>
      <c r="C348" s="4">
        <v>254</v>
      </c>
      <c r="D348" s="6">
        <v>8</v>
      </c>
      <c r="E348" s="6">
        <v>2</v>
      </c>
      <c r="F348" s="6">
        <v>2</v>
      </c>
      <c r="G348" s="6" t="e">
        <v>#N/A</v>
      </c>
      <c r="H348" s="63" t="e">
        <v>#N/A</v>
      </c>
      <c r="I348" s="16" t="s">
        <v>193</v>
      </c>
      <c r="J348" s="14"/>
      <c r="K348" s="19"/>
      <c r="L348" s="19"/>
    </row>
    <row r="349" spans="1:12" x14ac:dyDescent="0.3">
      <c r="A349" s="45">
        <f t="shared" si="11"/>
        <v>41528</v>
      </c>
      <c r="B349" s="26">
        <v>2013</v>
      </c>
      <c r="C349" s="4">
        <v>254</v>
      </c>
      <c r="D349" s="6">
        <v>8</v>
      </c>
      <c r="E349" s="6">
        <v>2</v>
      </c>
      <c r="F349" s="6">
        <v>3</v>
      </c>
      <c r="G349" s="6" t="e">
        <v>#N/A</v>
      </c>
      <c r="H349" s="63" t="e">
        <v>#N/A</v>
      </c>
      <c r="I349" s="16" t="s">
        <v>193</v>
      </c>
      <c r="J349" s="14"/>
      <c r="K349" s="19"/>
      <c r="L349" s="19"/>
    </row>
    <row r="350" spans="1:12" x14ac:dyDescent="0.3">
      <c r="A350" s="45">
        <f t="shared" si="11"/>
        <v>41528</v>
      </c>
      <c r="B350" s="26">
        <v>2013</v>
      </c>
      <c r="C350" s="4">
        <v>254</v>
      </c>
      <c r="D350" s="6">
        <v>8</v>
      </c>
      <c r="E350" s="6">
        <v>2</v>
      </c>
      <c r="F350" s="6">
        <v>4</v>
      </c>
      <c r="G350" s="6" t="e">
        <v>#N/A</v>
      </c>
      <c r="H350" s="63" t="e">
        <v>#N/A</v>
      </c>
      <c r="I350" s="16" t="s">
        <v>193</v>
      </c>
      <c r="J350" s="14"/>
      <c r="K350" s="19"/>
      <c r="L350" s="19"/>
    </row>
    <row r="351" spans="1:12" x14ac:dyDescent="0.3">
      <c r="A351" s="45">
        <f t="shared" si="11"/>
        <v>41528</v>
      </c>
      <c r="B351" s="26">
        <v>2013</v>
      </c>
      <c r="C351" s="4">
        <v>254</v>
      </c>
      <c r="D351" s="6">
        <v>8</v>
      </c>
      <c r="E351" s="6">
        <v>2</v>
      </c>
      <c r="F351" s="6">
        <v>5</v>
      </c>
      <c r="G351" s="6" t="e">
        <v>#N/A</v>
      </c>
      <c r="H351" s="63" t="e">
        <v>#N/A</v>
      </c>
      <c r="I351" s="16" t="s">
        <v>193</v>
      </c>
      <c r="J351" s="14"/>
      <c r="K351" s="19"/>
      <c r="L351" s="19"/>
    </row>
    <row r="352" spans="1:12" x14ac:dyDescent="0.3">
      <c r="A352" s="45">
        <f t="shared" si="11"/>
        <v>41528</v>
      </c>
      <c r="B352" s="26">
        <v>2013</v>
      </c>
      <c r="C352" s="4">
        <v>254</v>
      </c>
      <c r="D352" s="6">
        <v>9</v>
      </c>
      <c r="E352" s="6">
        <v>1</v>
      </c>
      <c r="F352" s="6">
        <v>1</v>
      </c>
      <c r="G352" s="6" t="e">
        <v>#N/A</v>
      </c>
      <c r="H352" s="63" t="e">
        <v>#N/A</v>
      </c>
      <c r="I352" s="16" t="s">
        <v>193</v>
      </c>
      <c r="J352" s="14"/>
      <c r="K352" s="19"/>
      <c r="L352" s="19"/>
    </row>
    <row r="353" spans="1:12" x14ac:dyDescent="0.3">
      <c r="A353" s="45">
        <f t="shared" si="11"/>
        <v>41528</v>
      </c>
      <c r="B353" s="26">
        <v>2013</v>
      </c>
      <c r="C353" s="4">
        <v>254</v>
      </c>
      <c r="D353" s="6">
        <v>9</v>
      </c>
      <c r="E353" s="6">
        <v>1</v>
      </c>
      <c r="F353" s="6">
        <v>2</v>
      </c>
      <c r="G353" s="6" t="e">
        <v>#N/A</v>
      </c>
      <c r="H353" s="63" t="e">
        <v>#N/A</v>
      </c>
      <c r="I353" s="16" t="s">
        <v>193</v>
      </c>
      <c r="J353" s="14"/>
      <c r="K353" s="19"/>
      <c r="L353" s="19"/>
    </row>
    <row r="354" spans="1:12" x14ac:dyDescent="0.3">
      <c r="A354" s="45">
        <f t="shared" si="11"/>
        <v>41528</v>
      </c>
      <c r="B354" s="26">
        <v>2013</v>
      </c>
      <c r="C354" s="4">
        <v>254</v>
      </c>
      <c r="D354" s="6">
        <v>9</v>
      </c>
      <c r="E354" s="6">
        <v>1</v>
      </c>
      <c r="F354" s="6">
        <v>3</v>
      </c>
      <c r="G354" s="6" t="e">
        <v>#N/A</v>
      </c>
      <c r="H354" s="63" t="e">
        <v>#N/A</v>
      </c>
      <c r="I354" s="16" t="s">
        <v>193</v>
      </c>
      <c r="J354" s="14"/>
      <c r="K354" s="19"/>
      <c r="L354" s="19"/>
    </row>
    <row r="355" spans="1:12" x14ac:dyDescent="0.3">
      <c r="A355" s="45">
        <f t="shared" si="11"/>
        <v>41528</v>
      </c>
      <c r="B355" s="26">
        <v>2013</v>
      </c>
      <c r="C355" s="4">
        <v>254</v>
      </c>
      <c r="D355" s="6">
        <v>9</v>
      </c>
      <c r="E355" s="6">
        <v>1</v>
      </c>
      <c r="F355" s="6">
        <v>4</v>
      </c>
      <c r="G355" s="6" t="e">
        <v>#N/A</v>
      </c>
      <c r="H355" s="63" t="e">
        <v>#N/A</v>
      </c>
      <c r="I355" s="16" t="s">
        <v>193</v>
      </c>
      <c r="J355" s="14"/>
      <c r="K355" s="19"/>
      <c r="L355" s="19"/>
    </row>
    <row r="356" spans="1:12" x14ac:dyDescent="0.3">
      <c r="A356" s="45">
        <f t="shared" si="11"/>
        <v>41528</v>
      </c>
      <c r="B356" s="26">
        <v>2013</v>
      </c>
      <c r="C356" s="4">
        <v>254</v>
      </c>
      <c r="D356" s="6">
        <v>9</v>
      </c>
      <c r="E356" s="6">
        <v>1</v>
      </c>
      <c r="F356" s="6">
        <v>5</v>
      </c>
      <c r="G356" s="6" t="e">
        <v>#N/A</v>
      </c>
      <c r="H356" s="63" t="e">
        <v>#N/A</v>
      </c>
      <c r="I356" s="16" t="s">
        <v>193</v>
      </c>
      <c r="J356" s="14"/>
      <c r="K356" s="19"/>
      <c r="L356" s="19"/>
    </row>
    <row r="357" spans="1:12" x14ac:dyDescent="0.3">
      <c r="A357" s="45">
        <f t="shared" si="11"/>
        <v>41528</v>
      </c>
      <c r="B357" s="26">
        <v>2013</v>
      </c>
      <c r="C357" s="4">
        <v>254</v>
      </c>
      <c r="D357" s="6">
        <v>9</v>
      </c>
      <c r="E357" s="6">
        <v>2</v>
      </c>
      <c r="F357" s="6">
        <v>1</v>
      </c>
      <c r="G357" s="6" t="e">
        <v>#N/A</v>
      </c>
      <c r="H357" s="63" t="e">
        <v>#N/A</v>
      </c>
      <c r="I357" s="16" t="s">
        <v>193</v>
      </c>
      <c r="J357" s="14"/>
      <c r="K357" s="19"/>
      <c r="L357" s="19"/>
    </row>
    <row r="358" spans="1:12" x14ac:dyDescent="0.3">
      <c r="A358" s="45">
        <f t="shared" si="11"/>
        <v>41528</v>
      </c>
      <c r="B358" s="26">
        <v>2013</v>
      </c>
      <c r="C358" s="4">
        <v>254</v>
      </c>
      <c r="D358" s="6">
        <v>9</v>
      </c>
      <c r="E358" s="6">
        <v>2</v>
      </c>
      <c r="F358" s="6">
        <v>2</v>
      </c>
      <c r="G358" s="6" t="e">
        <v>#N/A</v>
      </c>
      <c r="H358" s="63" t="e">
        <v>#N/A</v>
      </c>
      <c r="I358" s="16" t="s">
        <v>193</v>
      </c>
      <c r="J358" s="14"/>
      <c r="K358" s="19"/>
      <c r="L358" s="19"/>
    </row>
    <row r="359" spans="1:12" x14ac:dyDescent="0.3">
      <c r="A359" s="45">
        <f t="shared" si="11"/>
        <v>41528</v>
      </c>
      <c r="B359" s="26">
        <v>2013</v>
      </c>
      <c r="C359" s="4">
        <v>254</v>
      </c>
      <c r="D359" s="6">
        <v>9</v>
      </c>
      <c r="E359" s="6">
        <v>2</v>
      </c>
      <c r="F359" s="6">
        <v>3</v>
      </c>
      <c r="G359" s="6" t="e">
        <v>#N/A</v>
      </c>
      <c r="H359" s="63" t="e">
        <v>#N/A</v>
      </c>
      <c r="I359" s="16" t="s">
        <v>193</v>
      </c>
      <c r="J359" s="14"/>
      <c r="K359" s="19"/>
      <c r="L359" s="19"/>
    </row>
    <row r="360" spans="1:12" x14ac:dyDescent="0.3">
      <c r="A360" s="45">
        <f t="shared" si="11"/>
        <v>41528</v>
      </c>
      <c r="B360" s="26">
        <v>2013</v>
      </c>
      <c r="C360" s="4">
        <v>254</v>
      </c>
      <c r="D360" s="6">
        <v>9</v>
      </c>
      <c r="E360" s="6">
        <v>2</v>
      </c>
      <c r="F360" s="6">
        <v>4</v>
      </c>
      <c r="G360" s="6" t="e">
        <v>#N/A</v>
      </c>
      <c r="H360" s="63" t="e">
        <v>#N/A</v>
      </c>
      <c r="I360" s="16" t="s">
        <v>194</v>
      </c>
      <c r="J360" s="14"/>
      <c r="K360" s="19"/>
      <c r="L360" s="19"/>
    </row>
    <row r="361" spans="1:12" x14ac:dyDescent="0.3">
      <c r="A361" s="45">
        <f t="shared" si="11"/>
        <v>41528</v>
      </c>
      <c r="B361" s="26">
        <v>2013</v>
      </c>
      <c r="C361" s="4">
        <v>254</v>
      </c>
      <c r="D361" s="6">
        <v>9</v>
      </c>
      <c r="E361" s="6">
        <v>2</v>
      </c>
      <c r="F361" s="6">
        <v>5</v>
      </c>
      <c r="G361" s="6" t="e">
        <v>#N/A</v>
      </c>
      <c r="H361" s="63" t="e">
        <v>#N/A</v>
      </c>
      <c r="I361" s="16" t="s">
        <v>193</v>
      </c>
      <c r="J361" s="14"/>
      <c r="K361" s="19"/>
      <c r="L361" s="19"/>
    </row>
    <row r="362" spans="1:12" x14ac:dyDescent="0.3">
      <c r="A362" s="3"/>
    </row>
    <row r="363" spans="1:12" x14ac:dyDescent="0.3">
      <c r="A363" s="3"/>
    </row>
    <row r="364" spans="1:12" x14ac:dyDescent="0.3">
      <c r="A364" s="3"/>
    </row>
    <row r="365" spans="1:12" x14ac:dyDescent="0.3">
      <c r="A365" s="3"/>
    </row>
    <row r="366" spans="1:12" x14ac:dyDescent="0.3">
      <c r="A366" s="3"/>
    </row>
    <row r="367" spans="1:12" x14ac:dyDescent="0.3">
      <c r="A367" s="3"/>
    </row>
    <row r="368" spans="1:12" x14ac:dyDescent="0.3">
      <c r="A368" s="3"/>
    </row>
    <row r="369" spans="1:1" x14ac:dyDescent="0.3">
      <c r="A369" s="3"/>
    </row>
    <row r="370" spans="1:1" x14ac:dyDescent="0.3">
      <c r="A370" s="3"/>
    </row>
    <row r="371" spans="1:1" x14ac:dyDescent="0.3">
      <c r="A371" s="3"/>
    </row>
    <row r="372" spans="1:1" x14ac:dyDescent="0.3">
      <c r="A372" s="3"/>
    </row>
    <row r="373" spans="1:1" x14ac:dyDescent="0.3">
      <c r="A373" s="3"/>
    </row>
    <row r="374" spans="1:1" x14ac:dyDescent="0.3">
      <c r="A374" s="3"/>
    </row>
    <row r="375" spans="1:1" x14ac:dyDescent="0.3">
      <c r="A375" s="3"/>
    </row>
    <row r="376" spans="1:1" x14ac:dyDescent="0.3">
      <c r="A376" s="3"/>
    </row>
    <row r="377" spans="1:1" x14ac:dyDescent="0.3">
      <c r="A377" s="3"/>
    </row>
    <row r="378" spans="1:1" x14ac:dyDescent="0.3">
      <c r="A378" s="3"/>
    </row>
    <row r="379" spans="1:1" x14ac:dyDescent="0.3">
      <c r="A379" s="3"/>
    </row>
    <row r="380" spans="1:1" x14ac:dyDescent="0.3">
      <c r="A380" s="3"/>
    </row>
    <row r="381" spans="1:1" x14ac:dyDescent="0.3">
      <c r="A381" s="3"/>
    </row>
    <row r="382" spans="1:1" x14ac:dyDescent="0.3">
      <c r="A382" s="3"/>
    </row>
    <row r="383" spans="1:1" x14ac:dyDescent="0.3">
      <c r="A383" s="3"/>
    </row>
    <row r="384" spans="1:1" x14ac:dyDescent="0.3">
      <c r="A384" s="3"/>
    </row>
    <row r="385" spans="1:1" x14ac:dyDescent="0.3">
      <c r="A385" s="3"/>
    </row>
    <row r="386" spans="1:1" x14ac:dyDescent="0.3">
      <c r="A386" s="3"/>
    </row>
    <row r="387" spans="1:1" x14ac:dyDescent="0.3">
      <c r="A387" s="3"/>
    </row>
    <row r="388" spans="1:1" x14ac:dyDescent="0.3">
      <c r="A388" s="3"/>
    </row>
    <row r="389" spans="1:1" x14ac:dyDescent="0.3">
      <c r="A389" s="3"/>
    </row>
    <row r="390" spans="1:1" x14ac:dyDescent="0.3">
      <c r="A390" s="3"/>
    </row>
    <row r="391" spans="1:1" x14ac:dyDescent="0.3">
      <c r="A391" s="3"/>
    </row>
    <row r="392" spans="1:1" x14ac:dyDescent="0.3">
      <c r="A392" s="3"/>
    </row>
    <row r="393" spans="1:1" x14ac:dyDescent="0.3">
      <c r="A393" s="3"/>
    </row>
    <row r="394" spans="1:1" x14ac:dyDescent="0.3">
      <c r="A394" s="3"/>
    </row>
    <row r="395" spans="1:1" x14ac:dyDescent="0.3">
      <c r="A395" s="3"/>
    </row>
    <row r="396" spans="1:1" x14ac:dyDescent="0.3">
      <c r="A396" s="3"/>
    </row>
    <row r="397" spans="1:1" x14ac:dyDescent="0.3">
      <c r="A397" s="3"/>
    </row>
    <row r="398" spans="1:1" x14ac:dyDescent="0.3">
      <c r="A398" s="3"/>
    </row>
    <row r="399" spans="1:1" x14ac:dyDescent="0.3">
      <c r="A399" s="3"/>
    </row>
    <row r="400" spans="1:1" x14ac:dyDescent="0.3">
      <c r="A400" s="3"/>
    </row>
    <row r="401" spans="1:1" x14ac:dyDescent="0.3">
      <c r="A401" s="3"/>
    </row>
    <row r="402" spans="1:1" x14ac:dyDescent="0.3">
      <c r="A402" s="3"/>
    </row>
    <row r="403" spans="1:1" x14ac:dyDescent="0.3">
      <c r="A403" s="3"/>
    </row>
    <row r="404" spans="1:1" x14ac:dyDescent="0.3">
      <c r="A404" s="3"/>
    </row>
    <row r="405" spans="1:1" x14ac:dyDescent="0.3">
      <c r="A405" s="3"/>
    </row>
    <row r="406" spans="1:1" x14ac:dyDescent="0.3">
      <c r="A406" s="3"/>
    </row>
    <row r="407" spans="1:1" x14ac:dyDescent="0.3">
      <c r="A407" s="3"/>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C96F54-201F-4FB1-A78C-656C0285F3EF}">
  <sheetPr codeName="Sheet7"/>
  <dimension ref="A1:U15"/>
  <sheetViews>
    <sheetView workbookViewId="0"/>
  </sheetViews>
  <sheetFormatPr defaultRowHeight="14.4" x14ac:dyDescent="0.3"/>
  <cols>
    <col min="1" max="1" width="30.6640625" style="40" customWidth="1"/>
    <col min="2" max="2" width="26.109375" style="40" customWidth="1"/>
    <col min="3" max="3" width="76.44140625" style="40" customWidth="1"/>
    <col min="4" max="4" width="18.44140625" style="40" customWidth="1"/>
    <col min="5" max="5" width="10.77734375" style="40" customWidth="1"/>
    <col min="6" max="6" width="13.109375" style="40" customWidth="1"/>
    <col min="7" max="7" width="11.6640625" style="40" customWidth="1"/>
    <col min="8" max="8" width="13.33203125" style="40" customWidth="1"/>
    <col min="9" max="16384" width="8.88671875" style="29"/>
  </cols>
  <sheetData>
    <row r="1" spans="1:21" ht="27.6" x14ac:dyDescent="0.3">
      <c r="A1" s="55" t="s">
        <v>26</v>
      </c>
      <c r="B1" s="55" t="s">
        <v>27</v>
      </c>
      <c r="C1" s="55" t="s">
        <v>28</v>
      </c>
      <c r="D1" s="55" t="s">
        <v>29</v>
      </c>
      <c r="E1" s="55" t="s">
        <v>30</v>
      </c>
      <c r="F1" s="55" t="s">
        <v>31</v>
      </c>
      <c r="G1" s="55" t="s">
        <v>32</v>
      </c>
      <c r="H1" s="55" t="s">
        <v>33</v>
      </c>
    </row>
    <row r="2" spans="1:21" x14ac:dyDescent="0.3">
      <c r="A2" s="67" t="s">
        <v>196</v>
      </c>
      <c r="B2" s="68" t="s">
        <v>4</v>
      </c>
      <c r="C2" s="69" t="s">
        <v>34</v>
      </c>
      <c r="D2" s="70" t="s">
        <v>35</v>
      </c>
      <c r="E2" s="67">
        <v>10</v>
      </c>
      <c r="F2" s="67"/>
      <c r="G2" s="67" t="s">
        <v>36</v>
      </c>
      <c r="H2" s="67" t="s">
        <v>37</v>
      </c>
    </row>
    <row r="3" spans="1:21" x14ac:dyDescent="0.3">
      <c r="A3" s="67" t="s">
        <v>196</v>
      </c>
      <c r="B3" s="69" t="s">
        <v>0</v>
      </c>
      <c r="C3" s="69" t="s">
        <v>0</v>
      </c>
      <c r="D3" s="69" t="s">
        <v>38</v>
      </c>
      <c r="E3" s="67">
        <v>4</v>
      </c>
      <c r="F3" s="67"/>
      <c r="G3" s="67" t="s">
        <v>36</v>
      </c>
      <c r="H3" s="67" t="s">
        <v>37</v>
      </c>
    </row>
    <row r="4" spans="1:21" x14ac:dyDescent="0.3">
      <c r="A4" s="67" t="s">
        <v>196</v>
      </c>
      <c r="B4" s="69" t="s">
        <v>1</v>
      </c>
      <c r="C4" s="69" t="s">
        <v>39</v>
      </c>
      <c r="D4" s="69" t="s">
        <v>40</v>
      </c>
      <c r="E4" s="67">
        <v>3</v>
      </c>
      <c r="F4" s="67" t="s">
        <v>41</v>
      </c>
      <c r="G4" s="67" t="s">
        <v>36</v>
      </c>
      <c r="H4" s="67" t="s">
        <v>37</v>
      </c>
    </row>
    <row r="5" spans="1:21" ht="289.8" x14ac:dyDescent="0.3">
      <c r="A5" s="67" t="s">
        <v>196</v>
      </c>
      <c r="B5" s="71" t="s">
        <v>101</v>
      </c>
      <c r="C5" s="58" t="s">
        <v>115</v>
      </c>
      <c r="D5" s="69" t="s">
        <v>40</v>
      </c>
      <c r="E5" s="67"/>
      <c r="F5" s="67"/>
      <c r="G5" s="67" t="s">
        <v>36</v>
      </c>
      <c r="H5" s="67" t="s">
        <v>37</v>
      </c>
      <c r="I5" s="40"/>
      <c r="J5" s="40"/>
      <c r="K5" s="40"/>
      <c r="L5" s="40"/>
      <c r="M5" s="40"/>
      <c r="N5" s="40"/>
      <c r="O5" s="40"/>
      <c r="P5" s="40"/>
      <c r="Q5" s="40"/>
      <c r="R5" s="40"/>
      <c r="S5" s="40"/>
      <c r="T5" s="40"/>
      <c r="U5" s="40"/>
    </row>
    <row r="6" spans="1:21" ht="27.6" x14ac:dyDescent="0.3">
      <c r="A6" s="67" t="s">
        <v>196</v>
      </c>
      <c r="B6" s="71" t="s">
        <v>46</v>
      </c>
      <c r="C6" s="58" t="s">
        <v>116</v>
      </c>
      <c r="D6" s="69" t="s">
        <v>40</v>
      </c>
      <c r="E6" s="67"/>
      <c r="F6" s="67"/>
      <c r="G6" s="67" t="s">
        <v>36</v>
      </c>
      <c r="H6" s="67" t="s">
        <v>37</v>
      </c>
    </row>
    <row r="7" spans="1:21" ht="26.4" x14ac:dyDescent="0.3">
      <c r="A7" s="67" t="s">
        <v>196</v>
      </c>
      <c r="B7" s="37" t="s">
        <v>105</v>
      </c>
      <c r="C7" s="72" t="s">
        <v>118</v>
      </c>
      <c r="D7" s="72" t="s">
        <v>43</v>
      </c>
      <c r="E7" s="73"/>
      <c r="F7" s="73"/>
      <c r="G7" s="73" t="s">
        <v>36</v>
      </c>
      <c r="H7" s="73" t="s">
        <v>37</v>
      </c>
    </row>
    <row r="8" spans="1:21" x14ac:dyDescent="0.3">
      <c r="A8" s="67" t="s">
        <v>196</v>
      </c>
      <c r="B8" s="74" t="s">
        <v>104</v>
      </c>
      <c r="C8" s="69" t="s">
        <v>109</v>
      </c>
      <c r="D8" s="69" t="s">
        <v>40</v>
      </c>
      <c r="E8" s="67"/>
      <c r="F8" s="67"/>
      <c r="G8" s="67" t="s">
        <v>36</v>
      </c>
      <c r="H8" s="67" t="s">
        <v>44</v>
      </c>
    </row>
    <row r="9" spans="1:21" x14ac:dyDescent="0.3">
      <c r="A9" s="67" t="s">
        <v>196</v>
      </c>
      <c r="B9" s="75" t="s">
        <v>107</v>
      </c>
      <c r="C9" s="69" t="s">
        <v>114</v>
      </c>
      <c r="D9" s="69" t="s">
        <v>43</v>
      </c>
      <c r="E9" s="67"/>
      <c r="F9" s="67"/>
      <c r="G9" s="67" t="s">
        <v>36</v>
      </c>
      <c r="H9" s="67" t="s">
        <v>44</v>
      </c>
    </row>
    <row r="10" spans="1:21" x14ac:dyDescent="0.3">
      <c r="A10" s="67" t="s">
        <v>196</v>
      </c>
      <c r="B10" s="76" t="s">
        <v>191</v>
      </c>
      <c r="C10" s="69" t="s">
        <v>110</v>
      </c>
      <c r="D10" s="69" t="s">
        <v>43</v>
      </c>
      <c r="E10" s="67"/>
      <c r="F10" s="67"/>
      <c r="G10" s="67" t="s">
        <v>36</v>
      </c>
      <c r="H10" s="67" t="s">
        <v>44</v>
      </c>
    </row>
    <row r="11" spans="1:21" x14ac:dyDescent="0.3">
      <c r="A11" s="67" t="s">
        <v>196</v>
      </c>
      <c r="B11" s="77" t="s">
        <v>2</v>
      </c>
      <c r="C11" s="69" t="s">
        <v>117</v>
      </c>
      <c r="D11" s="69" t="s">
        <v>43</v>
      </c>
      <c r="E11" s="67"/>
      <c r="F11" s="67"/>
      <c r="G11" s="67" t="s">
        <v>36</v>
      </c>
      <c r="H11" s="67" t="s">
        <v>44</v>
      </c>
    </row>
    <row r="12" spans="1:21" x14ac:dyDescent="0.3">
      <c r="A12" s="67" t="s">
        <v>196</v>
      </c>
      <c r="B12" s="76" t="s">
        <v>106</v>
      </c>
      <c r="C12" s="69" t="s">
        <v>111</v>
      </c>
      <c r="D12" s="69" t="s">
        <v>43</v>
      </c>
      <c r="E12" s="67"/>
      <c r="F12" s="67"/>
      <c r="G12" s="67" t="s">
        <v>36</v>
      </c>
      <c r="H12" s="67" t="s">
        <v>44</v>
      </c>
    </row>
    <row r="13" spans="1:21" x14ac:dyDescent="0.3">
      <c r="A13" s="67" t="s">
        <v>196</v>
      </c>
      <c r="B13" s="78" t="s">
        <v>183</v>
      </c>
      <c r="C13" s="69" t="s">
        <v>112</v>
      </c>
      <c r="D13" s="69" t="s">
        <v>43</v>
      </c>
      <c r="E13" s="67"/>
      <c r="F13" s="67"/>
      <c r="G13" s="67" t="s">
        <v>36</v>
      </c>
      <c r="H13" s="67" t="s">
        <v>44</v>
      </c>
    </row>
    <row r="14" spans="1:21" x14ac:dyDescent="0.3">
      <c r="A14" s="67" t="s">
        <v>196</v>
      </c>
      <c r="B14" s="76" t="s">
        <v>108</v>
      </c>
      <c r="C14" s="69" t="s">
        <v>113</v>
      </c>
      <c r="D14" s="69" t="s">
        <v>43</v>
      </c>
      <c r="E14" s="67"/>
      <c r="F14" s="67"/>
      <c r="G14" s="67" t="s">
        <v>36</v>
      </c>
      <c r="H14" s="67" t="s">
        <v>44</v>
      </c>
    </row>
    <row r="15" spans="1:21" ht="28.8" x14ac:dyDescent="0.3">
      <c r="A15" s="67" t="s">
        <v>196</v>
      </c>
      <c r="B15" s="78" t="s">
        <v>215</v>
      </c>
      <c r="C15" s="69" t="s">
        <v>189</v>
      </c>
      <c r="D15" s="69" t="s">
        <v>43</v>
      </c>
      <c r="E15" s="67"/>
      <c r="F15" s="67"/>
      <c r="G15" s="67" t="s">
        <v>36</v>
      </c>
      <c r="H15" s="67" t="s">
        <v>44</v>
      </c>
    </row>
  </sheetData>
  <pageMargins left="0.7" right="0.7" top="0.75" bottom="0.75" header="0.3" footer="0.3"/>
  <pageSetup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5C2FB3-27CB-444C-A36C-841B115223AA}">
  <sheetPr codeName="Sheet8"/>
  <dimension ref="A1:V85"/>
  <sheetViews>
    <sheetView workbookViewId="0">
      <pane ySplit="1" topLeftCell="A62" activePane="bottomLeft" state="frozen"/>
      <selection activeCell="A11" sqref="A11:XFD11"/>
      <selection pane="bottomLeft" activeCell="L85" sqref="L85"/>
    </sheetView>
  </sheetViews>
  <sheetFormatPr defaultRowHeight="14.4" x14ac:dyDescent="0.3"/>
  <cols>
    <col min="1" max="1" width="11.33203125" style="29" bestFit="1" customWidth="1"/>
    <col min="2" max="3" width="8.88671875" style="29" bestFit="1" customWidth="1"/>
    <col min="4" max="5" width="8.88671875" style="124" bestFit="1" customWidth="1"/>
    <col min="6" max="6" width="8.88671875" style="124" customWidth="1"/>
    <col min="7" max="7" width="11.44140625" style="151" bestFit="1" customWidth="1"/>
    <col min="8" max="8" width="11.44140625" style="151" customWidth="1"/>
    <col min="9" max="9" width="10.109375" style="125" bestFit="1" customWidth="1"/>
    <col min="10" max="10" width="9.44140625" style="153" bestFit="1" customWidth="1"/>
    <col min="11" max="11" width="9.44140625" style="125" bestFit="1" customWidth="1"/>
    <col min="12" max="13" width="12" style="153" customWidth="1"/>
    <col min="14" max="14" width="9.44140625" style="153" bestFit="1" customWidth="1"/>
    <col min="15" max="16" width="8.88671875" style="130"/>
    <col min="17" max="17" width="9.5546875" style="130" bestFit="1" customWidth="1"/>
    <col min="18" max="18" width="8.88671875" style="29"/>
    <col min="19" max="19" width="9.5546875" style="154" bestFit="1" customWidth="1"/>
    <col min="20" max="20" width="8.88671875" style="154"/>
    <col min="21" max="16384" width="8.88671875" style="29"/>
  </cols>
  <sheetData>
    <row r="1" spans="1:22" ht="86.4" x14ac:dyDescent="0.3">
      <c r="A1" s="124" t="s">
        <v>4</v>
      </c>
      <c r="B1" s="124" t="s">
        <v>0</v>
      </c>
      <c r="C1" s="124" t="s">
        <v>1</v>
      </c>
      <c r="D1" s="155" t="s">
        <v>101</v>
      </c>
      <c r="E1" s="155" t="s">
        <v>46</v>
      </c>
      <c r="F1" s="156" t="s">
        <v>105</v>
      </c>
      <c r="G1" s="157" t="s">
        <v>104</v>
      </c>
      <c r="H1" s="157" t="s">
        <v>107</v>
      </c>
      <c r="I1" s="156" t="s">
        <v>191</v>
      </c>
      <c r="J1" s="153" t="s">
        <v>2</v>
      </c>
      <c r="K1" s="156" t="s">
        <v>106</v>
      </c>
      <c r="L1" s="158" t="s">
        <v>183</v>
      </c>
      <c r="M1" s="156" t="s">
        <v>108</v>
      </c>
      <c r="N1" s="158" t="s">
        <v>197</v>
      </c>
      <c r="O1" s="159"/>
      <c r="P1" s="159"/>
      <c r="Q1" s="159"/>
      <c r="R1" s="93"/>
      <c r="S1" s="118"/>
      <c r="T1" s="118"/>
      <c r="U1" s="118"/>
      <c r="V1" s="118"/>
    </row>
    <row r="2" spans="1:22" x14ac:dyDescent="0.3">
      <c r="A2" s="91">
        <f t="shared" ref="A2:A13" si="0">DATE(B2,1,C2)</f>
        <v>41450</v>
      </c>
      <c r="B2" s="93">
        <v>2013</v>
      </c>
      <c r="C2" s="93">
        <v>176</v>
      </c>
      <c r="D2" s="116">
        <v>2</v>
      </c>
      <c r="E2" s="116">
        <v>1</v>
      </c>
      <c r="F2" s="149">
        <v>1.3935456000000002</v>
      </c>
      <c r="G2" s="150">
        <v>12</v>
      </c>
      <c r="H2" s="151" t="e">
        <v>#N/A</v>
      </c>
      <c r="I2" s="152">
        <v>7504</v>
      </c>
      <c r="J2" s="153">
        <f t="shared" ref="J2:J33" si="1">I2/(F2*10000)</f>
        <v>0.53848255844659831</v>
      </c>
      <c r="K2" s="152">
        <v>44.4</v>
      </c>
      <c r="L2" s="152">
        <v>18.5</v>
      </c>
      <c r="M2" s="151" t="e">
        <v>#N/A</v>
      </c>
      <c r="N2" s="151">
        <f>10*SUMIF(K2:M2,"&lt;&gt;#N/A")/F2</f>
        <v>451.36664347402763</v>
      </c>
      <c r="Q2" s="149"/>
    </row>
    <row r="3" spans="1:22" x14ac:dyDescent="0.3">
      <c r="A3" s="91">
        <f t="shared" si="0"/>
        <v>41450</v>
      </c>
      <c r="B3" s="93">
        <v>2013</v>
      </c>
      <c r="C3" s="93">
        <v>176</v>
      </c>
      <c r="D3" s="116">
        <v>2</v>
      </c>
      <c r="E3" s="116">
        <v>2</v>
      </c>
      <c r="F3" s="149">
        <v>1.3935456000000002</v>
      </c>
      <c r="G3" s="150">
        <v>10</v>
      </c>
      <c r="H3" s="151" t="e">
        <v>#N/A</v>
      </c>
      <c r="I3" s="152">
        <v>7605</v>
      </c>
      <c r="J3" s="153">
        <f t="shared" si="1"/>
        <v>0.5457302581271829</v>
      </c>
      <c r="K3" s="152">
        <v>43.2</v>
      </c>
      <c r="L3" s="152">
        <v>18.5</v>
      </c>
      <c r="M3" s="151" t="e">
        <v>#N/A</v>
      </c>
      <c r="N3" s="151">
        <f t="shared" ref="N3:N66" si="2">10*SUMIF(K3:M3,"&lt;&gt;#N/A")/F3</f>
        <v>442.75551514065984</v>
      </c>
      <c r="Q3" s="149"/>
    </row>
    <row r="4" spans="1:22" x14ac:dyDescent="0.3">
      <c r="A4" s="91">
        <f t="shared" si="0"/>
        <v>41450</v>
      </c>
      <c r="B4" s="93">
        <v>2013</v>
      </c>
      <c r="C4" s="93">
        <v>176</v>
      </c>
      <c r="D4" s="116">
        <v>3</v>
      </c>
      <c r="E4" s="116">
        <v>1</v>
      </c>
      <c r="F4" s="149">
        <v>1.3935456000000002</v>
      </c>
      <c r="G4" s="150">
        <v>10</v>
      </c>
      <c r="H4" s="151" t="e">
        <v>#N/A</v>
      </c>
      <c r="I4" s="152">
        <v>8478</v>
      </c>
      <c r="J4" s="153">
        <f t="shared" si="1"/>
        <v>0.60837621675243347</v>
      </c>
      <c r="K4" s="152">
        <v>65</v>
      </c>
      <c r="L4" s="152">
        <v>22.3</v>
      </c>
      <c r="M4" s="151" t="e">
        <v>#N/A</v>
      </c>
      <c r="N4" s="151">
        <f t="shared" si="2"/>
        <v>626.4595862525058</v>
      </c>
    </row>
    <row r="5" spans="1:22" x14ac:dyDescent="0.3">
      <c r="A5" s="91">
        <f t="shared" si="0"/>
        <v>41450</v>
      </c>
      <c r="B5" s="93">
        <v>2013</v>
      </c>
      <c r="C5" s="93">
        <v>176</v>
      </c>
      <c r="D5" s="116">
        <v>3</v>
      </c>
      <c r="E5" s="116">
        <v>2</v>
      </c>
      <c r="F5" s="149">
        <v>1.3935456000000002</v>
      </c>
      <c r="G5" s="150">
        <v>12</v>
      </c>
      <c r="H5" s="151" t="e">
        <v>#N/A</v>
      </c>
      <c r="I5" s="152">
        <v>6765</v>
      </c>
      <c r="J5" s="153">
        <f t="shared" si="1"/>
        <v>0.4854523597936084</v>
      </c>
      <c r="K5" s="152">
        <v>35</v>
      </c>
      <c r="L5" s="152">
        <v>12.8</v>
      </c>
      <c r="M5" s="151" t="e">
        <v>#N/A</v>
      </c>
      <c r="N5" s="151">
        <f t="shared" si="2"/>
        <v>343.0099452791498</v>
      </c>
    </row>
    <row r="6" spans="1:22" x14ac:dyDescent="0.3">
      <c r="A6" s="91">
        <f t="shared" si="0"/>
        <v>41450</v>
      </c>
      <c r="B6" s="93">
        <v>2013</v>
      </c>
      <c r="C6" s="93">
        <v>176</v>
      </c>
      <c r="D6" s="116">
        <v>4</v>
      </c>
      <c r="E6" s="116">
        <v>1</v>
      </c>
      <c r="F6" s="149">
        <v>1.3935456000000002</v>
      </c>
      <c r="G6" s="150">
        <v>11</v>
      </c>
      <c r="H6" s="151" t="e">
        <v>#N/A</v>
      </c>
      <c r="I6" s="152">
        <v>8405</v>
      </c>
      <c r="J6" s="153">
        <f t="shared" si="1"/>
        <v>0.60313778034963472</v>
      </c>
      <c r="K6" s="152">
        <v>45.2</v>
      </c>
      <c r="L6" s="152">
        <v>18.100000000000001</v>
      </c>
      <c r="M6" s="151" t="e">
        <v>#N/A</v>
      </c>
      <c r="N6" s="151">
        <f t="shared" si="2"/>
        <v>454.23701958515022</v>
      </c>
    </row>
    <row r="7" spans="1:22" x14ac:dyDescent="0.3">
      <c r="A7" s="91">
        <f t="shared" si="0"/>
        <v>41450</v>
      </c>
      <c r="B7" s="93">
        <v>2013</v>
      </c>
      <c r="C7" s="93">
        <v>176</v>
      </c>
      <c r="D7" s="116">
        <v>4</v>
      </c>
      <c r="E7" s="116">
        <v>2</v>
      </c>
      <c r="F7" s="149">
        <v>1.3935456000000002</v>
      </c>
      <c r="G7" s="150">
        <v>11</v>
      </c>
      <c r="H7" s="151" t="e">
        <v>#N/A</v>
      </c>
      <c r="I7" s="152">
        <v>7174</v>
      </c>
      <c r="J7" s="153">
        <f t="shared" si="1"/>
        <v>0.51480195552983687</v>
      </c>
      <c r="K7" s="152">
        <v>36.799999999999997</v>
      </c>
      <c r="L7" s="152">
        <v>14.4</v>
      </c>
      <c r="M7" s="151" t="e">
        <v>#N/A</v>
      </c>
      <c r="N7" s="151">
        <f t="shared" si="2"/>
        <v>367.40814222369175</v>
      </c>
    </row>
    <row r="8" spans="1:22" x14ac:dyDescent="0.3">
      <c r="A8" s="91">
        <f t="shared" si="0"/>
        <v>41450</v>
      </c>
      <c r="B8" s="93">
        <v>2013</v>
      </c>
      <c r="C8" s="93">
        <v>176</v>
      </c>
      <c r="D8" s="116">
        <v>7</v>
      </c>
      <c r="E8" s="116">
        <v>1</v>
      </c>
      <c r="F8" s="149">
        <v>1.3935456000000002</v>
      </c>
      <c r="G8" s="150">
        <v>12</v>
      </c>
      <c r="H8" s="151" t="e">
        <v>#N/A</v>
      </c>
      <c r="I8" s="152">
        <v>8301</v>
      </c>
      <c r="J8" s="153">
        <f t="shared" si="1"/>
        <v>0.59567480246071591</v>
      </c>
      <c r="K8" s="152">
        <v>43.3</v>
      </c>
      <c r="L8" s="152">
        <v>18</v>
      </c>
      <c r="M8" s="151" t="e">
        <v>#N/A</v>
      </c>
      <c r="N8" s="151">
        <f t="shared" si="2"/>
        <v>439.88513902953724</v>
      </c>
    </row>
    <row r="9" spans="1:22" x14ac:dyDescent="0.3">
      <c r="A9" s="91">
        <f t="shared" si="0"/>
        <v>41450</v>
      </c>
      <c r="B9" s="93">
        <v>2013</v>
      </c>
      <c r="C9" s="93">
        <v>176</v>
      </c>
      <c r="D9" s="116">
        <v>7</v>
      </c>
      <c r="E9" s="116">
        <v>2</v>
      </c>
      <c r="F9" s="149">
        <v>1.3935456000000002</v>
      </c>
      <c r="G9" s="150">
        <v>11</v>
      </c>
      <c r="H9" s="151" t="e">
        <v>#N/A</v>
      </c>
      <c r="I9" s="152">
        <v>8397</v>
      </c>
      <c r="J9" s="153">
        <f t="shared" si="1"/>
        <v>0.6025637051274102</v>
      </c>
      <c r="K9" s="152">
        <v>44.7</v>
      </c>
      <c r="L9" s="152">
        <v>20.100000000000001</v>
      </c>
      <c r="M9" s="151" t="e">
        <v>#N/A</v>
      </c>
      <c r="N9" s="151">
        <f t="shared" si="2"/>
        <v>465.00093000186001</v>
      </c>
    </row>
    <row r="10" spans="1:22" x14ac:dyDescent="0.3">
      <c r="A10" s="91">
        <f t="shared" si="0"/>
        <v>41450</v>
      </c>
      <c r="B10" s="93">
        <v>2013</v>
      </c>
      <c r="C10" s="93">
        <v>176</v>
      </c>
      <c r="D10" s="116">
        <v>8</v>
      </c>
      <c r="E10" s="116">
        <v>1</v>
      </c>
      <c r="F10" s="149">
        <v>1.3935456000000002</v>
      </c>
      <c r="G10" s="150">
        <v>12</v>
      </c>
      <c r="H10" s="151" t="e">
        <v>#N/A</v>
      </c>
      <c r="I10" s="152">
        <v>10208</v>
      </c>
      <c r="J10" s="153">
        <f t="shared" si="1"/>
        <v>0.73251998355848558</v>
      </c>
      <c r="K10" s="152">
        <v>58.6</v>
      </c>
      <c r="L10" s="152">
        <v>24.9</v>
      </c>
      <c r="M10" s="151" t="e">
        <v>#N/A</v>
      </c>
      <c r="N10" s="151">
        <f t="shared" si="2"/>
        <v>599.19101319684114</v>
      </c>
    </row>
    <row r="11" spans="1:22" x14ac:dyDescent="0.3">
      <c r="A11" s="91">
        <f t="shared" si="0"/>
        <v>41450</v>
      </c>
      <c r="B11" s="93">
        <v>2013</v>
      </c>
      <c r="C11" s="93">
        <v>176</v>
      </c>
      <c r="D11" s="116">
        <v>8</v>
      </c>
      <c r="E11" s="116">
        <v>2</v>
      </c>
      <c r="F11" s="149">
        <v>1.3935456000000002</v>
      </c>
      <c r="G11" s="150">
        <v>12</v>
      </c>
      <c r="H11" s="151" t="e">
        <v>#N/A</v>
      </c>
      <c r="I11" s="152">
        <v>10230</v>
      </c>
      <c r="J11" s="153">
        <f t="shared" si="1"/>
        <v>0.73409869041960296</v>
      </c>
      <c r="K11" s="152">
        <v>59.2</v>
      </c>
      <c r="L11" s="152">
        <v>23.3</v>
      </c>
      <c r="M11" s="151" t="e">
        <v>#N/A</v>
      </c>
      <c r="N11" s="151">
        <f t="shared" si="2"/>
        <v>592.01507291903465</v>
      </c>
    </row>
    <row r="12" spans="1:22" x14ac:dyDescent="0.3">
      <c r="A12" s="91">
        <f t="shared" si="0"/>
        <v>41450</v>
      </c>
      <c r="B12" s="93">
        <v>2013</v>
      </c>
      <c r="C12" s="93">
        <v>176</v>
      </c>
      <c r="D12" s="116">
        <v>9</v>
      </c>
      <c r="E12" s="116">
        <v>1</v>
      </c>
      <c r="F12" s="149">
        <v>1.3935456000000002</v>
      </c>
      <c r="G12" s="150">
        <v>12</v>
      </c>
      <c r="H12" s="151" t="e">
        <v>#N/A</v>
      </c>
      <c r="I12" s="152">
        <v>8186</v>
      </c>
      <c r="J12" s="153">
        <f t="shared" si="1"/>
        <v>0.58742247114123847</v>
      </c>
      <c r="K12" s="152">
        <v>44.7</v>
      </c>
      <c r="L12" s="152">
        <v>21.1</v>
      </c>
      <c r="M12" s="151" t="e">
        <v>#N/A</v>
      </c>
      <c r="N12" s="151">
        <f t="shared" si="2"/>
        <v>472.1768702796665</v>
      </c>
    </row>
    <row r="13" spans="1:22" x14ac:dyDescent="0.3">
      <c r="A13" s="91">
        <f t="shared" si="0"/>
        <v>41450</v>
      </c>
      <c r="B13" s="93">
        <v>2013</v>
      </c>
      <c r="C13" s="93">
        <v>176</v>
      </c>
      <c r="D13" s="116">
        <v>9</v>
      </c>
      <c r="E13" s="116">
        <v>2</v>
      </c>
      <c r="F13" s="149">
        <v>1.3935456000000002</v>
      </c>
      <c r="G13" s="150">
        <v>11</v>
      </c>
      <c r="H13" s="151" t="e">
        <v>#N/A</v>
      </c>
      <c r="I13" s="152">
        <v>7431</v>
      </c>
      <c r="J13" s="153">
        <f t="shared" si="1"/>
        <v>0.53324412204379956</v>
      </c>
      <c r="K13" s="152">
        <v>38.6</v>
      </c>
      <c r="L13" s="152">
        <v>16.7</v>
      </c>
      <c r="M13" s="151" t="e">
        <v>#N/A</v>
      </c>
      <c r="N13" s="151">
        <f t="shared" si="2"/>
        <v>396.82949736269836</v>
      </c>
    </row>
    <row r="14" spans="1:22" x14ac:dyDescent="0.3">
      <c r="A14" s="91">
        <f t="shared" ref="A14" si="3">DATE(B14,1,C14)</f>
        <v>41464</v>
      </c>
      <c r="B14" s="93">
        <v>2013</v>
      </c>
      <c r="C14" s="93">
        <v>190</v>
      </c>
      <c r="D14" s="116">
        <v>2</v>
      </c>
      <c r="E14" s="116">
        <v>1</v>
      </c>
      <c r="F14" s="149">
        <v>1.3935456000000002</v>
      </c>
      <c r="G14" s="150">
        <v>12</v>
      </c>
      <c r="H14" s="151" t="e">
        <v>#N/A</v>
      </c>
      <c r="I14" s="152">
        <v>34949.93</v>
      </c>
      <c r="J14" s="153">
        <f t="shared" si="1"/>
        <v>2.5079861039351705</v>
      </c>
      <c r="K14" s="152">
        <v>181.27</v>
      </c>
      <c r="L14" s="152">
        <v>93.16</v>
      </c>
      <c r="M14" s="151" t="e">
        <v>#N/A</v>
      </c>
      <c r="N14" s="151">
        <f t="shared" si="2"/>
        <v>1969.2932904384327</v>
      </c>
    </row>
    <row r="15" spans="1:22" x14ac:dyDescent="0.3">
      <c r="A15" s="91">
        <f t="shared" ref="A15:A25" si="4">DATE(B15,1,C15)</f>
        <v>41464</v>
      </c>
      <c r="B15" s="93">
        <v>2013</v>
      </c>
      <c r="C15" s="93">
        <v>190</v>
      </c>
      <c r="D15" s="116">
        <v>2</v>
      </c>
      <c r="E15" s="116">
        <v>2</v>
      </c>
      <c r="F15" s="149">
        <v>1.3935456000000002</v>
      </c>
      <c r="G15" s="150">
        <v>12</v>
      </c>
      <c r="H15" s="151" t="e">
        <v>#N/A</v>
      </c>
      <c r="I15" s="152">
        <v>38642.03</v>
      </c>
      <c r="J15" s="153">
        <f t="shared" si="1"/>
        <v>2.7729289949320637</v>
      </c>
      <c r="K15" s="152">
        <v>200.06</v>
      </c>
      <c r="L15" s="152">
        <v>123.53</v>
      </c>
      <c r="M15" s="151" t="e">
        <v>#N/A</v>
      </c>
      <c r="N15" s="151">
        <f t="shared" si="2"/>
        <v>2322.0625144953997</v>
      </c>
    </row>
    <row r="16" spans="1:22" x14ac:dyDescent="0.3">
      <c r="A16" s="91">
        <f t="shared" si="4"/>
        <v>41464</v>
      </c>
      <c r="B16" s="93">
        <v>2013</v>
      </c>
      <c r="C16" s="93">
        <v>190</v>
      </c>
      <c r="D16" s="116">
        <v>3</v>
      </c>
      <c r="E16" s="116">
        <v>1</v>
      </c>
      <c r="F16" s="149">
        <v>1.3935456000000002</v>
      </c>
      <c r="G16" s="150">
        <v>12</v>
      </c>
      <c r="H16" s="151" t="e">
        <v>#N/A</v>
      </c>
      <c r="I16" s="152">
        <v>37905.82</v>
      </c>
      <c r="J16" s="153">
        <f t="shared" si="1"/>
        <v>2.7200990050128246</v>
      </c>
      <c r="K16" s="152">
        <v>197.6</v>
      </c>
      <c r="L16" s="152">
        <v>112.8</v>
      </c>
      <c r="M16" s="151" t="e">
        <v>#N/A</v>
      </c>
      <c r="N16" s="151">
        <f t="shared" si="2"/>
        <v>2227.4118622311316</v>
      </c>
    </row>
    <row r="17" spans="1:14" x14ac:dyDescent="0.3">
      <c r="A17" s="91">
        <f t="shared" si="4"/>
        <v>41464</v>
      </c>
      <c r="B17" s="93">
        <v>2013</v>
      </c>
      <c r="C17" s="93">
        <v>190</v>
      </c>
      <c r="D17" s="116">
        <v>3</v>
      </c>
      <c r="E17" s="116">
        <v>2</v>
      </c>
      <c r="F17" s="149">
        <v>1.3935456000000002</v>
      </c>
      <c r="G17" s="150">
        <v>11</v>
      </c>
      <c r="H17" s="151" t="e">
        <v>#N/A</v>
      </c>
      <c r="I17" s="152">
        <v>40811.54</v>
      </c>
      <c r="J17" s="153">
        <f t="shared" si="1"/>
        <v>2.9286117368531031</v>
      </c>
      <c r="K17" s="152">
        <v>220.59</v>
      </c>
      <c r="L17" s="152">
        <v>122.09</v>
      </c>
      <c r="M17" s="151" t="e">
        <v>#N/A</v>
      </c>
      <c r="N17" s="151">
        <f t="shared" si="2"/>
        <v>2459.0512143987248</v>
      </c>
    </row>
    <row r="18" spans="1:14" x14ac:dyDescent="0.3">
      <c r="A18" s="91">
        <f t="shared" si="4"/>
        <v>41464</v>
      </c>
      <c r="B18" s="93">
        <v>2013</v>
      </c>
      <c r="C18" s="93">
        <v>190</v>
      </c>
      <c r="D18" s="116">
        <v>4</v>
      </c>
      <c r="E18" s="116">
        <v>1</v>
      </c>
      <c r="F18" s="149">
        <v>1.3935456000000002</v>
      </c>
      <c r="G18" s="150">
        <v>11</v>
      </c>
      <c r="H18" s="151" t="e">
        <v>#N/A</v>
      </c>
      <c r="I18" s="152">
        <v>39128.92</v>
      </c>
      <c r="J18" s="153">
        <f t="shared" si="1"/>
        <v>2.8078679305506755</v>
      </c>
      <c r="K18" s="152">
        <v>198.11</v>
      </c>
      <c r="L18" s="152">
        <v>114.98</v>
      </c>
      <c r="M18" s="151" t="e">
        <v>#N/A</v>
      </c>
      <c r="N18" s="151">
        <f t="shared" si="2"/>
        <v>2246.7151415784315</v>
      </c>
    </row>
    <row r="19" spans="1:14" x14ac:dyDescent="0.3">
      <c r="A19" s="91">
        <f t="shared" si="4"/>
        <v>41464</v>
      </c>
      <c r="B19" s="93">
        <v>2013</v>
      </c>
      <c r="C19" s="93">
        <v>190</v>
      </c>
      <c r="D19" s="116">
        <v>4</v>
      </c>
      <c r="E19" s="116">
        <v>2</v>
      </c>
      <c r="F19" s="149">
        <v>1.3935456000000002</v>
      </c>
      <c r="G19" s="150">
        <v>12</v>
      </c>
      <c r="H19" s="151" t="e">
        <v>#N/A</v>
      </c>
      <c r="I19" s="152">
        <v>40555.65</v>
      </c>
      <c r="J19" s="153">
        <f t="shared" si="1"/>
        <v>2.910249223276224</v>
      </c>
      <c r="K19" s="152">
        <v>211.34</v>
      </c>
      <c r="L19" s="152">
        <v>108.98</v>
      </c>
      <c r="M19" s="151" t="e">
        <v>#N/A</v>
      </c>
      <c r="N19" s="151">
        <f t="shared" si="2"/>
        <v>2298.5971897869717</v>
      </c>
    </row>
    <row r="20" spans="1:14" x14ac:dyDescent="0.3">
      <c r="A20" s="91">
        <f t="shared" si="4"/>
        <v>41464</v>
      </c>
      <c r="B20" s="93">
        <v>2013</v>
      </c>
      <c r="C20" s="93">
        <v>190</v>
      </c>
      <c r="D20" s="116">
        <v>7</v>
      </c>
      <c r="E20" s="116">
        <v>1</v>
      </c>
      <c r="F20" s="149">
        <v>1.3935456000000002</v>
      </c>
      <c r="G20" s="150">
        <v>12</v>
      </c>
      <c r="H20" s="151" t="e">
        <v>#N/A</v>
      </c>
      <c r="I20" s="152">
        <v>46787.1</v>
      </c>
      <c r="J20" s="153">
        <f t="shared" si="1"/>
        <v>3.3574143537175956</v>
      </c>
      <c r="K20" s="125">
        <v>260.44</v>
      </c>
      <c r="L20" s="125">
        <v>168.58</v>
      </c>
      <c r="M20" s="151" t="e">
        <v>#N/A</v>
      </c>
      <c r="N20" s="151">
        <f t="shared" si="2"/>
        <v>3078.6218979845362</v>
      </c>
    </row>
    <row r="21" spans="1:14" x14ac:dyDescent="0.3">
      <c r="A21" s="91">
        <f t="shared" si="4"/>
        <v>41464</v>
      </c>
      <c r="B21" s="93">
        <v>2013</v>
      </c>
      <c r="C21" s="93">
        <v>190</v>
      </c>
      <c r="D21" s="116">
        <v>7</v>
      </c>
      <c r="E21" s="116">
        <v>2</v>
      </c>
      <c r="F21" s="149">
        <v>1.3935456000000002</v>
      </c>
      <c r="G21" s="150">
        <v>12</v>
      </c>
      <c r="H21" s="151" t="e">
        <v>#N/A</v>
      </c>
      <c r="I21" s="152">
        <v>50736</v>
      </c>
      <c r="J21" s="153">
        <f t="shared" si="1"/>
        <v>3.6407850593478961</v>
      </c>
      <c r="K21" s="125">
        <v>267.02999999999997</v>
      </c>
      <c r="L21" s="125">
        <v>167.74</v>
      </c>
      <c r="M21" s="151" t="e">
        <v>#N/A</v>
      </c>
      <c r="N21" s="151">
        <f t="shared" si="2"/>
        <v>3119.8835545819234</v>
      </c>
    </row>
    <row r="22" spans="1:14" x14ac:dyDescent="0.3">
      <c r="A22" s="91">
        <f t="shared" si="4"/>
        <v>41464</v>
      </c>
      <c r="B22" s="93">
        <v>2013</v>
      </c>
      <c r="C22" s="93">
        <v>190</v>
      </c>
      <c r="D22" s="116">
        <v>8</v>
      </c>
      <c r="E22" s="116">
        <v>1</v>
      </c>
      <c r="F22" s="149">
        <v>1.3935456000000002</v>
      </c>
      <c r="G22" s="150">
        <v>11</v>
      </c>
      <c r="H22" s="151" t="e">
        <v>#N/A</v>
      </c>
      <c r="I22" s="152">
        <v>41438.15</v>
      </c>
      <c r="J22" s="153">
        <f t="shared" si="1"/>
        <v>2.9735768962278661</v>
      </c>
      <c r="K22" s="125">
        <v>209.22</v>
      </c>
      <c r="L22" s="125">
        <v>126.29</v>
      </c>
      <c r="M22" s="151" t="e">
        <v>#N/A</v>
      </c>
      <c r="N22" s="151">
        <f t="shared" si="2"/>
        <v>2407.5997226068521</v>
      </c>
    </row>
    <row r="23" spans="1:14" x14ac:dyDescent="0.3">
      <c r="A23" s="91">
        <f t="shared" si="4"/>
        <v>41464</v>
      </c>
      <c r="B23" s="93">
        <v>2013</v>
      </c>
      <c r="C23" s="93">
        <v>190</v>
      </c>
      <c r="D23" s="124">
        <v>8</v>
      </c>
      <c r="E23" s="124">
        <v>2</v>
      </c>
      <c r="F23" s="149">
        <v>1.3935456000000002</v>
      </c>
      <c r="G23" s="151">
        <v>12</v>
      </c>
      <c r="H23" s="151" t="e">
        <v>#N/A</v>
      </c>
      <c r="I23" s="125">
        <v>48450.400000000001</v>
      </c>
      <c r="J23" s="153">
        <f t="shared" si="1"/>
        <v>3.476771768358351</v>
      </c>
      <c r="K23" s="125">
        <v>252.6</v>
      </c>
      <c r="L23" s="125">
        <v>185.03</v>
      </c>
      <c r="M23" s="151" t="e">
        <v>#N/A</v>
      </c>
      <c r="N23" s="151">
        <f t="shared" si="2"/>
        <v>3140.4067437764502</v>
      </c>
    </row>
    <row r="24" spans="1:14" x14ac:dyDescent="0.3">
      <c r="A24" s="91">
        <f t="shared" si="4"/>
        <v>41464</v>
      </c>
      <c r="B24" s="93">
        <v>2013</v>
      </c>
      <c r="C24" s="93">
        <v>190</v>
      </c>
      <c r="D24" s="124">
        <v>9</v>
      </c>
      <c r="E24" s="124">
        <v>1</v>
      </c>
      <c r="F24" s="149">
        <v>1.3935456000000002</v>
      </c>
      <c r="G24" s="151">
        <v>11</v>
      </c>
      <c r="H24" s="151" t="e">
        <v>#N/A</v>
      </c>
      <c r="I24" s="125">
        <v>43638.48</v>
      </c>
      <c r="J24" s="153">
        <f t="shared" si="1"/>
        <v>3.1314712629425259</v>
      </c>
      <c r="K24" s="125">
        <v>226.05</v>
      </c>
      <c r="L24" s="125">
        <v>125.44</v>
      </c>
      <c r="M24" s="151" t="e">
        <v>#N/A</v>
      </c>
      <c r="N24" s="151">
        <f t="shared" si="2"/>
        <v>2522.2712482461998</v>
      </c>
    </row>
    <row r="25" spans="1:14" x14ac:dyDescent="0.3">
      <c r="A25" s="91">
        <f t="shared" si="4"/>
        <v>41464</v>
      </c>
      <c r="B25" s="93">
        <v>2013</v>
      </c>
      <c r="C25" s="93">
        <v>190</v>
      </c>
      <c r="D25" s="124">
        <v>9</v>
      </c>
      <c r="E25" s="124">
        <v>2</v>
      </c>
      <c r="F25" s="149">
        <v>1.3935456000000002</v>
      </c>
      <c r="G25" s="151">
        <v>12</v>
      </c>
      <c r="H25" s="151" t="e">
        <v>#N/A</v>
      </c>
      <c r="I25" s="125">
        <v>33952.339999999997</v>
      </c>
      <c r="J25" s="153">
        <f t="shared" si="1"/>
        <v>2.4363996413178004</v>
      </c>
      <c r="K25" s="125">
        <v>185.05</v>
      </c>
      <c r="L25" s="125">
        <v>97.48</v>
      </c>
      <c r="M25" s="151" t="e">
        <v>#N/A</v>
      </c>
      <c r="N25" s="151">
        <f t="shared" si="2"/>
        <v>2027.4184066886651</v>
      </c>
    </row>
    <row r="26" spans="1:14" x14ac:dyDescent="0.3">
      <c r="A26" s="91">
        <f t="shared" ref="A26" si="5">DATE(B26,1,C26)</f>
        <v>41477</v>
      </c>
      <c r="B26" s="93">
        <v>2013</v>
      </c>
      <c r="C26" s="93">
        <v>203</v>
      </c>
      <c r="D26" s="124">
        <v>2</v>
      </c>
      <c r="E26" s="124">
        <v>1</v>
      </c>
      <c r="F26" s="149">
        <v>1.3935456000000002</v>
      </c>
      <c r="G26" s="151">
        <v>11</v>
      </c>
      <c r="H26" s="151" t="e">
        <v>#N/A</v>
      </c>
      <c r="I26" s="125">
        <v>55715.57</v>
      </c>
      <c r="J26" s="153">
        <f t="shared" si="1"/>
        <v>3.9981160286394641</v>
      </c>
      <c r="K26" s="125">
        <v>328.96</v>
      </c>
      <c r="L26" s="125">
        <v>456.37</v>
      </c>
      <c r="M26" s="151" t="e">
        <v>#N/A</v>
      </c>
      <c r="N26" s="151">
        <f t="shared" si="2"/>
        <v>5635.4811783697633</v>
      </c>
    </row>
    <row r="27" spans="1:14" x14ac:dyDescent="0.3">
      <c r="A27" s="91">
        <f t="shared" ref="A27:A37" si="6">DATE(B27,1,C27)</f>
        <v>41477</v>
      </c>
      <c r="B27" s="93">
        <v>2013</v>
      </c>
      <c r="C27" s="93">
        <v>203</v>
      </c>
      <c r="D27" s="124">
        <v>2</v>
      </c>
      <c r="E27" s="124">
        <v>2</v>
      </c>
      <c r="F27" s="149">
        <v>1.3935456000000002</v>
      </c>
      <c r="G27" s="151">
        <v>11</v>
      </c>
      <c r="H27" s="151" t="e">
        <v>#N/A</v>
      </c>
      <c r="I27" s="125">
        <v>57041.979999999996</v>
      </c>
      <c r="J27" s="153">
        <f t="shared" si="1"/>
        <v>4.0932984180783167</v>
      </c>
      <c r="K27" s="125">
        <v>342.9</v>
      </c>
      <c r="L27" s="125">
        <v>395.89</v>
      </c>
      <c r="M27" s="151" t="e">
        <v>#N/A</v>
      </c>
      <c r="N27" s="151">
        <f t="shared" si="2"/>
        <v>5301.5129178406496</v>
      </c>
    </row>
    <row r="28" spans="1:14" x14ac:dyDescent="0.3">
      <c r="A28" s="91">
        <f t="shared" si="6"/>
        <v>41477</v>
      </c>
      <c r="B28" s="93">
        <v>2013</v>
      </c>
      <c r="C28" s="93">
        <v>203</v>
      </c>
      <c r="D28" s="124">
        <v>3</v>
      </c>
      <c r="E28" s="124">
        <v>1</v>
      </c>
      <c r="F28" s="149">
        <v>1.3935456000000002</v>
      </c>
      <c r="G28" s="151">
        <v>11</v>
      </c>
      <c r="H28" s="151" t="e">
        <v>#N/A</v>
      </c>
      <c r="I28" s="125">
        <v>58365.31</v>
      </c>
      <c r="J28" s="153">
        <f t="shared" si="1"/>
        <v>4.1882597885566133</v>
      </c>
      <c r="K28" s="125">
        <v>371.12</v>
      </c>
      <c r="L28" s="125">
        <v>476.2</v>
      </c>
      <c r="M28" s="151" t="e">
        <v>#N/A</v>
      </c>
      <c r="N28" s="151">
        <f t="shared" si="2"/>
        <v>6080.3177161909862</v>
      </c>
    </row>
    <row r="29" spans="1:14" x14ac:dyDescent="0.3">
      <c r="A29" s="91">
        <f t="shared" si="6"/>
        <v>41477</v>
      </c>
      <c r="B29" s="93">
        <v>2013</v>
      </c>
      <c r="C29" s="93">
        <v>203</v>
      </c>
      <c r="D29" s="124">
        <v>3</v>
      </c>
      <c r="E29" s="124">
        <v>2</v>
      </c>
      <c r="F29" s="149">
        <v>1.3935456000000002</v>
      </c>
      <c r="G29" s="151">
        <v>11</v>
      </c>
      <c r="H29" s="151" t="e">
        <v>#N/A</v>
      </c>
      <c r="I29" s="125">
        <v>58190.740000000005</v>
      </c>
      <c r="J29" s="153">
        <f t="shared" si="1"/>
        <v>4.1757327496136476</v>
      </c>
      <c r="K29" s="125">
        <v>369.24</v>
      </c>
      <c r="L29" s="125">
        <v>508.93</v>
      </c>
      <c r="M29" s="151" t="e">
        <v>#N/A</v>
      </c>
      <c r="N29" s="151">
        <f t="shared" si="2"/>
        <v>6301.6954737613178</v>
      </c>
    </row>
    <row r="30" spans="1:14" x14ac:dyDescent="0.3">
      <c r="A30" s="91">
        <f t="shared" si="6"/>
        <v>41477</v>
      </c>
      <c r="B30" s="93">
        <v>2013</v>
      </c>
      <c r="C30" s="93">
        <v>203</v>
      </c>
      <c r="D30" s="124">
        <v>4</v>
      </c>
      <c r="E30" s="124">
        <v>1</v>
      </c>
      <c r="F30" s="149">
        <v>1.3935456000000002</v>
      </c>
      <c r="G30" s="151">
        <v>11</v>
      </c>
      <c r="H30" s="151" t="e">
        <v>#N/A</v>
      </c>
      <c r="I30" s="125">
        <v>54651.05</v>
      </c>
      <c r="J30" s="153">
        <f t="shared" si="1"/>
        <v>3.921726709194159</v>
      </c>
      <c r="K30" s="125">
        <v>319.33</v>
      </c>
      <c r="L30" s="125">
        <v>416.97</v>
      </c>
      <c r="M30" s="151" t="e">
        <v>#N/A</v>
      </c>
      <c r="N30" s="151">
        <f t="shared" si="2"/>
        <v>5283.6448265489116</v>
      </c>
    </row>
    <row r="31" spans="1:14" x14ac:dyDescent="0.3">
      <c r="A31" s="91">
        <f t="shared" si="6"/>
        <v>41477</v>
      </c>
      <c r="B31" s="93">
        <v>2013</v>
      </c>
      <c r="C31" s="93">
        <v>203</v>
      </c>
      <c r="D31" s="124">
        <v>4</v>
      </c>
      <c r="E31" s="124">
        <v>2</v>
      </c>
      <c r="F31" s="149">
        <v>1.3935456000000002</v>
      </c>
      <c r="G31" s="151">
        <v>12</v>
      </c>
      <c r="H31" s="151" t="e">
        <v>#N/A</v>
      </c>
      <c r="I31" s="125">
        <v>60632.28</v>
      </c>
      <c r="J31" s="153">
        <f t="shared" si="1"/>
        <v>4.3509362018724032</v>
      </c>
      <c r="K31" s="125">
        <v>352.68</v>
      </c>
      <c r="L31" s="125">
        <v>443.11</v>
      </c>
      <c r="M31" s="151" t="e">
        <v>#N/A</v>
      </c>
      <c r="N31" s="151">
        <f t="shared" si="2"/>
        <v>5710.5415136756192</v>
      </c>
    </row>
    <row r="32" spans="1:14" x14ac:dyDescent="0.3">
      <c r="A32" s="91">
        <f t="shared" si="6"/>
        <v>41477</v>
      </c>
      <c r="B32" s="93">
        <v>2013</v>
      </c>
      <c r="C32" s="93">
        <v>203</v>
      </c>
      <c r="D32" s="124">
        <v>7</v>
      </c>
      <c r="E32" s="124">
        <v>1</v>
      </c>
      <c r="F32" s="149">
        <v>1.3935456000000002</v>
      </c>
      <c r="G32" s="151">
        <v>11</v>
      </c>
      <c r="H32" s="151" t="e">
        <v>#N/A</v>
      </c>
      <c r="I32" s="125">
        <v>57665.57</v>
      </c>
      <c r="J32" s="153">
        <f t="shared" si="1"/>
        <v>4.1380468640566903</v>
      </c>
      <c r="K32" s="125">
        <v>336.46</v>
      </c>
      <c r="L32" s="125">
        <v>428.53</v>
      </c>
      <c r="M32" s="151" t="e">
        <v>#N/A</v>
      </c>
      <c r="N32" s="151">
        <f t="shared" si="2"/>
        <v>5489.5225531191791</v>
      </c>
    </row>
    <row r="33" spans="1:14" x14ac:dyDescent="0.3">
      <c r="A33" s="91">
        <f t="shared" si="6"/>
        <v>41477</v>
      </c>
      <c r="B33" s="93">
        <v>2013</v>
      </c>
      <c r="C33" s="93">
        <v>203</v>
      </c>
      <c r="D33" s="124">
        <v>7</v>
      </c>
      <c r="E33" s="124">
        <v>2</v>
      </c>
      <c r="F33" s="149">
        <v>1.3935456000000002</v>
      </c>
      <c r="G33" s="151">
        <v>11</v>
      </c>
      <c r="H33" s="151" t="e">
        <v>#N/A</v>
      </c>
      <c r="I33" s="125">
        <v>54600.14</v>
      </c>
      <c r="J33" s="153">
        <f t="shared" si="1"/>
        <v>3.9180734379987272</v>
      </c>
      <c r="K33" s="125">
        <v>285.35000000000002</v>
      </c>
      <c r="L33" s="125">
        <v>339.93</v>
      </c>
      <c r="M33" s="151" t="e">
        <v>#N/A</v>
      </c>
      <c r="N33" s="151">
        <f t="shared" si="2"/>
        <v>4486.9719369068362</v>
      </c>
    </row>
    <row r="34" spans="1:14" x14ac:dyDescent="0.3">
      <c r="A34" s="91">
        <f t="shared" si="6"/>
        <v>41477</v>
      </c>
      <c r="B34" s="93">
        <v>2013</v>
      </c>
      <c r="C34" s="93">
        <v>203</v>
      </c>
      <c r="D34" s="124">
        <v>8</v>
      </c>
      <c r="E34" s="124">
        <v>1</v>
      </c>
      <c r="F34" s="149">
        <v>1.3935456000000002</v>
      </c>
      <c r="G34" s="151">
        <v>12</v>
      </c>
      <c r="H34" s="151" t="e">
        <v>#N/A</v>
      </c>
      <c r="I34" s="125">
        <v>64629.34</v>
      </c>
      <c r="J34" s="153">
        <f t="shared" ref="J34:J65" si="7">I34/(F34*10000)</f>
        <v>4.6377628403404945</v>
      </c>
      <c r="K34" s="125">
        <v>417.78</v>
      </c>
      <c r="L34" s="125">
        <v>581.04</v>
      </c>
      <c r="M34" s="151" t="e">
        <v>#N/A</v>
      </c>
      <c r="N34" s="151">
        <f t="shared" si="2"/>
        <v>7167.4726682786686</v>
      </c>
    </row>
    <row r="35" spans="1:14" x14ac:dyDescent="0.3">
      <c r="A35" s="91">
        <f t="shared" si="6"/>
        <v>41477</v>
      </c>
      <c r="B35" s="93">
        <v>2013</v>
      </c>
      <c r="C35" s="93">
        <v>203</v>
      </c>
      <c r="D35" s="124">
        <v>8</v>
      </c>
      <c r="E35" s="124">
        <v>2</v>
      </c>
      <c r="F35" s="149">
        <v>1.3935456000000002</v>
      </c>
      <c r="G35" s="151">
        <v>11</v>
      </c>
      <c r="H35" s="151" t="e">
        <v>#N/A</v>
      </c>
      <c r="I35" s="125">
        <v>54820.54</v>
      </c>
      <c r="J35" s="153">
        <f t="shared" si="7"/>
        <v>3.9338892103710128</v>
      </c>
      <c r="K35" s="125">
        <v>332.45</v>
      </c>
      <c r="L35" s="125">
        <v>511.13</v>
      </c>
      <c r="M35" s="151" t="e">
        <v>#N/A</v>
      </c>
      <c r="N35" s="151">
        <f t="shared" si="2"/>
        <v>6053.4796995519901</v>
      </c>
    </row>
    <row r="36" spans="1:14" x14ac:dyDescent="0.3">
      <c r="A36" s="91">
        <f t="shared" si="6"/>
        <v>41477</v>
      </c>
      <c r="B36" s="93">
        <v>2013</v>
      </c>
      <c r="C36" s="93">
        <v>203</v>
      </c>
      <c r="D36" s="124">
        <v>9</v>
      </c>
      <c r="E36" s="124">
        <v>1</v>
      </c>
      <c r="F36" s="149">
        <v>1.3935456000000002</v>
      </c>
      <c r="G36" s="151">
        <v>12</v>
      </c>
      <c r="H36" s="151" t="e">
        <v>#N/A</v>
      </c>
      <c r="I36" s="125">
        <v>59972.42</v>
      </c>
      <c r="J36" s="153">
        <f t="shared" si="7"/>
        <v>4.3035850423552695</v>
      </c>
      <c r="K36" s="125">
        <v>374.77</v>
      </c>
      <c r="L36" s="125">
        <v>501.66</v>
      </c>
      <c r="M36" s="151" t="e">
        <v>#N/A</v>
      </c>
      <c r="N36" s="151">
        <f t="shared" si="2"/>
        <v>6289.2093376779349</v>
      </c>
    </row>
    <row r="37" spans="1:14" x14ac:dyDescent="0.3">
      <c r="A37" s="91">
        <f t="shared" si="6"/>
        <v>41477</v>
      </c>
      <c r="B37" s="93">
        <v>2013</v>
      </c>
      <c r="C37" s="93">
        <v>203</v>
      </c>
      <c r="D37" s="124">
        <v>9</v>
      </c>
      <c r="E37" s="124">
        <v>2</v>
      </c>
      <c r="F37" s="149">
        <v>1.3935456000000002</v>
      </c>
      <c r="G37" s="151">
        <v>11</v>
      </c>
      <c r="H37" s="151" t="e">
        <v>#N/A</v>
      </c>
      <c r="I37" s="125">
        <v>51762.49</v>
      </c>
      <c r="J37" s="153">
        <f t="shared" si="7"/>
        <v>3.7144453687055514</v>
      </c>
      <c r="K37" s="125">
        <v>323.49</v>
      </c>
      <c r="L37" s="125">
        <v>397.04</v>
      </c>
      <c r="M37" s="151" t="e">
        <v>#N/A</v>
      </c>
      <c r="N37" s="151">
        <f t="shared" si="2"/>
        <v>5170.4802483679032</v>
      </c>
    </row>
    <row r="38" spans="1:14" x14ac:dyDescent="0.3">
      <c r="A38" s="91">
        <f t="shared" ref="A38" si="8">DATE(B38,1,C38)</f>
        <v>41491</v>
      </c>
      <c r="B38" s="93">
        <v>2013</v>
      </c>
      <c r="C38" s="93">
        <v>217</v>
      </c>
      <c r="D38" s="124">
        <v>2</v>
      </c>
      <c r="E38" s="124">
        <v>1</v>
      </c>
      <c r="F38" s="149">
        <v>1.3935456000000002</v>
      </c>
      <c r="G38" s="151">
        <v>13</v>
      </c>
      <c r="H38" s="151">
        <v>17</v>
      </c>
      <c r="I38" s="125">
        <v>63089.130000000005</v>
      </c>
      <c r="J38" s="153">
        <f t="shared" si="7"/>
        <v>4.5272382905876922</v>
      </c>
      <c r="K38" s="125">
        <v>509.14829640219193</v>
      </c>
      <c r="L38" s="125">
        <v>1202.2042701306161</v>
      </c>
      <c r="M38" s="151">
        <v>262.37772460300187</v>
      </c>
      <c r="N38" s="151">
        <f t="shared" si="2"/>
        <v>14163.370693688168</v>
      </c>
    </row>
    <row r="39" spans="1:14" x14ac:dyDescent="0.3">
      <c r="A39" s="91">
        <f t="shared" ref="A39:A49" si="9">DATE(B39,1,C39)</f>
        <v>41491</v>
      </c>
      <c r="B39" s="93">
        <v>2013</v>
      </c>
      <c r="C39" s="93">
        <v>217</v>
      </c>
      <c r="D39" s="124">
        <v>2</v>
      </c>
      <c r="E39" s="124">
        <v>2</v>
      </c>
      <c r="F39" s="149">
        <v>1.3935456000000002</v>
      </c>
      <c r="G39" s="151">
        <v>12</v>
      </c>
      <c r="H39" s="151">
        <v>15</v>
      </c>
      <c r="I39" s="125">
        <v>55920.369999999995</v>
      </c>
      <c r="J39" s="153">
        <f t="shared" si="7"/>
        <v>4.0128123543284113</v>
      </c>
      <c r="K39" s="125">
        <v>384.01511901647922</v>
      </c>
      <c r="L39" s="125">
        <v>949.29714874613535</v>
      </c>
      <c r="M39" s="151">
        <v>167.9180631120783</v>
      </c>
      <c r="N39" s="151">
        <f t="shared" si="2"/>
        <v>10772.739197588457</v>
      </c>
    </row>
    <row r="40" spans="1:14" x14ac:dyDescent="0.3">
      <c r="A40" s="91">
        <f t="shared" si="9"/>
        <v>41491</v>
      </c>
      <c r="B40" s="93">
        <v>2013</v>
      </c>
      <c r="C40" s="93">
        <v>217</v>
      </c>
      <c r="D40" s="124">
        <v>3</v>
      </c>
      <c r="E40" s="124">
        <v>1</v>
      </c>
      <c r="F40" s="149">
        <v>1.3935456000000002</v>
      </c>
      <c r="G40" s="151">
        <v>14</v>
      </c>
      <c r="H40" s="151">
        <v>18</v>
      </c>
      <c r="I40" s="125">
        <v>66630.7</v>
      </c>
      <c r="J40" s="153">
        <f t="shared" si="7"/>
        <v>4.7813792386844023</v>
      </c>
      <c r="K40" s="125">
        <v>541.62125297383022</v>
      </c>
      <c r="L40" s="125">
        <v>1292.2240088780047</v>
      </c>
      <c r="M40" s="151">
        <v>296.34218009478684</v>
      </c>
      <c r="N40" s="151">
        <f t="shared" si="2"/>
        <v>15286.097863942317</v>
      </c>
    </row>
    <row r="41" spans="1:14" x14ac:dyDescent="0.3">
      <c r="A41" s="91">
        <f t="shared" si="9"/>
        <v>41491</v>
      </c>
      <c r="B41" s="93">
        <v>2013</v>
      </c>
      <c r="C41" s="93">
        <v>217</v>
      </c>
      <c r="D41" s="124">
        <v>3</v>
      </c>
      <c r="E41" s="124">
        <v>2</v>
      </c>
      <c r="F41" s="149">
        <v>1.3935456000000002</v>
      </c>
      <c r="G41" s="151">
        <v>12</v>
      </c>
      <c r="H41" s="151">
        <v>15</v>
      </c>
      <c r="I41" s="125">
        <v>59214.19</v>
      </c>
      <c r="J41" s="153">
        <f t="shared" si="7"/>
        <v>4.2491749103868575</v>
      </c>
      <c r="K41" s="125">
        <v>462.99683153013905</v>
      </c>
      <c r="L41" s="125">
        <v>1091.8938438686255</v>
      </c>
      <c r="M41" s="151">
        <v>204.42778405879031</v>
      </c>
      <c r="N41" s="151">
        <f t="shared" si="2"/>
        <v>12624.764194709916</v>
      </c>
    </row>
    <row r="42" spans="1:14" x14ac:dyDescent="0.3">
      <c r="A42" s="91">
        <f t="shared" si="9"/>
        <v>41491</v>
      </c>
      <c r="B42" s="93">
        <v>2013</v>
      </c>
      <c r="C42" s="93">
        <v>217</v>
      </c>
      <c r="D42" s="124">
        <v>4</v>
      </c>
      <c r="E42" s="124">
        <v>1</v>
      </c>
      <c r="F42" s="149">
        <v>1.3935456000000002</v>
      </c>
      <c r="G42" s="151">
        <v>11</v>
      </c>
      <c r="H42" s="151">
        <v>13</v>
      </c>
      <c r="I42" s="125">
        <v>56603.9</v>
      </c>
      <c r="J42" s="153">
        <f t="shared" si="7"/>
        <v>4.0618620589093029</v>
      </c>
      <c r="K42" s="125">
        <v>366.00287843741955</v>
      </c>
      <c r="L42" s="125">
        <v>933.52054152945436</v>
      </c>
      <c r="M42" s="151">
        <v>137.60012791813242</v>
      </c>
      <c r="N42" s="151">
        <f t="shared" si="2"/>
        <v>10312.712751452167</v>
      </c>
    </row>
    <row r="43" spans="1:14" x14ac:dyDescent="0.3">
      <c r="A43" s="91">
        <f t="shared" si="9"/>
        <v>41491</v>
      </c>
      <c r="B43" s="93">
        <v>2013</v>
      </c>
      <c r="C43" s="93">
        <v>217</v>
      </c>
      <c r="D43" s="124">
        <v>4</v>
      </c>
      <c r="E43" s="124">
        <v>2</v>
      </c>
      <c r="F43" s="149">
        <v>1.3935456000000002</v>
      </c>
      <c r="G43" s="151">
        <v>9</v>
      </c>
      <c r="H43" s="151">
        <v>10</v>
      </c>
      <c r="I43" s="125">
        <v>40251.31</v>
      </c>
      <c r="J43" s="153">
        <f t="shared" si="7"/>
        <v>2.8884099666347476</v>
      </c>
      <c r="K43" s="125">
        <v>331.48184588593818</v>
      </c>
      <c r="L43" s="125">
        <v>799.99831307627835</v>
      </c>
      <c r="M43" s="151">
        <v>107.481400742115</v>
      </c>
      <c r="N43" s="151">
        <f t="shared" si="2"/>
        <v>8890.7141589362527</v>
      </c>
    </row>
    <row r="44" spans="1:14" x14ac:dyDescent="0.3">
      <c r="A44" s="91">
        <f t="shared" si="9"/>
        <v>41491</v>
      </c>
      <c r="B44" s="93">
        <v>2013</v>
      </c>
      <c r="C44" s="93">
        <v>217</v>
      </c>
      <c r="D44" s="124">
        <v>7</v>
      </c>
      <c r="E44" s="124">
        <v>1</v>
      </c>
      <c r="F44" s="149">
        <v>1.3935456000000002</v>
      </c>
      <c r="G44" s="151">
        <v>13</v>
      </c>
      <c r="H44" s="151">
        <v>13</v>
      </c>
      <c r="I44" s="125">
        <v>62928.68</v>
      </c>
      <c r="J44" s="153">
        <f t="shared" si="7"/>
        <v>4.515724494411951</v>
      </c>
      <c r="K44" s="125">
        <v>406.62776845637592</v>
      </c>
      <c r="L44" s="125">
        <v>988.62730237912501</v>
      </c>
      <c r="M44" s="151">
        <v>109.27710306406692</v>
      </c>
      <c r="N44" s="151">
        <f t="shared" si="2"/>
        <v>10796.433025941653</v>
      </c>
    </row>
    <row r="45" spans="1:14" x14ac:dyDescent="0.3">
      <c r="A45" s="91">
        <f t="shared" si="9"/>
        <v>41491</v>
      </c>
      <c r="B45" s="93">
        <v>2013</v>
      </c>
      <c r="C45" s="93">
        <v>217</v>
      </c>
      <c r="D45" s="124">
        <v>7</v>
      </c>
      <c r="E45" s="124">
        <v>2</v>
      </c>
      <c r="F45" s="149">
        <v>1.3935456000000002</v>
      </c>
      <c r="G45" s="151">
        <v>11</v>
      </c>
      <c r="H45" s="151">
        <v>11</v>
      </c>
      <c r="I45" s="125">
        <v>59362.350000000006</v>
      </c>
      <c r="J45" s="153">
        <f t="shared" si="7"/>
        <v>4.259806783502456</v>
      </c>
      <c r="K45" s="125">
        <v>373.785896617741</v>
      </c>
      <c r="L45" s="125">
        <v>1011.8472569843743</v>
      </c>
      <c r="M45" s="151">
        <v>126.48998691099467</v>
      </c>
      <c r="N45" s="151">
        <f t="shared" si="2"/>
        <v>10850.905349011255</v>
      </c>
    </row>
    <row r="46" spans="1:14" x14ac:dyDescent="0.3">
      <c r="A46" s="91">
        <f t="shared" si="9"/>
        <v>41491</v>
      </c>
      <c r="B46" s="93">
        <v>2013</v>
      </c>
      <c r="C46" s="93">
        <v>217</v>
      </c>
      <c r="D46" s="124">
        <v>8</v>
      </c>
      <c r="E46" s="124">
        <v>1</v>
      </c>
      <c r="F46" s="149">
        <v>1.3935456000000002</v>
      </c>
      <c r="G46" s="151">
        <v>12</v>
      </c>
      <c r="H46" s="151">
        <v>12</v>
      </c>
      <c r="I46" s="125">
        <v>58530.89</v>
      </c>
      <c r="J46" s="153">
        <f t="shared" si="7"/>
        <v>4.2001417104686052</v>
      </c>
      <c r="K46" s="125">
        <v>371.17241379310343</v>
      </c>
      <c r="L46" s="125">
        <v>942.78866920152086</v>
      </c>
      <c r="M46" s="151">
        <v>153.03136229990201</v>
      </c>
      <c r="N46" s="151">
        <f t="shared" si="2"/>
        <v>10527.050175426812</v>
      </c>
    </row>
    <row r="47" spans="1:14" x14ac:dyDescent="0.3">
      <c r="A47" s="91">
        <f t="shared" si="9"/>
        <v>41491</v>
      </c>
      <c r="B47" s="93">
        <v>2013</v>
      </c>
      <c r="C47" s="93">
        <v>217</v>
      </c>
      <c r="D47" s="124">
        <v>8</v>
      </c>
      <c r="E47" s="124">
        <v>2</v>
      </c>
      <c r="F47" s="149">
        <v>1.3935456000000002</v>
      </c>
      <c r="G47" s="151">
        <v>12</v>
      </c>
      <c r="H47" s="151">
        <v>13</v>
      </c>
      <c r="I47" s="125">
        <v>62845.33</v>
      </c>
      <c r="J47" s="153">
        <f t="shared" si="7"/>
        <v>4.5097433481903995</v>
      </c>
      <c r="K47" s="125">
        <v>435.22157917383817</v>
      </c>
      <c r="L47" s="125">
        <v>1153.7949416600377</v>
      </c>
      <c r="M47" s="151">
        <v>206.65093432995184</v>
      </c>
      <c r="N47" s="151">
        <f t="shared" si="2"/>
        <v>12885.602417056374</v>
      </c>
    </row>
    <row r="48" spans="1:14" x14ac:dyDescent="0.3">
      <c r="A48" s="91">
        <f t="shared" si="9"/>
        <v>41491</v>
      </c>
      <c r="B48" s="93">
        <v>2013</v>
      </c>
      <c r="C48" s="93">
        <v>217</v>
      </c>
      <c r="D48" s="124">
        <v>9</v>
      </c>
      <c r="E48" s="124">
        <v>1</v>
      </c>
      <c r="F48" s="149">
        <v>1.3935456000000002</v>
      </c>
      <c r="G48" s="151">
        <v>12</v>
      </c>
      <c r="H48" s="151">
        <v>13</v>
      </c>
      <c r="I48" s="125">
        <v>62962.78</v>
      </c>
      <c r="J48" s="153">
        <f t="shared" si="7"/>
        <v>4.5181714900466829</v>
      </c>
      <c r="K48" s="125">
        <v>420.05539393939381</v>
      </c>
      <c r="L48" s="125">
        <v>1051.201524500907</v>
      </c>
      <c r="M48" s="151">
        <v>191.50051480051476</v>
      </c>
      <c r="N48" s="151">
        <f t="shared" si="2"/>
        <v>11931.848037414889</v>
      </c>
    </row>
    <row r="49" spans="1:14" x14ac:dyDescent="0.3">
      <c r="A49" s="91">
        <f t="shared" si="9"/>
        <v>41491</v>
      </c>
      <c r="B49" s="93">
        <v>2013</v>
      </c>
      <c r="C49" s="93">
        <v>217</v>
      </c>
      <c r="D49" s="124">
        <v>9</v>
      </c>
      <c r="E49" s="124">
        <v>2</v>
      </c>
      <c r="F49" s="149">
        <v>1.3935456000000002</v>
      </c>
      <c r="G49" s="151">
        <v>12</v>
      </c>
      <c r="H49" s="151">
        <v>12</v>
      </c>
      <c r="I49" s="125">
        <v>64927.54</v>
      </c>
      <c r="J49" s="153">
        <f t="shared" si="7"/>
        <v>4.6591614942489139</v>
      </c>
      <c r="K49" s="125">
        <v>416.84496951219506</v>
      </c>
      <c r="L49" s="125">
        <v>1018.7394075215352</v>
      </c>
      <c r="M49" s="151">
        <v>112.84231404958669</v>
      </c>
      <c r="N49" s="151">
        <f t="shared" si="2"/>
        <v>11111.417459775388</v>
      </c>
    </row>
    <row r="50" spans="1:14" x14ac:dyDescent="0.3">
      <c r="A50" s="91">
        <f t="shared" ref="A50" si="10">DATE(B50,1,C50)</f>
        <v>41507</v>
      </c>
      <c r="B50" s="93">
        <v>2013</v>
      </c>
      <c r="C50" s="93">
        <v>233</v>
      </c>
      <c r="D50" s="124">
        <v>2</v>
      </c>
      <c r="E50" s="124">
        <v>1</v>
      </c>
      <c r="F50" s="149">
        <v>1.3935456000000002</v>
      </c>
      <c r="G50" s="151">
        <v>11</v>
      </c>
      <c r="H50" s="151">
        <v>11</v>
      </c>
      <c r="I50" s="125">
        <v>57194.009999999995</v>
      </c>
      <c r="J50" s="153">
        <f t="shared" si="7"/>
        <v>4.1042080000826662</v>
      </c>
      <c r="K50" s="125">
        <v>437.79873417721524</v>
      </c>
      <c r="L50" s="125">
        <v>1051.4115545166137</v>
      </c>
      <c r="M50" s="151">
        <v>993.31312563103972</v>
      </c>
      <c r="N50" s="151">
        <f t="shared" si="2"/>
        <v>17814.439759451492</v>
      </c>
    </row>
    <row r="51" spans="1:14" x14ac:dyDescent="0.3">
      <c r="A51" s="91">
        <f t="shared" ref="A51:A61" si="11">DATE(B51,1,C51)</f>
        <v>41507</v>
      </c>
      <c r="B51" s="93">
        <v>2013</v>
      </c>
      <c r="C51" s="93">
        <v>233</v>
      </c>
      <c r="D51" s="124">
        <v>2</v>
      </c>
      <c r="E51" s="124">
        <v>2</v>
      </c>
      <c r="F51" s="149">
        <v>1.3935456000000002</v>
      </c>
      <c r="G51" s="151">
        <v>12</v>
      </c>
      <c r="H51" s="151">
        <v>12</v>
      </c>
      <c r="I51" s="125">
        <v>61485.42</v>
      </c>
      <c r="J51" s="153">
        <f t="shared" si="7"/>
        <v>4.4121570187584815</v>
      </c>
      <c r="K51" s="125">
        <v>426.46111847922191</v>
      </c>
      <c r="L51" s="125">
        <v>1034.5848088458479</v>
      </c>
      <c r="M51" s="151">
        <v>983.98100504147033</v>
      </c>
      <c r="N51" s="151">
        <f t="shared" si="2"/>
        <v>17545.367244290679</v>
      </c>
    </row>
    <row r="52" spans="1:14" x14ac:dyDescent="0.3">
      <c r="A52" s="91">
        <f t="shared" si="11"/>
        <v>41507</v>
      </c>
      <c r="B52" s="93">
        <v>2013</v>
      </c>
      <c r="C52" s="93">
        <v>233</v>
      </c>
      <c r="D52" s="124">
        <v>3</v>
      </c>
      <c r="E52" s="124">
        <v>1</v>
      </c>
      <c r="F52" s="149">
        <v>1.3935456000000002</v>
      </c>
      <c r="G52" s="151">
        <v>10</v>
      </c>
      <c r="H52" s="151">
        <v>10</v>
      </c>
      <c r="I52" s="125">
        <v>56577.69</v>
      </c>
      <c r="J52" s="153">
        <f t="shared" si="7"/>
        <v>4.0599812449624899</v>
      </c>
      <c r="K52" s="125">
        <v>391.98720000000003</v>
      </c>
      <c r="L52" s="125">
        <v>982.86816452255835</v>
      </c>
      <c r="M52" s="151">
        <v>932.68649093904457</v>
      </c>
      <c r="N52" s="151">
        <f t="shared" si="2"/>
        <v>16558.782543331217</v>
      </c>
    </row>
    <row r="53" spans="1:14" x14ac:dyDescent="0.3">
      <c r="A53" s="91">
        <f t="shared" si="11"/>
        <v>41507</v>
      </c>
      <c r="B53" s="93">
        <v>2013</v>
      </c>
      <c r="C53" s="93">
        <v>233</v>
      </c>
      <c r="D53" s="124">
        <v>3</v>
      </c>
      <c r="E53" s="124">
        <v>2</v>
      </c>
      <c r="F53" s="149">
        <v>1.3935456000000002</v>
      </c>
      <c r="G53" s="151">
        <v>11</v>
      </c>
      <c r="H53" s="151">
        <v>11</v>
      </c>
      <c r="I53" s="125">
        <v>57411.82</v>
      </c>
      <c r="J53" s="153">
        <f t="shared" si="7"/>
        <v>4.1198379156017566</v>
      </c>
      <c r="K53" s="125">
        <v>436.16373798345631</v>
      </c>
      <c r="L53" s="125">
        <v>1039.1525493210347</v>
      </c>
      <c r="M53" s="151">
        <v>776.21455727863929</v>
      </c>
      <c r="N53" s="151">
        <f t="shared" si="2"/>
        <v>16156.850874367728</v>
      </c>
    </row>
    <row r="54" spans="1:14" x14ac:dyDescent="0.3">
      <c r="A54" s="91">
        <f t="shared" si="11"/>
        <v>41507</v>
      </c>
      <c r="B54" s="93">
        <v>2013</v>
      </c>
      <c r="C54" s="93">
        <v>233</v>
      </c>
      <c r="D54" s="124">
        <v>4</v>
      </c>
      <c r="E54" s="124">
        <v>1</v>
      </c>
      <c r="F54" s="149">
        <v>1.3935456000000002</v>
      </c>
      <c r="G54" s="151">
        <v>11</v>
      </c>
      <c r="H54" s="151">
        <v>11</v>
      </c>
      <c r="I54" s="125">
        <v>57959.94</v>
      </c>
      <c r="J54" s="153">
        <f t="shared" si="7"/>
        <v>4.1591706794524699</v>
      </c>
      <c r="K54" s="125">
        <v>398.16250330076571</v>
      </c>
      <c r="L54" s="125">
        <v>1043.5840593064163</v>
      </c>
      <c r="M54" s="151">
        <v>940.56410894941632</v>
      </c>
      <c r="N54" s="151">
        <f t="shared" si="2"/>
        <v>17095.319102271202</v>
      </c>
    </row>
    <row r="55" spans="1:14" x14ac:dyDescent="0.3">
      <c r="A55" s="91">
        <f t="shared" si="11"/>
        <v>41507</v>
      </c>
      <c r="B55" s="93">
        <v>2013</v>
      </c>
      <c r="C55" s="93">
        <v>233</v>
      </c>
      <c r="D55" s="124">
        <v>4</v>
      </c>
      <c r="E55" s="124">
        <v>2</v>
      </c>
      <c r="F55" s="149">
        <v>1.3935456000000002</v>
      </c>
      <c r="G55" s="151">
        <v>12</v>
      </c>
      <c r="H55" s="151">
        <v>12</v>
      </c>
      <c r="I55" s="125">
        <v>59264.71</v>
      </c>
      <c r="J55" s="153">
        <f t="shared" si="7"/>
        <v>4.2528001954152046</v>
      </c>
      <c r="K55" s="125">
        <v>458.27692307692314</v>
      </c>
      <c r="L55" s="125">
        <v>1023.6951596292481</v>
      </c>
      <c r="M55" s="151">
        <v>1024.2737730061349</v>
      </c>
      <c r="N55" s="151">
        <f t="shared" si="2"/>
        <v>17984.670582091509</v>
      </c>
    </row>
    <row r="56" spans="1:14" x14ac:dyDescent="0.3">
      <c r="A56" s="91">
        <f t="shared" si="11"/>
        <v>41507</v>
      </c>
      <c r="B56" s="93">
        <v>2013</v>
      </c>
      <c r="C56" s="93">
        <v>233</v>
      </c>
      <c r="D56" s="124">
        <v>7</v>
      </c>
      <c r="E56" s="124">
        <v>1</v>
      </c>
      <c r="F56" s="149">
        <v>1.3935456000000002</v>
      </c>
      <c r="G56" s="151">
        <v>12</v>
      </c>
      <c r="H56" s="151">
        <v>12</v>
      </c>
      <c r="I56" s="125">
        <v>65690.73000000001</v>
      </c>
      <c r="J56" s="153">
        <f t="shared" si="7"/>
        <v>4.7139275528551057</v>
      </c>
      <c r="K56" s="125">
        <v>438.88435305917761</v>
      </c>
      <c r="L56" s="125">
        <v>1087.9419178082194</v>
      </c>
      <c r="M56" s="151">
        <v>919.29734270006134</v>
      </c>
      <c r="N56" s="151">
        <f t="shared" si="2"/>
        <v>17553.236963092259</v>
      </c>
    </row>
    <row r="57" spans="1:14" x14ac:dyDescent="0.3">
      <c r="A57" s="91">
        <f t="shared" si="11"/>
        <v>41507</v>
      </c>
      <c r="B57" s="93">
        <v>2013</v>
      </c>
      <c r="C57" s="93">
        <v>233</v>
      </c>
      <c r="D57" s="124">
        <v>7</v>
      </c>
      <c r="E57" s="124">
        <v>2</v>
      </c>
      <c r="F57" s="149">
        <v>1.3935456000000002</v>
      </c>
      <c r="G57" s="151">
        <v>12</v>
      </c>
      <c r="H57" s="151">
        <v>12</v>
      </c>
      <c r="I57" s="125">
        <v>58442.51</v>
      </c>
      <c r="J57" s="153">
        <f t="shared" si="7"/>
        <v>4.1937996144510805</v>
      </c>
      <c r="K57" s="125">
        <v>403.4264150943398</v>
      </c>
      <c r="L57" s="125">
        <v>1033.1056107446555</v>
      </c>
      <c r="M57" s="151">
        <v>1000.6788224614187</v>
      </c>
      <c r="N57" s="151">
        <f t="shared" si="2"/>
        <v>17489.279491825841</v>
      </c>
    </row>
    <row r="58" spans="1:14" x14ac:dyDescent="0.3">
      <c r="A58" s="91">
        <f t="shared" si="11"/>
        <v>41507</v>
      </c>
      <c r="B58" s="93">
        <v>2013</v>
      </c>
      <c r="C58" s="93">
        <v>233</v>
      </c>
      <c r="D58" s="124">
        <v>8</v>
      </c>
      <c r="E58" s="124">
        <v>1</v>
      </c>
      <c r="F58" s="149">
        <v>1.3935456000000002</v>
      </c>
      <c r="G58" s="151">
        <v>12</v>
      </c>
      <c r="H58" s="151">
        <v>12</v>
      </c>
      <c r="I58" s="125">
        <v>62503.89</v>
      </c>
      <c r="J58" s="153">
        <f t="shared" si="7"/>
        <v>4.4852418177058571</v>
      </c>
      <c r="K58" s="125">
        <v>417.84166666666658</v>
      </c>
      <c r="L58" s="125">
        <v>1132.4184220907296</v>
      </c>
      <c r="M58" s="151">
        <v>887.1368927589366</v>
      </c>
      <c r="N58" s="151">
        <f t="shared" si="2"/>
        <v>17490.615172666989</v>
      </c>
    </row>
    <row r="59" spans="1:14" x14ac:dyDescent="0.3">
      <c r="A59" s="91">
        <f t="shared" si="11"/>
        <v>41507</v>
      </c>
      <c r="B59" s="93">
        <v>2013</v>
      </c>
      <c r="C59" s="93">
        <v>233</v>
      </c>
      <c r="D59" s="124">
        <v>8</v>
      </c>
      <c r="E59" s="124">
        <v>2</v>
      </c>
      <c r="F59" s="149">
        <v>1.3935456000000002</v>
      </c>
      <c r="G59" s="151">
        <v>11</v>
      </c>
      <c r="H59" s="151">
        <v>11</v>
      </c>
      <c r="I59" s="125">
        <v>59385.86</v>
      </c>
      <c r="J59" s="153">
        <f t="shared" si="7"/>
        <v>4.261493847061768</v>
      </c>
      <c r="K59" s="125">
        <v>395.04753493788832</v>
      </c>
      <c r="L59" s="125">
        <v>1055.4408938710146</v>
      </c>
      <c r="M59" s="151">
        <v>855.61393126571647</v>
      </c>
      <c r="N59" s="151">
        <f t="shared" si="2"/>
        <v>16548.452810404044</v>
      </c>
    </row>
    <row r="60" spans="1:14" x14ac:dyDescent="0.3">
      <c r="A60" s="91">
        <f t="shared" si="11"/>
        <v>41507</v>
      </c>
      <c r="B60" s="93">
        <v>2013</v>
      </c>
      <c r="C60" s="93">
        <v>233</v>
      </c>
      <c r="D60" s="124">
        <v>9</v>
      </c>
      <c r="E60" s="124">
        <v>1</v>
      </c>
      <c r="F60" s="149">
        <v>1.3935456000000002</v>
      </c>
      <c r="G60" s="151">
        <v>12</v>
      </c>
      <c r="H60" s="151">
        <v>12</v>
      </c>
      <c r="I60" s="125">
        <v>69255.679999999993</v>
      </c>
      <c r="J60" s="153">
        <f t="shared" si="7"/>
        <v>4.969746235788767</v>
      </c>
      <c r="K60" s="125">
        <v>472.28491136180497</v>
      </c>
      <c r="L60" s="125">
        <v>1115.2194198724535</v>
      </c>
      <c r="M60" s="151">
        <v>1000.8691804774214</v>
      </c>
      <c r="N60" s="151">
        <f t="shared" si="2"/>
        <v>18574.013736699246</v>
      </c>
    </row>
    <row r="61" spans="1:14" x14ac:dyDescent="0.3">
      <c r="A61" s="91">
        <f t="shared" si="11"/>
        <v>41507</v>
      </c>
      <c r="B61" s="93">
        <v>2013</v>
      </c>
      <c r="C61" s="93">
        <v>233</v>
      </c>
      <c r="D61" s="124">
        <v>9</v>
      </c>
      <c r="E61" s="124">
        <v>2</v>
      </c>
      <c r="F61" s="149">
        <v>1.3935456000000002</v>
      </c>
      <c r="G61" s="151">
        <v>11</v>
      </c>
      <c r="H61" s="151">
        <v>11</v>
      </c>
      <c r="I61" s="125">
        <v>60343.479999999996</v>
      </c>
      <c r="J61" s="153">
        <f t="shared" si="7"/>
        <v>4.3302120863500981</v>
      </c>
      <c r="K61" s="125">
        <v>413.16456558773422</v>
      </c>
      <c r="L61" s="125">
        <v>1102.3674359584422</v>
      </c>
      <c r="M61" s="151">
        <v>872.77007958371598</v>
      </c>
      <c r="N61" s="151">
        <f t="shared" si="2"/>
        <v>17138.313099549036</v>
      </c>
    </row>
    <row r="62" spans="1:14" x14ac:dyDescent="0.3">
      <c r="A62" s="91">
        <f t="shared" ref="A62" si="12">DATE(B62,1,C62)</f>
        <v>41528</v>
      </c>
      <c r="B62" s="93">
        <v>2013</v>
      </c>
      <c r="C62" s="93">
        <v>254</v>
      </c>
      <c r="D62" s="124">
        <v>2</v>
      </c>
      <c r="E62" s="124">
        <v>1</v>
      </c>
      <c r="F62" s="149">
        <v>1.3935456000000002</v>
      </c>
      <c r="G62" s="151">
        <v>11</v>
      </c>
      <c r="H62" s="151">
        <v>11</v>
      </c>
      <c r="I62" s="125" t="e">
        <v>#N/A</v>
      </c>
      <c r="J62" s="153" t="e">
        <f t="shared" si="7"/>
        <v>#N/A</v>
      </c>
      <c r="K62" s="125" t="e">
        <v>#N/A</v>
      </c>
      <c r="L62" s="125">
        <v>1255.6630719814648</v>
      </c>
      <c r="M62" s="125">
        <v>2006.0114157303371</v>
      </c>
      <c r="N62" s="151">
        <f t="shared" si="2"/>
        <v>23405.581329464938</v>
      </c>
    </row>
    <row r="63" spans="1:14" x14ac:dyDescent="0.3">
      <c r="A63" s="91">
        <f t="shared" ref="A63:A73" si="13">DATE(B63,1,C63)</f>
        <v>41528</v>
      </c>
      <c r="B63" s="93">
        <v>2013</v>
      </c>
      <c r="C63" s="93">
        <v>254</v>
      </c>
      <c r="D63" s="124">
        <v>2</v>
      </c>
      <c r="E63" s="124">
        <v>2</v>
      </c>
      <c r="F63" s="149">
        <v>1.3935456000000002</v>
      </c>
      <c r="G63" s="151">
        <v>10</v>
      </c>
      <c r="H63" s="151">
        <v>10</v>
      </c>
      <c r="I63" s="125" t="e">
        <v>#N/A</v>
      </c>
      <c r="J63" s="153" t="e">
        <f t="shared" si="7"/>
        <v>#N/A</v>
      </c>
      <c r="K63" s="125" t="e">
        <v>#N/A</v>
      </c>
      <c r="L63" s="125">
        <v>1085.5858862377502</v>
      </c>
      <c r="M63" s="125">
        <v>1777.8320675105485</v>
      </c>
      <c r="N63" s="151">
        <f t="shared" si="2"/>
        <v>20547.716226496632</v>
      </c>
    </row>
    <row r="64" spans="1:14" x14ac:dyDescent="0.3">
      <c r="A64" s="91">
        <f t="shared" si="13"/>
        <v>41528</v>
      </c>
      <c r="B64" s="93">
        <v>2013</v>
      </c>
      <c r="C64" s="93">
        <v>254</v>
      </c>
      <c r="D64" s="124">
        <v>3</v>
      </c>
      <c r="E64" s="124">
        <v>1</v>
      </c>
      <c r="F64" s="149">
        <v>1.3935456000000002</v>
      </c>
      <c r="G64" s="151">
        <v>11</v>
      </c>
      <c r="H64" s="151">
        <v>11</v>
      </c>
      <c r="I64" s="125" t="e">
        <v>#N/A</v>
      </c>
      <c r="J64" s="153" t="e">
        <f t="shared" si="7"/>
        <v>#N/A</v>
      </c>
      <c r="K64" s="125" t="e">
        <v>#N/A</v>
      </c>
      <c r="L64" s="125">
        <v>1222.4692276160918</v>
      </c>
      <c r="M64" s="125">
        <v>1786.4780829924023</v>
      </c>
      <c r="N64" s="151">
        <f t="shared" si="2"/>
        <v>21592.026199992983</v>
      </c>
    </row>
    <row r="65" spans="1:14" x14ac:dyDescent="0.3">
      <c r="A65" s="91">
        <f t="shared" si="13"/>
        <v>41528</v>
      </c>
      <c r="B65" s="93">
        <v>2013</v>
      </c>
      <c r="C65" s="93">
        <v>254</v>
      </c>
      <c r="D65" s="124">
        <v>3</v>
      </c>
      <c r="E65" s="124">
        <v>2</v>
      </c>
      <c r="F65" s="149">
        <v>1.3935456000000002</v>
      </c>
      <c r="G65" s="151">
        <v>11</v>
      </c>
      <c r="H65" s="151">
        <v>11</v>
      </c>
      <c r="I65" s="125" t="e">
        <v>#N/A</v>
      </c>
      <c r="J65" s="153" t="e">
        <f t="shared" si="7"/>
        <v>#N/A</v>
      </c>
      <c r="K65" s="125" t="e">
        <v>#N/A</v>
      </c>
      <c r="L65" s="125">
        <v>1192.5329079659707</v>
      </c>
      <c r="M65" s="125">
        <v>1900.0222662048493</v>
      </c>
      <c r="N65" s="151">
        <f t="shared" si="2"/>
        <v>22191.991235671223</v>
      </c>
    </row>
    <row r="66" spans="1:14" x14ac:dyDescent="0.3">
      <c r="A66" s="91">
        <f t="shared" si="13"/>
        <v>41528</v>
      </c>
      <c r="B66" s="93">
        <v>2013</v>
      </c>
      <c r="C66" s="93">
        <v>254</v>
      </c>
      <c r="D66" s="124">
        <v>4</v>
      </c>
      <c r="E66" s="124">
        <v>1</v>
      </c>
      <c r="F66" s="149">
        <v>1.3935456000000002</v>
      </c>
      <c r="G66" s="151">
        <v>11</v>
      </c>
      <c r="H66" s="151">
        <v>11</v>
      </c>
      <c r="I66" s="125" t="e">
        <v>#N/A</v>
      </c>
      <c r="J66" s="153" t="e">
        <f t="shared" ref="J66:J85" si="14">I66/(F66*10000)</f>
        <v>#N/A</v>
      </c>
      <c r="K66" s="125" t="e">
        <v>#N/A</v>
      </c>
      <c r="L66" s="125">
        <v>1056.4554887410443</v>
      </c>
      <c r="M66" s="125">
        <v>1846.837716003005</v>
      </c>
      <c r="N66" s="151">
        <f t="shared" si="2"/>
        <v>20833.858646204677</v>
      </c>
    </row>
    <row r="67" spans="1:14" x14ac:dyDescent="0.3">
      <c r="A67" s="91">
        <f t="shared" si="13"/>
        <v>41528</v>
      </c>
      <c r="B67" s="93">
        <v>2013</v>
      </c>
      <c r="C67" s="93">
        <v>254</v>
      </c>
      <c r="D67" s="124">
        <v>4</v>
      </c>
      <c r="E67" s="124">
        <v>2</v>
      </c>
      <c r="F67" s="149">
        <v>1.3935456000000002</v>
      </c>
      <c r="G67" s="151">
        <v>10</v>
      </c>
      <c r="H67" s="151">
        <v>10</v>
      </c>
      <c r="I67" s="125" t="e">
        <v>#N/A</v>
      </c>
      <c r="J67" s="153" t="e">
        <f t="shared" si="14"/>
        <v>#N/A</v>
      </c>
      <c r="K67" s="125" t="e">
        <v>#N/A</v>
      </c>
      <c r="L67" s="125">
        <v>1082.860581955202</v>
      </c>
      <c r="M67" s="125">
        <v>1816.6509632987538</v>
      </c>
      <c r="N67" s="151">
        <f t="shared" ref="N67:N73" si="15">10*SUMIF(K67:M67,"&lt;&gt;#N/A")/F67</f>
        <v>20806.721683552769</v>
      </c>
    </row>
    <row r="68" spans="1:14" x14ac:dyDescent="0.3">
      <c r="A68" s="91">
        <f t="shared" si="13"/>
        <v>41528</v>
      </c>
      <c r="B68" s="93">
        <v>2013</v>
      </c>
      <c r="C68" s="93">
        <v>254</v>
      </c>
      <c r="D68" s="124">
        <v>7</v>
      </c>
      <c r="E68" s="124">
        <v>1</v>
      </c>
      <c r="F68" s="149">
        <v>1.3935456000000002</v>
      </c>
      <c r="G68" s="151">
        <v>13</v>
      </c>
      <c r="H68" s="151">
        <v>13</v>
      </c>
      <c r="I68" s="125" t="e">
        <v>#N/A</v>
      </c>
      <c r="J68" s="153" t="e">
        <f t="shared" si="14"/>
        <v>#N/A</v>
      </c>
      <c r="K68" s="125" t="e">
        <v>#N/A</v>
      </c>
      <c r="L68" s="125">
        <v>1430.8836445656736</v>
      </c>
      <c r="M68" s="125">
        <v>2061.2674515400167</v>
      </c>
      <c r="N68" s="151">
        <f t="shared" si="15"/>
        <v>25059.467706730877</v>
      </c>
    </row>
    <row r="69" spans="1:14" x14ac:dyDescent="0.3">
      <c r="A69" s="91">
        <f t="shared" si="13"/>
        <v>41528</v>
      </c>
      <c r="B69" s="93">
        <v>2013</v>
      </c>
      <c r="C69" s="93">
        <v>254</v>
      </c>
      <c r="D69" s="124">
        <v>7</v>
      </c>
      <c r="E69" s="124">
        <v>2</v>
      </c>
      <c r="F69" s="149">
        <v>1.3935456000000002</v>
      </c>
      <c r="G69" s="151">
        <v>12</v>
      </c>
      <c r="H69" s="151">
        <v>12</v>
      </c>
      <c r="I69" s="125" t="e">
        <v>#N/A</v>
      </c>
      <c r="J69" s="153" t="e">
        <f t="shared" si="14"/>
        <v>#N/A</v>
      </c>
      <c r="K69" s="125" t="e">
        <v>#N/A</v>
      </c>
      <c r="L69" s="125">
        <v>1242.1150425678784</v>
      </c>
      <c r="M69" s="125">
        <v>2073.8297382452738</v>
      </c>
      <c r="N69" s="151">
        <f t="shared" si="15"/>
        <v>23795.021711619283</v>
      </c>
    </row>
    <row r="70" spans="1:14" x14ac:dyDescent="0.3">
      <c r="A70" s="91">
        <f t="shared" si="13"/>
        <v>41528</v>
      </c>
      <c r="B70" s="93">
        <v>2013</v>
      </c>
      <c r="C70" s="93">
        <v>254</v>
      </c>
      <c r="D70" s="124">
        <v>8</v>
      </c>
      <c r="E70" s="124">
        <v>1</v>
      </c>
      <c r="F70" s="149">
        <v>1.3935456000000002</v>
      </c>
      <c r="G70" s="151">
        <v>12</v>
      </c>
      <c r="H70" s="151">
        <v>12</v>
      </c>
      <c r="I70" s="125" t="e">
        <v>#N/A</v>
      </c>
      <c r="J70" s="153" t="e">
        <f t="shared" si="14"/>
        <v>#N/A</v>
      </c>
      <c r="K70" s="125" t="e">
        <v>#N/A</v>
      </c>
      <c r="L70" s="125">
        <v>1217.5269551133736</v>
      </c>
      <c r="M70" s="125">
        <v>1993.0941737389146</v>
      </c>
      <c r="N70" s="151">
        <f t="shared" si="15"/>
        <v>23039.225475307645</v>
      </c>
    </row>
    <row r="71" spans="1:14" x14ac:dyDescent="0.3">
      <c r="A71" s="91">
        <f t="shared" si="13"/>
        <v>41528</v>
      </c>
      <c r="B71" s="93">
        <v>2013</v>
      </c>
      <c r="C71" s="93">
        <v>254</v>
      </c>
      <c r="D71" s="124">
        <v>8</v>
      </c>
      <c r="E71" s="124">
        <v>2</v>
      </c>
      <c r="F71" s="149">
        <v>1.3935456000000002</v>
      </c>
      <c r="G71" s="151">
        <v>12</v>
      </c>
      <c r="H71" s="151">
        <v>12</v>
      </c>
      <c r="I71" s="125" t="e">
        <v>#N/A</v>
      </c>
      <c r="J71" s="153" t="e">
        <f t="shared" si="14"/>
        <v>#N/A</v>
      </c>
      <c r="K71" s="125" t="e">
        <v>#N/A</v>
      </c>
      <c r="L71" s="125">
        <v>1186.153929112008</v>
      </c>
      <c r="M71" s="125">
        <v>1807.1395360986312</v>
      </c>
      <c r="N71" s="151">
        <f t="shared" si="15"/>
        <v>21479.695140299958</v>
      </c>
    </row>
    <row r="72" spans="1:14" x14ac:dyDescent="0.3">
      <c r="A72" s="91">
        <f t="shared" si="13"/>
        <v>41528</v>
      </c>
      <c r="B72" s="93">
        <v>2013</v>
      </c>
      <c r="C72" s="93">
        <v>254</v>
      </c>
      <c r="D72" s="124">
        <v>9</v>
      </c>
      <c r="E72" s="124">
        <v>1</v>
      </c>
      <c r="F72" s="149">
        <v>1.3935456000000002</v>
      </c>
      <c r="G72" s="151">
        <v>10</v>
      </c>
      <c r="H72" s="151">
        <v>10</v>
      </c>
      <c r="I72" s="125" t="e">
        <v>#N/A</v>
      </c>
      <c r="J72" s="153" t="e">
        <f t="shared" si="14"/>
        <v>#N/A</v>
      </c>
      <c r="K72" s="125" t="e">
        <v>#N/A</v>
      </c>
      <c r="L72" s="125">
        <v>1090.020565224333</v>
      </c>
      <c r="M72" s="125">
        <v>1644.5052118978676</v>
      </c>
      <c r="N72" s="151">
        <f t="shared" si="15"/>
        <v>19622.793664751265</v>
      </c>
    </row>
    <row r="73" spans="1:14" x14ac:dyDescent="0.3">
      <c r="A73" s="91">
        <f t="shared" si="13"/>
        <v>41528</v>
      </c>
      <c r="B73" s="93">
        <v>2013</v>
      </c>
      <c r="C73" s="93">
        <v>254</v>
      </c>
      <c r="D73" s="124">
        <v>9</v>
      </c>
      <c r="E73" s="124">
        <v>2</v>
      </c>
      <c r="F73" s="149">
        <v>1.3935456000000002</v>
      </c>
      <c r="G73" s="151">
        <v>11</v>
      </c>
      <c r="H73" s="151">
        <v>11</v>
      </c>
      <c r="I73" s="125" t="e">
        <v>#N/A</v>
      </c>
      <c r="J73" s="153" t="e">
        <f t="shared" si="14"/>
        <v>#N/A</v>
      </c>
      <c r="K73" s="125" t="e">
        <v>#N/A</v>
      </c>
      <c r="L73" s="125">
        <v>1198.146337766141</v>
      </c>
      <c r="M73" s="125">
        <v>1918.0511846658972</v>
      </c>
      <c r="N73" s="151">
        <f t="shared" si="15"/>
        <v>22361.647314820824</v>
      </c>
    </row>
    <row r="74" spans="1:14" x14ac:dyDescent="0.3">
      <c r="A74" s="91">
        <f t="shared" ref="A74" si="16">DATE(B74,1,C74)</f>
        <v>41569</v>
      </c>
      <c r="B74" s="93">
        <v>2013</v>
      </c>
      <c r="C74" s="93">
        <v>295</v>
      </c>
      <c r="D74" s="124">
        <v>2</v>
      </c>
      <c r="E74" s="124">
        <v>1</v>
      </c>
      <c r="F74" s="149">
        <v>1.3935456000000002</v>
      </c>
      <c r="G74" s="151">
        <v>12</v>
      </c>
      <c r="H74" s="151">
        <v>12</v>
      </c>
      <c r="I74" s="125" t="e">
        <v>#N/A</v>
      </c>
      <c r="J74" s="153" t="e">
        <f t="shared" si="14"/>
        <v>#N/A</v>
      </c>
      <c r="K74" s="125" t="e">
        <v>#N/A</v>
      </c>
      <c r="L74" s="151">
        <v>971</v>
      </c>
      <c r="M74" s="151">
        <v>2098.9</v>
      </c>
      <c r="N74" s="151">
        <f>10*(L74+M74)/F74</f>
        <v>22029.419058838113</v>
      </c>
    </row>
    <row r="75" spans="1:14" x14ac:dyDescent="0.3">
      <c r="A75" s="91">
        <f t="shared" ref="A75:A85" si="17">DATE(B75,1,C75)</f>
        <v>41569</v>
      </c>
      <c r="B75" s="93">
        <v>2013</v>
      </c>
      <c r="C75" s="93">
        <v>295</v>
      </c>
      <c r="D75" s="124">
        <v>2</v>
      </c>
      <c r="E75" s="124">
        <v>2</v>
      </c>
      <c r="F75" s="149">
        <v>1.3935456000000002</v>
      </c>
      <c r="G75" s="151">
        <v>14</v>
      </c>
      <c r="H75" s="151">
        <v>14</v>
      </c>
      <c r="I75" s="125" t="e">
        <v>#N/A</v>
      </c>
      <c r="J75" s="153" t="e">
        <f t="shared" si="14"/>
        <v>#N/A</v>
      </c>
      <c r="K75" s="125" t="e">
        <v>#N/A</v>
      </c>
      <c r="L75" s="151">
        <v>1184</v>
      </c>
      <c r="M75" s="151">
        <v>2501.1999999999998</v>
      </c>
      <c r="N75" s="151">
        <f t="shared" ref="N75:N85" si="18">10*(L75+M75)/F75</f>
        <v>26444.775111772444</v>
      </c>
    </row>
    <row r="76" spans="1:14" x14ac:dyDescent="0.3">
      <c r="A76" s="91">
        <f t="shared" si="17"/>
        <v>41569</v>
      </c>
      <c r="B76" s="93">
        <v>2013</v>
      </c>
      <c r="C76" s="93">
        <v>295</v>
      </c>
      <c r="D76" s="124">
        <v>3</v>
      </c>
      <c r="E76" s="124">
        <v>1</v>
      </c>
      <c r="F76" s="149">
        <v>1.3935456000000002</v>
      </c>
      <c r="G76" s="151">
        <v>11</v>
      </c>
      <c r="H76" s="151">
        <v>11</v>
      </c>
      <c r="I76" s="125" t="e">
        <v>#N/A</v>
      </c>
      <c r="J76" s="153" t="e">
        <f t="shared" si="14"/>
        <v>#N/A</v>
      </c>
      <c r="K76" s="125" t="e">
        <v>#N/A</v>
      </c>
      <c r="L76" s="151">
        <v>1072</v>
      </c>
      <c r="M76" s="151">
        <v>2228.1</v>
      </c>
      <c r="N76" s="151">
        <f t="shared" si="18"/>
        <v>23681.320510789166</v>
      </c>
    </row>
    <row r="77" spans="1:14" x14ac:dyDescent="0.3">
      <c r="A77" s="91">
        <f t="shared" si="17"/>
        <v>41569</v>
      </c>
      <c r="B77" s="93">
        <v>2013</v>
      </c>
      <c r="C77" s="93">
        <v>295</v>
      </c>
      <c r="D77" s="124">
        <v>3</v>
      </c>
      <c r="E77" s="124">
        <v>2</v>
      </c>
      <c r="F77" s="149">
        <v>1.3935456000000002</v>
      </c>
      <c r="G77" s="151">
        <v>12</v>
      </c>
      <c r="H77" s="151">
        <v>12</v>
      </c>
      <c r="I77" s="125" t="e">
        <v>#N/A</v>
      </c>
      <c r="J77" s="153" t="e">
        <f t="shared" si="14"/>
        <v>#N/A</v>
      </c>
      <c r="K77" s="125" t="e">
        <v>#N/A</v>
      </c>
      <c r="L77" s="151">
        <v>945</v>
      </c>
      <c r="M77" s="151">
        <v>2026.9</v>
      </c>
      <c r="N77" s="151">
        <f t="shared" si="18"/>
        <v>21326.176911613082</v>
      </c>
    </row>
    <row r="78" spans="1:14" x14ac:dyDescent="0.3">
      <c r="A78" s="91">
        <f t="shared" si="17"/>
        <v>41569</v>
      </c>
      <c r="B78" s="93">
        <v>2013</v>
      </c>
      <c r="C78" s="93">
        <v>295</v>
      </c>
      <c r="D78" s="124">
        <v>4</v>
      </c>
      <c r="E78" s="124">
        <v>1</v>
      </c>
      <c r="F78" s="149">
        <v>1.3935456000000002</v>
      </c>
      <c r="G78" s="151">
        <v>11</v>
      </c>
      <c r="H78" s="151">
        <v>11</v>
      </c>
      <c r="I78" s="125" t="e">
        <v>#N/A</v>
      </c>
      <c r="J78" s="153" t="e">
        <f t="shared" si="14"/>
        <v>#N/A</v>
      </c>
      <c r="K78" s="125" t="e">
        <v>#N/A</v>
      </c>
      <c r="L78" s="151">
        <v>1005</v>
      </c>
      <c r="M78" s="151">
        <v>2042.8</v>
      </c>
      <c r="N78" s="151">
        <f t="shared" si="18"/>
        <v>21870.830778698593</v>
      </c>
    </row>
    <row r="79" spans="1:14" x14ac:dyDescent="0.3">
      <c r="A79" s="91">
        <f t="shared" si="17"/>
        <v>41569</v>
      </c>
      <c r="B79" s="93">
        <v>2013</v>
      </c>
      <c r="C79" s="93">
        <v>295</v>
      </c>
      <c r="D79" s="124">
        <v>4</v>
      </c>
      <c r="E79" s="124">
        <v>2</v>
      </c>
      <c r="F79" s="149">
        <v>1.3935456000000002</v>
      </c>
      <c r="G79" s="151">
        <v>10</v>
      </c>
      <c r="H79" s="151">
        <v>10</v>
      </c>
      <c r="I79" s="125" t="e">
        <v>#N/A</v>
      </c>
      <c r="J79" s="153" t="e">
        <f t="shared" si="14"/>
        <v>#N/A</v>
      </c>
      <c r="K79" s="125" t="e">
        <v>#N/A</v>
      </c>
      <c r="L79" s="151">
        <v>1079</v>
      </c>
      <c r="M79" s="151">
        <v>1847</v>
      </c>
      <c r="N79" s="151">
        <f t="shared" si="18"/>
        <v>20996.801252861762</v>
      </c>
    </row>
    <row r="80" spans="1:14" x14ac:dyDescent="0.3">
      <c r="A80" s="91">
        <f t="shared" si="17"/>
        <v>41569</v>
      </c>
      <c r="B80" s="93">
        <v>2013</v>
      </c>
      <c r="C80" s="93">
        <v>295</v>
      </c>
      <c r="D80" s="124">
        <v>7</v>
      </c>
      <c r="E80" s="124">
        <v>1</v>
      </c>
      <c r="F80" s="149">
        <v>1.3935456000000002</v>
      </c>
      <c r="G80" s="151">
        <v>12</v>
      </c>
      <c r="H80" s="151">
        <v>12</v>
      </c>
      <c r="I80" s="125" t="e">
        <v>#N/A</v>
      </c>
      <c r="J80" s="153" t="e">
        <f t="shared" si="14"/>
        <v>#N/A</v>
      </c>
      <c r="K80" s="125" t="e">
        <v>#N/A</v>
      </c>
      <c r="L80" s="151">
        <v>1109</v>
      </c>
      <c r="M80" s="151">
        <v>2132.1999999999998</v>
      </c>
      <c r="N80" s="151">
        <f t="shared" si="18"/>
        <v>23258.657628426365</v>
      </c>
    </row>
    <row r="81" spans="1:14" x14ac:dyDescent="0.3">
      <c r="A81" s="91">
        <f t="shared" si="17"/>
        <v>41569</v>
      </c>
      <c r="B81" s="93">
        <v>2013</v>
      </c>
      <c r="C81" s="93">
        <v>295</v>
      </c>
      <c r="D81" s="124">
        <v>7</v>
      </c>
      <c r="E81" s="124">
        <v>2</v>
      </c>
      <c r="F81" s="149">
        <v>1.3935456000000002</v>
      </c>
      <c r="G81" s="151">
        <v>11</v>
      </c>
      <c r="H81" s="151">
        <v>11</v>
      </c>
      <c r="I81" s="125" t="e">
        <v>#N/A</v>
      </c>
      <c r="J81" s="153" t="e">
        <f t="shared" si="14"/>
        <v>#N/A</v>
      </c>
      <c r="K81" s="125" t="e">
        <v>#N/A</v>
      </c>
      <c r="L81" s="151">
        <v>1033</v>
      </c>
      <c r="M81" s="151">
        <v>2111.1999999999998</v>
      </c>
      <c r="N81" s="151">
        <f t="shared" si="18"/>
        <v>22562.591421479137</v>
      </c>
    </row>
    <row r="82" spans="1:14" x14ac:dyDescent="0.3">
      <c r="A82" s="91">
        <f t="shared" si="17"/>
        <v>41569</v>
      </c>
      <c r="B82" s="93">
        <v>2013</v>
      </c>
      <c r="C82" s="93">
        <v>295</v>
      </c>
      <c r="D82" s="124">
        <v>8</v>
      </c>
      <c r="E82" s="124">
        <v>1</v>
      </c>
      <c r="F82" s="149">
        <v>1.3935456000000002</v>
      </c>
      <c r="G82" s="151">
        <v>13</v>
      </c>
      <c r="H82" s="151">
        <v>13</v>
      </c>
      <c r="I82" s="125" t="e">
        <v>#N/A</v>
      </c>
      <c r="J82" s="153" t="e">
        <f t="shared" si="14"/>
        <v>#N/A</v>
      </c>
      <c r="K82" s="125" t="e">
        <v>#N/A</v>
      </c>
      <c r="L82" s="151">
        <v>1070</v>
      </c>
      <c r="M82" s="151">
        <v>2185.1</v>
      </c>
      <c r="N82" s="151">
        <f t="shared" si="18"/>
        <v>23358.403198287877</v>
      </c>
    </row>
    <row r="83" spans="1:14" x14ac:dyDescent="0.3">
      <c r="A83" s="91">
        <f t="shared" si="17"/>
        <v>41569</v>
      </c>
      <c r="B83" s="93">
        <v>2013</v>
      </c>
      <c r="C83" s="93">
        <v>295</v>
      </c>
      <c r="D83" s="124">
        <v>8</v>
      </c>
      <c r="E83" s="124">
        <v>2</v>
      </c>
      <c r="F83" s="149">
        <v>1.3935456000000002</v>
      </c>
      <c r="G83" s="151">
        <v>11</v>
      </c>
      <c r="H83" s="151">
        <v>11</v>
      </c>
      <c r="I83" s="125" t="e">
        <v>#N/A</v>
      </c>
      <c r="J83" s="153" t="e">
        <f t="shared" si="14"/>
        <v>#N/A</v>
      </c>
      <c r="K83" s="125" t="e">
        <v>#N/A</v>
      </c>
      <c r="L83" s="151">
        <v>940</v>
      </c>
      <c r="M83" s="151">
        <v>2044.7</v>
      </c>
      <c r="N83" s="151">
        <f t="shared" si="18"/>
        <v>21418.028947169001</v>
      </c>
    </row>
    <row r="84" spans="1:14" x14ac:dyDescent="0.3">
      <c r="A84" s="91">
        <f t="shared" si="17"/>
        <v>41569</v>
      </c>
      <c r="B84" s="93">
        <v>2013</v>
      </c>
      <c r="C84" s="93">
        <v>295</v>
      </c>
      <c r="D84" s="124">
        <v>9</v>
      </c>
      <c r="E84" s="124">
        <v>1</v>
      </c>
      <c r="F84" s="149">
        <v>1.3935456000000002</v>
      </c>
      <c r="G84" s="151">
        <v>13</v>
      </c>
      <c r="H84" s="151">
        <v>13</v>
      </c>
      <c r="I84" s="125" t="e">
        <v>#N/A</v>
      </c>
      <c r="J84" s="153" t="e">
        <f t="shared" si="14"/>
        <v>#N/A</v>
      </c>
      <c r="K84" s="125" t="e">
        <v>#N/A</v>
      </c>
      <c r="L84" s="151">
        <v>988</v>
      </c>
      <c r="M84" s="151">
        <v>2122.5</v>
      </c>
      <c r="N84" s="151">
        <f t="shared" si="18"/>
        <v>22320.762234117057</v>
      </c>
    </row>
    <row r="85" spans="1:14" x14ac:dyDescent="0.3">
      <c r="A85" s="91">
        <f t="shared" si="17"/>
        <v>41569</v>
      </c>
      <c r="B85" s="93">
        <v>2013</v>
      </c>
      <c r="C85" s="93">
        <v>295</v>
      </c>
      <c r="D85" s="124">
        <v>9</v>
      </c>
      <c r="E85" s="124">
        <v>2</v>
      </c>
      <c r="F85" s="149">
        <v>1.3935456000000002</v>
      </c>
      <c r="G85" s="151">
        <v>11</v>
      </c>
      <c r="H85" s="151">
        <v>11</v>
      </c>
      <c r="I85" s="125" t="e">
        <v>#N/A</v>
      </c>
      <c r="J85" s="153" t="e">
        <f t="shared" si="14"/>
        <v>#N/A</v>
      </c>
      <c r="K85" s="125" t="e">
        <v>#N/A</v>
      </c>
      <c r="L85" s="151">
        <v>977</v>
      </c>
      <c r="M85" s="151">
        <v>1911.9</v>
      </c>
      <c r="N85" s="151">
        <f t="shared" si="18"/>
        <v>20730.573868555141</v>
      </c>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2855D-5E0D-4CA3-B277-C55E92950C61}">
  <dimension ref="A1:H25"/>
  <sheetViews>
    <sheetView workbookViewId="0"/>
  </sheetViews>
  <sheetFormatPr defaultRowHeight="14.4" x14ac:dyDescent="0.3"/>
  <cols>
    <col min="1" max="1" width="26.109375" style="142" customWidth="1"/>
    <col min="2" max="2" width="27.33203125" style="143" customWidth="1"/>
    <col min="3" max="3" width="96.21875" style="142" customWidth="1"/>
    <col min="4" max="4" width="10.88671875" style="142" customWidth="1"/>
    <col min="5" max="5" width="9.6640625" style="142" customWidth="1"/>
    <col min="6" max="6" width="11.33203125" style="142" customWidth="1"/>
    <col min="7" max="7" width="8.88671875" style="142"/>
    <col min="8" max="8" width="10.5546875" style="142" customWidth="1"/>
    <col min="9" max="16384" width="8.88671875" style="142"/>
  </cols>
  <sheetData>
    <row r="1" spans="1:8" ht="27.6" x14ac:dyDescent="0.3">
      <c r="A1" s="55" t="s">
        <v>26</v>
      </c>
      <c r="B1" s="138" t="s">
        <v>27</v>
      </c>
      <c r="C1" s="55" t="s">
        <v>28</v>
      </c>
      <c r="D1" s="55" t="s">
        <v>29</v>
      </c>
      <c r="E1" s="55" t="s">
        <v>30</v>
      </c>
      <c r="F1" s="55" t="s">
        <v>31</v>
      </c>
      <c r="G1" s="55" t="s">
        <v>32</v>
      </c>
      <c r="H1" s="55" t="s">
        <v>33</v>
      </c>
    </row>
    <row r="2" spans="1:8" ht="28.8" x14ac:dyDescent="0.3">
      <c r="A2" s="67" t="s">
        <v>237</v>
      </c>
      <c r="B2" s="68" t="s">
        <v>4</v>
      </c>
      <c r="C2" s="69" t="s">
        <v>34</v>
      </c>
      <c r="D2" s="70" t="s">
        <v>238</v>
      </c>
      <c r="E2" s="67">
        <v>10</v>
      </c>
      <c r="F2" s="67"/>
      <c r="G2" s="67" t="s">
        <v>36</v>
      </c>
      <c r="H2" s="67" t="s">
        <v>37</v>
      </c>
    </row>
    <row r="3" spans="1:8" x14ac:dyDescent="0.3">
      <c r="A3" s="67" t="s">
        <v>237</v>
      </c>
      <c r="B3" s="139" t="s">
        <v>0</v>
      </c>
      <c r="C3" s="69" t="s">
        <v>0</v>
      </c>
      <c r="D3" s="69" t="s">
        <v>38</v>
      </c>
      <c r="E3" s="67">
        <v>4</v>
      </c>
      <c r="F3" s="67"/>
      <c r="G3" s="67" t="s">
        <v>36</v>
      </c>
      <c r="H3" s="67" t="s">
        <v>37</v>
      </c>
    </row>
    <row r="4" spans="1:8" x14ac:dyDescent="0.3">
      <c r="A4" s="67" t="s">
        <v>237</v>
      </c>
      <c r="B4" s="139" t="s">
        <v>1</v>
      </c>
      <c r="C4" s="69" t="s">
        <v>39</v>
      </c>
      <c r="D4" s="69" t="s">
        <v>40</v>
      </c>
      <c r="E4" s="67">
        <v>3</v>
      </c>
      <c r="F4" s="67" t="s">
        <v>41</v>
      </c>
      <c r="G4" s="67" t="s">
        <v>36</v>
      </c>
      <c r="H4" s="67" t="s">
        <v>37</v>
      </c>
    </row>
    <row r="5" spans="1:8" ht="234.6" x14ac:dyDescent="0.3">
      <c r="A5" s="67" t="s">
        <v>237</v>
      </c>
      <c r="B5" s="140" t="s">
        <v>101</v>
      </c>
      <c r="C5" s="58" t="s">
        <v>115</v>
      </c>
      <c r="D5" s="69" t="s">
        <v>40</v>
      </c>
      <c r="E5" s="67"/>
      <c r="F5" s="67"/>
      <c r="G5" s="67" t="s">
        <v>36</v>
      </c>
      <c r="H5" s="67" t="s">
        <v>37</v>
      </c>
    </row>
    <row r="6" spans="1:8" ht="27.6" x14ac:dyDescent="0.3">
      <c r="A6" s="67" t="s">
        <v>237</v>
      </c>
      <c r="B6" s="144" t="s">
        <v>46</v>
      </c>
      <c r="C6" s="58" t="s">
        <v>116</v>
      </c>
      <c r="D6" s="69" t="s">
        <v>40</v>
      </c>
      <c r="E6" s="67"/>
      <c r="F6" s="67"/>
      <c r="G6" s="67" t="s">
        <v>36</v>
      </c>
      <c r="H6" s="67" t="s">
        <v>37</v>
      </c>
    </row>
    <row r="7" spans="1:8" ht="26.4" x14ac:dyDescent="0.3">
      <c r="A7" s="67" t="s">
        <v>237</v>
      </c>
      <c r="B7" s="145" t="s">
        <v>105</v>
      </c>
      <c r="C7" s="72" t="s">
        <v>258</v>
      </c>
      <c r="D7" s="72" t="s">
        <v>43</v>
      </c>
      <c r="E7" s="73"/>
      <c r="F7" s="73"/>
      <c r="G7" s="73" t="s">
        <v>36</v>
      </c>
      <c r="H7" s="73" t="s">
        <v>37</v>
      </c>
    </row>
    <row r="8" spans="1:8" x14ac:dyDescent="0.3">
      <c r="A8" s="67" t="s">
        <v>237</v>
      </c>
      <c r="B8" s="144" t="s">
        <v>221</v>
      </c>
      <c r="C8" s="69" t="s">
        <v>239</v>
      </c>
      <c r="D8" s="69" t="s">
        <v>43</v>
      </c>
      <c r="E8" s="67"/>
      <c r="F8" s="67"/>
      <c r="G8" s="67" t="s">
        <v>36</v>
      </c>
      <c r="H8" s="67" t="s">
        <v>44</v>
      </c>
    </row>
    <row r="9" spans="1:8" x14ac:dyDescent="0.3">
      <c r="A9" s="67" t="s">
        <v>237</v>
      </c>
      <c r="B9" s="144" t="s">
        <v>222</v>
      </c>
      <c r="C9" s="142" t="s">
        <v>240</v>
      </c>
      <c r="D9" s="69" t="s">
        <v>43</v>
      </c>
      <c r="E9" s="67"/>
      <c r="F9" s="67"/>
      <c r="G9" s="67" t="s">
        <v>36</v>
      </c>
      <c r="H9" s="67" t="s">
        <v>44</v>
      </c>
    </row>
    <row r="10" spans="1:8" x14ac:dyDescent="0.3">
      <c r="A10" s="67" t="s">
        <v>237</v>
      </c>
      <c r="B10" s="144" t="s">
        <v>223</v>
      </c>
      <c r="C10" s="142" t="s">
        <v>241</v>
      </c>
      <c r="D10" s="69" t="s">
        <v>43</v>
      </c>
      <c r="E10" s="67"/>
      <c r="F10" s="67"/>
      <c r="G10" s="67" t="s">
        <v>36</v>
      </c>
      <c r="H10" s="67" t="s">
        <v>44</v>
      </c>
    </row>
    <row r="11" spans="1:8" x14ac:dyDescent="0.3">
      <c r="A11" s="67" t="s">
        <v>237</v>
      </c>
      <c r="B11" s="146" t="s">
        <v>224</v>
      </c>
      <c r="C11" s="142" t="s">
        <v>242</v>
      </c>
      <c r="D11" s="69" t="s">
        <v>43</v>
      </c>
      <c r="E11" s="67"/>
      <c r="F11" s="67"/>
      <c r="G11" s="67" t="s">
        <v>36</v>
      </c>
      <c r="H11" s="67" t="s">
        <v>44</v>
      </c>
    </row>
    <row r="12" spans="1:8" x14ac:dyDescent="0.3">
      <c r="A12" s="67" t="s">
        <v>237</v>
      </c>
      <c r="B12" s="147" t="s">
        <v>225</v>
      </c>
      <c r="C12" s="142" t="s">
        <v>243</v>
      </c>
      <c r="D12" s="69" t="s">
        <v>43</v>
      </c>
      <c r="E12" s="67"/>
      <c r="F12" s="67"/>
      <c r="G12" s="67" t="s">
        <v>36</v>
      </c>
      <c r="H12" s="67" t="s">
        <v>44</v>
      </c>
    </row>
    <row r="13" spans="1:8" x14ac:dyDescent="0.3">
      <c r="A13" s="67" t="s">
        <v>237</v>
      </c>
      <c r="B13" s="144" t="s">
        <v>226</v>
      </c>
      <c r="C13" s="69" t="s">
        <v>252</v>
      </c>
      <c r="D13" s="69" t="s">
        <v>43</v>
      </c>
      <c r="E13" s="67"/>
      <c r="F13" s="67"/>
      <c r="G13" s="67" t="s">
        <v>36</v>
      </c>
      <c r="H13" s="67" t="s">
        <v>44</v>
      </c>
    </row>
    <row r="14" spans="1:8" x14ac:dyDescent="0.3">
      <c r="A14" s="67" t="s">
        <v>237</v>
      </c>
      <c r="B14" s="144" t="s">
        <v>227</v>
      </c>
      <c r="C14" s="142" t="s">
        <v>244</v>
      </c>
      <c r="D14" s="69" t="s">
        <v>43</v>
      </c>
      <c r="E14" s="67"/>
      <c r="F14" s="67"/>
      <c r="G14" s="67" t="s">
        <v>36</v>
      </c>
      <c r="H14" s="67" t="s">
        <v>44</v>
      </c>
    </row>
    <row r="15" spans="1:8" x14ac:dyDescent="0.3">
      <c r="A15" s="67" t="s">
        <v>237</v>
      </c>
      <c r="B15" s="144" t="s">
        <v>228</v>
      </c>
      <c r="C15" s="142" t="s">
        <v>245</v>
      </c>
      <c r="D15" s="69" t="s">
        <v>43</v>
      </c>
      <c r="E15" s="67"/>
      <c r="F15" s="67"/>
      <c r="G15" s="67" t="s">
        <v>36</v>
      </c>
      <c r="H15" s="67" t="s">
        <v>44</v>
      </c>
    </row>
    <row r="16" spans="1:8" x14ac:dyDescent="0.3">
      <c r="A16" s="67" t="s">
        <v>237</v>
      </c>
      <c r="B16" s="146" t="s">
        <v>229</v>
      </c>
      <c r="C16" s="142" t="s">
        <v>246</v>
      </c>
      <c r="D16" s="69" t="s">
        <v>43</v>
      </c>
      <c r="E16" s="67"/>
      <c r="F16" s="67"/>
      <c r="G16" s="67" t="s">
        <v>36</v>
      </c>
      <c r="H16" s="67" t="s">
        <v>44</v>
      </c>
    </row>
    <row r="17" spans="1:8" x14ac:dyDescent="0.3">
      <c r="A17" s="67" t="s">
        <v>237</v>
      </c>
      <c r="B17" s="147" t="s">
        <v>230</v>
      </c>
      <c r="C17" s="142" t="s">
        <v>247</v>
      </c>
      <c r="D17" s="69" t="s">
        <v>43</v>
      </c>
      <c r="E17" s="67"/>
      <c r="F17" s="67"/>
      <c r="G17" s="67" t="s">
        <v>36</v>
      </c>
      <c r="H17" s="67" t="s">
        <v>44</v>
      </c>
    </row>
    <row r="18" spans="1:8" x14ac:dyDescent="0.3">
      <c r="A18" s="67" t="s">
        <v>237</v>
      </c>
      <c r="B18" s="144" t="s">
        <v>231</v>
      </c>
      <c r="C18" s="69" t="s">
        <v>253</v>
      </c>
      <c r="D18" s="69" t="s">
        <v>43</v>
      </c>
      <c r="E18" s="67"/>
      <c r="F18" s="67"/>
      <c r="G18" s="67" t="s">
        <v>36</v>
      </c>
      <c r="H18" s="67" t="s">
        <v>44</v>
      </c>
    </row>
    <row r="19" spans="1:8" x14ac:dyDescent="0.3">
      <c r="A19" s="67" t="s">
        <v>237</v>
      </c>
      <c r="B19" s="144" t="s">
        <v>232</v>
      </c>
      <c r="C19" s="142" t="s">
        <v>248</v>
      </c>
      <c r="D19" s="69" t="s">
        <v>43</v>
      </c>
      <c r="E19" s="67"/>
      <c r="F19" s="67"/>
      <c r="G19" s="67" t="s">
        <v>36</v>
      </c>
      <c r="H19" s="67" t="s">
        <v>44</v>
      </c>
    </row>
    <row r="20" spans="1:8" x14ac:dyDescent="0.3">
      <c r="A20" s="67" t="s">
        <v>237</v>
      </c>
      <c r="B20" s="144" t="s">
        <v>233</v>
      </c>
      <c r="C20" s="142" t="s">
        <v>249</v>
      </c>
      <c r="D20" s="69" t="s">
        <v>43</v>
      </c>
      <c r="E20" s="67"/>
      <c r="F20" s="67"/>
      <c r="G20" s="67" t="s">
        <v>36</v>
      </c>
      <c r="H20" s="67" t="s">
        <v>44</v>
      </c>
    </row>
    <row r="21" spans="1:8" x14ac:dyDescent="0.3">
      <c r="A21" s="67" t="s">
        <v>237</v>
      </c>
      <c r="B21" s="146" t="s">
        <v>234</v>
      </c>
      <c r="C21" s="142" t="s">
        <v>250</v>
      </c>
      <c r="D21" s="69" t="s">
        <v>43</v>
      </c>
      <c r="E21" s="67"/>
      <c r="F21" s="67"/>
      <c r="G21" s="67" t="s">
        <v>36</v>
      </c>
      <c r="H21" s="67" t="s">
        <v>44</v>
      </c>
    </row>
    <row r="22" spans="1:8" x14ac:dyDescent="0.3">
      <c r="A22" s="67" t="s">
        <v>237</v>
      </c>
      <c r="B22" s="147" t="s">
        <v>235</v>
      </c>
      <c r="C22" s="142" t="s">
        <v>251</v>
      </c>
      <c r="D22" s="69" t="s">
        <v>43</v>
      </c>
      <c r="E22" s="67"/>
      <c r="F22" s="67"/>
      <c r="G22" s="67" t="s">
        <v>36</v>
      </c>
      <c r="H22" s="67" t="s">
        <v>44</v>
      </c>
    </row>
    <row r="23" spans="1:8" x14ac:dyDescent="0.3">
      <c r="A23" s="67" t="s">
        <v>237</v>
      </c>
      <c r="B23" s="147" t="s">
        <v>236</v>
      </c>
      <c r="C23" s="142" t="s">
        <v>254</v>
      </c>
      <c r="D23" s="69" t="s">
        <v>43</v>
      </c>
      <c r="E23" s="67"/>
      <c r="F23" s="67"/>
      <c r="G23" s="67" t="s">
        <v>36</v>
      </c>
      <c r="H23" s="67" t="s">
        <v>44</v>
      </c>
    </row>
    <row r="24" spans="1:8" ht="27.6" x14ac:dyDescent="0.3">
      <c r="A24" s="67" t="s">
        <v>237</v>
      </c>
      <c r="B24" s="148" t="s">
        <v>257</v>
      </c>
      <c r="C24" s="142" t="s">
        <v>259</v>
      </c>
      <c r="D24" s="69" t="s">
        <v>43</v>
      </c>
      <c r="E24" s="67"/>
      <c r="F24" s="67"/>
      <c r="G24" s="67" t="s">
        <v>36</v>
      </c>
      <c r="H24" s="67" t="s">
        <v>44</v>
      </c>
    </row>
    <row r="25" spans="1:8" ht="28.2" x14ac:dyDescent="0.3">
      <c r="A25" s="67" t="s">
        <v>237</v>
      </c>
      <c r="B25" s="147" t="s">
        <v>255</v>
      </c>
      <c r="C25" s="142" t="s">
        <v>256</v>
      </c>
      <c r="D25" s="69" t="s">
        <v>43</v>
      </c>
      <c r="E25" s="67"/>
      <c r="F25" s="67"/>
      <c r="G25" s="67" t="s">
        <v>36</v>
      </c>
      <c r="H25" s="67" t="s">
        <v>44</v>
      </c>
    </row>
  </sheetData>
  <pageMargins left="0.7" right="0.7" top="0.75" bottom="0.75" header="0.3" footer="0.3"/>
  <pageSetup orientation="portrait" horizontalDpi="4294967295" verticalDpi="4294967295"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DDF155-7772-417A-BEF2-FD17995E757E}">
  <dimension ref="A1:Y61"/>
  <sheetViews>
    <sheetView topLeftCell="C1" workbookViewId="0">
      <selection activeCell="W1" sqref="W1"/>
    </sheetView>
  </sheetViews>
  <sheetFormatPr defaultRowHeight="14.4" x14ac:dyDescent="0.3"/>
  <cols>
    <col min="22" max="23" width="9.21875" customWidth="1"/>
    <col min="24" max="24" width="10.21875" customWidth="1"/>
  </cols>
  <sheetData>
    <row r="1" spans="1:24" ht="83.4" x14ac:dyDescent="0.3">
      <c r="A1" s="132" t="s">
        <v>4</v>
      </c>
      <c r="B1" s="132" t="s">
        <v>0</v>
      </c>
      <c r="C1" s="132" t="s">
        <v>1</v>
      </c>
      <c r="D1" s="133" t="s">
        <v>3</v>
      </c>
      <c r="E1" s="133" t="s">
        <v>46</v>
      </c>
      <c r="F1" s="133" t="s">
        <v>105</v>
      </c>
      <c r="G1" s="133" t="s">
        <v>221</v>
      </c>
      <c r="H1" s="133" t="s">
        <v>222</v>
      </c>
      <c r="I1" s="133" t="s">
        <v>223</v>
      </c>
      <c r="J1" s="134" t="s">
        <v>224</v>
      </c>
      <c r="K1" s="135" t="s">
        <v>225</v>
      </c>
      <c r="L1" s="133" t="s">
        <v>226</v>
      </c>
      <c r="M1" s="133" t="s">
        <v>227</v>
      </c>
      <c r="N1" s="133" t="s">
        <v>228</v>
      </c>
      <c r="O1" s="134" t="s">
        <v>229</v>
      </c>
      <c r="P1" s="135" t="s">
        <v>230</v>
      </c>
      <c r="Q1" s="133" t="s">
        <v>231</v>
      </c>
      <c r="R1" s="133" t="s">
        <v>232</v>
      </c>
      <c r="S1" s="133" t="s">
        <v>233</v>
      </c>
      <c r="T1" s="134" t="s">
        <v>234</v>
      </c>
      <c r="U1" s="135" t="s">
        <v>235</v>
      </c>
      <c r="V1" s="135" t="s">
        <v>236</v>
      </c>
      <c r="W1" s="135" t="s">
        <v>257</v>
      </c>
      <c r="X1" s="135" t="s">
        <v>255</v>
      </c>
    </row>
    <row r="2" spans="1:24" x14ac:dyDescent="0.3">
      <c r="A2" s="136">
        <v>41464</v>
      </c>
      <c r="B2" s="4">
        <v>2013</v>
      </c>
      <c r="C2" s="4">
        <f t="shared" ref="C2:C33" si="0">A2-DATE(B2,1,1)+1</f>
        <v>190</v>
      </c>
      <c r="D2" s="5">
        <v>2</v>
      </c>
      <c r="E2" s="5">
        <v>1</v>
      </c>
      <c r="F2" s="5">
        <f>6*0.3048*0.762</f>
        <v>1.3935456000000002</v>
      </c>
      <c r="G2" s="10">
        <v>1235.5</v>
      </c>
      <c r="H2" s="10">
        <v>496</v>
      </c>
      <c r="I2" s="5">
        <v>37.4</v>
      </c>
      <c r="J2" s="137">
        <f t="shared" ref="J2:J33" si="1">(H2-I2)/H2</f>
        <v>0.92459677419354847</v>
      </c>
      <c r="K2" s="10">
        <f t="shared" ref="K2:K33" si="2">G2-G2*J2</f>
        <v>93.160685483870793</v>
      </c>
      <c r="L2" s="10">
        <v>1067.5</v>
      </c>
      <c r="M2" s="10">
        <v>376.3</v>
      </c>
      <c r="N2" s="5">
        <v>63.9</v>
      </c>
      <c r="O2" s="137">
        <f t="shared" ref="O2:O49" si="3">(M2-N2)/M2</f>
        <v>0.83018867924528306</v>
      </c>
      <c r="P2" s="10">
        <f t="shared" ref="P2:P49" si="4">L2-L2*O2</f>
        <v>181.2735849056603</v>
      </c>
      <c r="Q2" s="4" t="e">
        <f>NA()</f>
        <v>#N/A</v>
      </c>
      <c r="R2" s="4" t="e">
        <f>NA()</f>
        <v>#N/A</v>
      </c>
      <c r="S2" s="4" t="e">
        <f>NA()</f>
        <v>#N/A</v>
      </c>
      <c r="T2" s="4" t="e">
        <f>NA()</f>
        <v>#N/A</v>
      </c>
      <c r="U2" s="4" t="e">
        <f>NA()</f>
        <v>#N/A</v>
      </c>
      <c r="V2" s="19">
        <f>SUM(K2,P2)</f>
        <v>274.43427038953109</v>
      </c>
      <c r="W2" s="141">
        <f>10*V2/F2</f>
        <v>1969.3239344986705</v>
      </c>
      <c r="X2" s="19">
        <f t="shared" ref="X2:X25" si="5">G2*J2+L2*O2</f>
        <v>2028.5657296104689</v>
      </c>
    </row>
    <row r="3" spans="1:24" x14ac:dyDescent="0.3">
      <c r="A3" s="136">
        <v>41464</v>
      </c>
      <c r="B3" s="4">
        <v>2013</v>
      </c>
      <c r="C3" s="4">
        <f t="shared" si="0"/>
        <v>190</v>
      </c>
      <c r="D3" s="5">
        <v>2</v>
      </c>
      <c r="E3" s="5">
        <v>2</v>
      </c>
      <c r="F3" s="5">
        <f t="shared" ref="F3:F61" si="6">6*0.3048*0.762</f>
        <v>1.3935456000000002</v>
      </c>
      <c r="G3" s="10">
        <v>1674.1</v>
      </c>
      <c r="H3" s="10">
        <v>586.79999999999995</v>
      </c>
      <c r="I3" s="5">
        <v>43.3</v>
      </c>
      <c r="J3" s="137">
        <f t="shared" si="1"/>
        <v>0.92620995228357195</v>
      </c>
      <c r="K3" s="10">
        <f t="shared" si="2"/>
        <v>123.5319188820722</v>
      </c>
      <c r="L3" s="10">
        <v>1177.4000000000001</v>
      </c>
      <c r="M3" s="10">
        <v>404.9</v>
      </c>
      <c r="N3" s="5">
        <v>68.8</v>
      </c>
      <c r="O3" s="137">
        <f t="shared" si="3"/>
        <v>0.83008150160533456</v>
      </c>
      <c r="P3" s="10">
        <f t="shared" si="4"/>
        <v>200.06204000987907</v>
      </c>
      <c r="Q3" s="4" t="e">
        <f>NA()</f>
        <v>#N/A</v>
      </c>
      <c r="R3" s="4" t="e">
        <f>NA()</f>
        <v>#N/A</v>
      </c>
      <c r="S3" s="4" t="e">
        <f>NA()</f>
        <v>#N/A</v>
      </c>
      <c r="T3" s="4" t="e">
        <f>NA()</f>
        <v>#N/A</v>
      </c>
      <c r="U3" s="4" t="e">
        <f>NA()</f>
        <v>#N/A</v>
      </c>
      <c r="V3" s="19">
        <f t="shared" ref="V3:V25" si="7">SUM(K3,P3)</f>
        <v>323.59395889195127</v>
      </c>
      <c r="W3" s="141">
        <f t="shared" ref="W3:W61" si="8">10*V3/F3</f>
        <v>2322.0909232676081</v>
      </c>
      <c r="X3" s="19">
        <f t="shared" si="5"/>
        <v>2527.9060411080486</v>
      </c>
    </row>
    <row r="4" spans="1:24" x14ac:dyDescent="0.3">
      <c r="A4" s="136">
        <v>41464</v>
      </c>
      <c r="B4" s="4">
        <v>2013</v>
      </c>
      <c r="C4" s="4">
        <f t="shared" si="0"/>
        <v>190</v>
      </c>
      <c r="D4" s="5">
        <v>3</v>
      </c>
      <c r="E4" s="5">
        <v>1</v>
      </c>
      <c r="F4" s="5">
        <f t="shared" si="6"/>
        <v>1.3935456000000002</v>
      </c>
      <c r="G4" s="10">
        <v>1569.4</v>
      </c>
      <c r="H4" s="10">
        <v>498.1</v>
      </c>
      <c r="I4" s="5">
        <v>35.799999999999997</v>
      </c>
      <c r="J4" s="137">
        <f t="shared" si="1"/>
        <v>0.92812688215217831</v>
      </c>
      <c r="K4" s="10">
        <f t="shared" si="2"/>
        <v>112.79767115037134</v>
      </c>
      <c r="L4" s="10">
        <v>1135.7</v>
      </c>
      <c r="M4" s="10">
        <v>409.8</v>
      </c>
      <c r="N4" s="5">
        <v>71.3</v>
      </c>
      <c r="O4" s="137">
        <f t="shared" si="3"/>
        <v>0.82601268911664227</v>
      </c>
      <c r="P4" s="10">
        <f t="shared" si="4"/>
        <v>197.59738897022942</v>
      </c>
      <c r="Q4" s="4" t="e">
        <f>NA()</f>
        <v>#N/A</v>
      </c>
      <c r="R4" s="4" t="e">
        <f>NA()</f>
        <v>#N/A</v>
      </c>
      <c r="S4" s="4" t="e">
        <f>NA()</f>
        <v>#N/A</v>
      </c>
      <c r="T4" s="4" t="e">
        <f>NA()</f>
        <v>#N/A</v>
      </c>
      <c r="U4" s="4" t="e">
        <f>NA()</f>
        <v>#N/A</v>
      </c>
      <c r="V4" s="19">
        <f t="shared" si="7"/>
        <v>310.39506012060076</v>
      </c>
      <c r="W4" s="141">
        <f t="shared" si="8"/>
        <v>2227.3764139515829</v>
      </c>
      <c r="X4" s="19">
        <f t="shared" si="5"/>
        <v>2394.7049398793993</v>
      </c>
    </row>
    <row r="5" spans="1:24" x14ac:dyDescent="0.3">
      <c r="A5" s="136">
        <v>41464</v>
      </c>
      <c r="B5" s="4">
        <v>2013</v>
      </c>
      <c r="C5" s="4">
        <f t="shared" si="0"/>
        <v>190</v>
      </c>
      <c r="D5" s="5">
        <v>3</v>
      </c>
      <c r="E5" s="5">
        <v>2</v>
      </c>
      <c r="F5" s="5">
        <f t="shared" si="6"/>
        <v>1.3935456000000002</v>
      </c>
      <c r="G5" s="10">
        <v>1753.3</v>
      </c>
      <c r="H5" s="10">
        <v>570.1</v>
      </c>
      <c r="I5" s="5">
        <v>39.700000000000003</v>
      </c>
      <c r="J5" s="137">
        <f t="shared" si="1"/>
        <v>0.93036309419400098</v>
      </c>
      <c r="K5" s="10">
        <f t="shared" si="2"/>
        <v>122.09438694965797</v>
      </c>
      <c r="L5" s="10">
        <v>1278.8</v>
      </c>
      <c r="M5" s="10">
        <v>451.6</v>
      </c>
      <c r="N5" s="5">
        <v>77.900000000000006</v>
      </c>
      <c r="O5" s="137">
        <f t="shared" si="3"/>
        <v>0.82750221434898141</v>
      </c>
      <c r="P5" s="10">
        <f t="shared" si="4"/>
        <v>220.59016829052257</v>
      </c>
      <c r="Q5" s="4" t="e">
        <f>NA()</f>
        <v>#N/A</v>
      </c>
      <c r="R5" s="4" t="e">
        <f>NA()</f>
        <v>#N/A</v>
      </c>
      <c r="S5" s="4" t="e">
        <f>NA()</f>
        <v>#N/A</v>
      </c>
      <c r="T5" s="4" t="e">
        <f>NA()</f>
        <v>#N/A</v>
      </c>
      <c r="U5" s="4" t="e">
        <f>NA()</f>
        <v>#N/A</v>
      </c>
      <c r="V5" s="19">
        <f t="shared" si="7"/>
        <v>342.68455524018054</v>
      </c>
      <c r="W5" s="141">
        <f t="shared" si="8"/>
        <v>2459.0839025302116</v>
      </c>
      <c r="X5" s="19">
        <f t="shared" si="5"/>
        <v>2689.4154447598194</v>
      </c>
    </row>
    <row r="6" spans="1:24" x14ac:dyDescent="0.3">
      <c r="A6" s="136">
        <v>41464</v>
      </c>
      <c r="B6" s="4">
        <v>2013</v>
      </c>
      <c r="C6" s="4">
        <f t="shared" si="0"/>
        <v>190</v>
      </c>
      <c r="D6" s="5">
        <v>4</v>
      </c>
      <c r="E6" s="5">
        <v>1</v>
      </c>
      <c r="F6" s="5">
        <f t="shared" si="6"/>
        <v>1.3935456000000002</v>
      </c>
      <c r="G6" s="10">
        <v>1606.3</v>
      </c>
      <c r="H6" s="10">
        <v>602.1</v>
      </c>
      <c r="I6" s="5">
        <v>43.1</v>
      </c>
      <c r="J6" s="137">
        <f t="shared" si="1"/>
        <v>0.92841720644411219</v>
      </c>
      <c r="K6" s="10">
        <f t="shared" si="2"/>
        <v>114.98344128882263</v>
      </c>
      <c r="L6" s="10">
        <v>1180.3</v>
      </c>
      <c r="M6" s="10">
        <v>436.7</v>
      </c>
      <c r="N6" s="5">
        <v>73.3</v>
      </c>
      <c r="O6" s="137">
        <f t="shared" si="3"/>
        <v>0.83215021754064578</v>
      </c>
      <c r="P6" s="10">
        <f t="shared" si="4"/>
        <v>198.11309823677573</v>
      </c>
      <c r="Q6" s="4" t="e">
        <f>NA()</f>
        <v>#N/A</v>
      </c>
      <c r="R6" s="4" t="e">
        <f>NA()</f>
        <v>#N/A</v>
      </c>
      <c r="S6" s="4" t="e">
        <f>NA()</f>
        <v>#N/A</v>
      </c>
      <c r="T6" s="4" t="e">
        <f>NA()</f>
        <v>#N/A</v>
      </c>
      <c r="U6" s="4" t="e">
        <f>NA()</f>
        <v>#N/A</v>
      </c>
      <c r="V6" s="19">
        <f t="shared" si="7"/>
        <v>313.09653952559836</v>
      </c>
      <c r="W6" s="141">
        <f t="shared" si="8"/>
        <v>2246.7620688235702</v>
      </c>
      <c r="X6" s="19">
        <f t="shared" si="5"/>
        <v>2473.5034604744014</v>
      </c>
    </row>
    <row r="7" spans="1:24" x14ac:dyDescent="0.3">
      <c r="A7" s="136">
        <v>41464</v>
      </c>
      <c r="B7" s="4">
        <v>2013</v>
      </c>
      <c r="C7" s="4">
        <f t="shared" si="0"/>
        <v>190</v>
      </c>
      <c r="D7" s="5">
        <v>4</v>
      </c>
      <c r="E7" s="5">
        <v>2</v>
      </c>
      <c r="F7" s="5">
        <f t="shared" si="6"/>
        <v>1.3935456000000002</v>
      </c>
      <c r="G7" s="10">
        <v>1620.3</v>
      </c>
      <c r="H7" s="10">
        <v>594.79999999999995</v>
      </c>
      <c r="I7" s="5">
        <v>40</v>
      </c>
      <c r="J7" s="137">
        <f t="shared" si="1"/>
        <v>0.9327505043712172</v>
      </c>
      <c r="K7" s="10">
        <f t="shared" si="2"/>
        <v>108.96435776731687</v>
      </c>
      <c r="L7" s="10">
        <v>1281</v>
      </c>
      <c r="M7" s="10">
        <v>434</v>
      </c>
      <c r="N7" s="5">
        <v>71.599999999999994</v>
      </c>
      <c r="O7" s="137">
        <f t="shared" si="3"/>
        <v>0.83502304147465434</v>
      </c>
      <c r="P7" s="10">
        <f t="shared" si="4"/>
        <v>211.33548387096789</v>
      </c>
      <c r="Q7" s="4" t="e">
        <f>NA()</f>
        <v>#N/A</v>
      </c>
      <c r="R7" s="4" t="e">
        <f>NA()</f>
        <v>#N/A</v>
      </c>
      <c r="S7" s="4" t="e">
        <f>NA()</f>
        <v>#N/A</v>
      </c>
      <c r="T7" s="4" t="e">
        <f>NA()</f>
        <v>#N/A</v>
      </c>
      <c r="U7" s="4" t="e">
        <f>NA()</f>
        <v>#N/A</v>
      </c>
      <c r="V7" s="19">
        <f t="shared" si="7"/>
        <v>320.29984163828476</v>
      </c>
      <c r="W7" s="141">
        <f t="shared" si="8"/>
        <v>2298.4525345872048</v>
      </c>
      <c r="X7" s="19">
        <f t="shared" si="5"/>
        <v>2581.000158361715</v>
      </c>
    </row>
    <row r="8" spans="1:24" x14ac:dyDescent="0.3">
      <c r="A8" s="136">
        <v>41464</v>
      </c>
      <c r="B8" s="4">
        <v>2013</v>
      </c>
      <c r="C8" s="4">
        <f t="shared" si="0"/>
        <v>190</v>
      </c>
      <c r="D8" s="5">
        <v>7</v>
      </c>
      <c r="E8" s="5">
        <v>1</v>
      </c>
      <c r="F8" s="5">
        <f t="shared" si="6"/>
        <v>1.3935456000000002</v>
      </c>
      <c r="G8" s="10">
        <v>2301.1999999999998</v>
      </c>
      <c r="H8" s="10">
        <v>741.2</v>
      </c>
      <c r="I8" s="5">
        <v>54.3</v>
      </c>
      <c r="J8" s="137">
        <f t="shared" si="1"/>
        <v>0.92674042093901787</v>
      </c>
      <c r="K8" s="10">
        <f t="shared" si="2"/>
        <v>168.58494333513227</v>
      </c>
      <c r="L8" s="10">
        <v>1516.5</v>
      </c>
      <c r="M8" s="10">
        <v>571.79999999999995</v>
      </c>
      <c r="N8" s="5">
        <v>98.2</v>
      </c>
      <c r="O8" s="137">
        <f t="shared" si="3"/>
        <v>0.82826162994053865</v>
      </c>
      <c r="P8" s="10">
        <f t="shared" si="4"/>
        <v>260.44123819517313</v>
      </c>
      <c r="Q8" s="4" t="e">
        <f>NA()</f>
        <v>#N/A</v>
      </c>
      <c r="R8" s="4" t="e">
        <f>NA()</f>
        <v>#N/A</v>
      </c>
      <c r="S8" s="4" t="e">
        <f>NA()</f>
        <v>#N/A</v>
      </c>
      <c r="T8" s="4" t="e">
        <f>NA()</f>
        <v>#N/A</v>
      </c>
      <c r="U8" s="4" t="e">
        <f>NA()</f>
        <v>#N/A</v>
      </c>
      <c r="V8" s="19">
        <f t="shared" si="7"/>
        <v>429.02618153030539</v>
      </c>
      <c r="W8" s="141">
        <f t="shared" si="8"/>
        <v>3078.6662562768338</v>
      </c>
      <c r="X8" s="19">
        <f t="shared" si="5"/>
        <v>3388.6738184696942</v>
      </c>
    </row>
    <row r="9" spans="1:24" x14ac:dyDescent="0.3">
      <c r="A9" s="136">
        <v>41464</v>
      </c>
      <c r="B9" s="4">
        <v>2013</v>
      </c>
      <c r="C9" s="4">
        <f t="shared" si="0"/>
        <v>190</v>
      </c>
      <c r="D9" s="5">
        <v>7</v>
      </c>
      <c r="E9" s="5">
        <v>2</v>
      </c>
      <c r="F9" s="5">
        <f t="shared" si="6"/>
        <v>1.3935456000000002</v>
      </c>
      <c r="G9" s="10">
        <v>2175.1</v>
      </c>
      <c r="H9" s="10">
        <v>715.8</v>
      </c>
      <c r="I9" s="5">
        <v>55.2</v>
      </c>
      <c r="J9" s="137">
        <f t="shared" si="1"/>
        <v>0.92288348700754397</v>
      </c>
      <c r="K9" s="10">
        <f t="shared" si="2"/>
        <v>167.7361274098912</v>
      </c>
      <c r="L9" s="10">
        <v>1485.3</v>
      </c>
      <c r="M9" s="10">
        <v>499.5</v>
      </c>
      <c r="N9" s="5">
        <v>89.8</v>
      </c>
      <c r="O9" s="137">
        <f t="shared" si="3"/>
        <v>0.82022022022022023</v>
      </c>
      <c r="P9" s="10">
        <f t="shared" si="4"/>
        <v>267.02690690690679</v>
      </c>
      <c r="Q9" s="4" t="e">
        <f>NA()</f>
        <v>#N/A</v>
      </c>
      <c r="R9" s="4" t="e">
        <f>NA()</f>
        <v>#N/A</v>
      </c>
      <c r="S9" s="4" t="e">
        <f>NA()</f>
        <v>#N/A</v>
      </c>
      <c r="T9" s="4" t="e">
        <f>NA()</f>
        <v>#N/A</v>
      </c>
      <c r="U9" s="4" t="e">
        <f>NA()</f>
        <v>#N/A</v>
      </c>
      <c r="V9" s="19">
        <f t="shared" si="7"/>
        <v>434.76303431679798</v>
      </c>
      <c r="W9" s="141">
        <f t="shared" si="8"/>
        <v>3119.8335692552719</v>
      </c>
      <c r="X9" s="19">
        <f t="shared" si="5"/>
        <v>3225.6369656832021</v>
      </c>
    </row>
    <row r="10" spans="1:24" x14ac:dyDescent="0.3">
      <c r="A10" s="136">
        <v>41464</v>
      </c>
      <c r="B10" s="4">
        <v>2013</v>
      </c>
      <c r="C10" s="4">
        <f t="shared" si="0"/>
        <v>190</v>
      </c>
      <c r="D10" s="5">
        <v>8</v>
      </c>
      <c r="E10" s="5">
        <v>1</v>
      </c>
      <c r="F10" s="5">
        <f t="shared" si="6"/>
        <v>1.3935456000000002</v>
      </c>
      <c r="G10" s="10">
        <v>1802.9</v>
      </c>
      <c r="H10" s="10">
        <v>599.6</v>
      </c>
      <c r="I10" s="5">
        <v>42</v>
      </c>
      <c r="J10" s="137">
        <f t="shared" si="1"/>
        <v>0.92995330220146766</v>
      </c>
      <c r="K10" s="10">
        <f t="shared" si="2"/>
        <v>126.28719146097387</v>
      </c>
      <c r="L10" s="10">
        <v>1218.9000000000001</v>
      </c>
      <c r="M10" s="10">
        <v>464.9</v>
      </c>
      <c r="N10" s="5">
        <v>79.8</v>
      </c>
      <c r="O10" s="137">
        <f t="shared" si="3"/>
        <v>0.82835018283501827</v>
      </c>
      <c r="P10" s="10">
        <f t="shared" si="4"/>
        <v>209.2239621423962</v>
      </c>
      <c r="Q10" s="4" t="e">
        <f>NA()</f>
        <v>#N/A</v>
      </c>
      <c r="R10" s="4" t="e">
        <f>NA()</f>
        <v>#N/A</v>
      </c>
      <c r="S10" s="4" t="e">
        <f>NA()</f>
        <v>#N/A</v>
      </c>
      <c r="T10" s="4" t="e">
        <f>NA()</f>
        <v>#N/A</v>
      </c>
      <c r="U10" s="4" t="e">
        <f>NA()</f>
        <v>#N/A</v>
      </c>
      <c r="V10" s="19">
        <f t="shared" si="7"/>
        <v>335.51115360337008</v>
      </c>
      <c r="W10" s="141">
        <f t="shared" si="8"/>
        <v>2407.6080007957403</v>
      </c>
      <c r="X10" s="19">
        <f t="shared" si="5"/>
        <v>2686.2888463966301</v>
      </c>
    </row>
    <row r="11" spans="1:24" x14ac:dyDescent="0.3">
      <c r="A11" s="136">
        <v>41464</v>
      </c>
      <c r="B11" s="4">
        <v>2013</v>
      </c>
      <c r="C11" s="4">
        <f t="shared" si="0"/>
        <v>190</v>
      </c>
      <c r="D11" s="5">
        <v>8</v>
      </c>
      <c r="E11" s="5">
        <v>2</v>
      </c>
      <c r="F11" s="5">
        <f t="shared" si="6"/>
        <v>1.3935456000000002</v>
      </c>
      <c r="G11" s="10">
        <v>2195.3000000000002</v>
      </c>
      <c r="H11" s="10">
        <v>760.5</v>
      </c>
      <c r="I11" s="5">
        <v>64.099999999999994</v>
      </c>
      <c r="J11" s="137">
        <f t="shared" si="1"/>
        <v>0.91571334648257718</v>
      </c>
      <c r="K11" s="10">
        <f t="shared" si="2"/>
        <v>185.03449046679839</v>
      </c>
      <c r="L11" s="10">
        <v>1462.5</v>
      </c>
      <c r="M11" s="10">
        <v>553.5</v>
      </c>
      <c r="N11" s="5">
        <v>95.6</v>
      </c>
      <c r="O11" s="137">
        <f t="shared" si="3"/>
        <v>0.82728093947606141</v>
      </c>
      <c r="P11" s="10">
        <f t="shared" si="4"/>
        <v>252.6016260162603</v>
      </c>
      <c r="Q11" s="4" t="e">
        <f>NA()</f>
        <v>#N/A</v>
      </c>
      <c r="R11" s="4" t="e">
        <f>NA()</f>
        <v>#N/A</v>
      </c>
      <c r="S11" s="4" t="e">
        <f>NA()</f>
        <v>#N/A</v>
      </c>
      <c r="T11" s="4" t="e">
        <f>NA()</f>
        <v>#N/A</v>
      </c>
      <c r="U11" s="4" t="e">
        <f>NA()</f>
        <v>#N/A</v>
      </c>
      <c r="V11" s="19">
        <f t="shared" si="7"/>
        <v>437.63611648305869</v>
      </c>
      <c r="W11" s="141">
        <f t="shared" si="8"/>
        <v>3140.4506352935896</v>
      </c>
      <c r="X11" s="19">
        <f t="shared" si="5"/>
        <v>3220.1638835169415</v>
      </c>
    </row>
    <row r="12" spans="1:24" x14ac:dyDescent="0.3">
      <c r="A12" s="136">
        <v>41464</v>
      </c>
      <c r="B12" s="4">
        <v>2013</v>
      </c>
      <c r="C12" s="4">
        <f t="shared" si="0"/>
        <v>190</v>
      </c>
      <c r="D12" s="5">
        <v>9</v>
      </c>
      <c r="E12" s="5">
        <v>1</v>
      </c>
      <c r="F12" s="5">
        <f t="shared" si="6"/>
        <v>1.3935456000000002</v>
      </c>
      <c r="G12" s="10">
        <v>1814.1</v>
      </c>
      <c r="H12" s="10">
        <v>663.8</v>
      </c>
      <c r="I12" s="5">
        <v>45.9</v>
      </c>
      <c r="J12" s="137">
        <f t="shared" si="1"/>
        <v>0.930852666465803</v>
      </c>
      <c r="K12" s="10">
        <f t="shared" si="2"/>
        <v>125.44017776438682</v>
      </c>
      <c r="L12" s="10">
        <v>1266.8</v>
      </c>
      <c r="M12" s="10">
        <v>409.1</v>
      </c>
      <c r="N12" s="5">
        <v>73</v>
      </c>
      <c r="O12" s="137">
        <f t="shared" si="3"/>
        <v>0.82155952089953554</v>
      </c>
      <c r="P12" s="10">
        <f t="shared" si="4"/>
        <v>226.0483989244683</v>
      </c>
      <c r="Q12" s="4" t="e">
        <f>NA()</f>
        <v>#N/A</v>
      </c>
      <c r="R12" s="4" t="e">
        <f>NA()</f>
        <v>#N/A</v>
      </c>
      <c r="S12" s="4" t="e">
        <f>NA()</f>
        <v>#N/A</v>
      </c>
      <c r="T12" s="4" t="e">
        <f>NA()</f>
        <v>#N/A</v>
      </c>
      <c r="U12" s="4" t="e">
        <f>NA()</f>
        <v>#N/A</v>
      </c>
      <c r="V12" s="19">
        <f t="shared" si="7"/>
        <v>351.48857668885512</v>
      </c>
      <c r="W12" s="141">
        <f t="shared" si="8"/>
        <v>2522.2610346504275</v>
      </c>
      <c r="X12" s="19">
        <f t="shared" si="5"/>
        <v>2729.411423311145</v>
      </c>
    </row>
    <row r="13" spans="1:24" x14ac:dyDescent="0.3">
      <c r="A13" s="136">
        <v>41464</v>
      </c>
      <c r="B13" s="4">
        <v>2013</v>
      </c>
      <c r="C13" s="4">
        <f t="shared" si="0"/>
        <v>190</v>
      </c>
      <c r="D13" s="5">
        <v>9</v>
      </c>
      <c r="E13" s="5">
        <v>2</v>
      </c>
      <c r="F13" s="5">
        <f t="shared" si="6"/>
        <v>1.3935456000000002</v>
      </c>
      <c r="G13" s="10">
        <v>1387</v>
      </c>
      <c r="H13" s="10">
        <v>492.3</v>
      </c>
      <c r="I13" s="5">
        <v>34.6</v>
      </c>
      <c r="J13" s="137">
        <f t="shared" si="1"/>
        <v>0.9297176518383099</v>
      </c>
      <c r="K13" s="10">
        <f t="shared" si="2"/>
        <v>97.481616900264271</v>
      </c>
      <c r="L13" s="10">
        <v>1086.2</v>
      </c>
      <c r="M13" s="10">
        <v>396.8</v>
      </c>
      <c r="N13" s="5">
        <v>67.599999999999994</v>
      </c>
      <c r="O13" s="137">
        <f t="shared" si="3"/>
        <v>0.82963709677419362</v>
      </c>
      <c r="P13" s="10">
        <f t="shared" si="4"/>
        <v>185.04818548387095</v>
      </c>
      <c r="Q13" s="4" t="e">
        <f>NA()</f>
        <v>#N/A</v>
      </c>
      <c r="R13" s="4" t="e">
        <f>NA()</f>
        <v>#N/A</v>
      </c>
      <c r="S13" s="4" t="e">
        <f>NA()</f>
        <v>#N/A</v>
      </c>
      <c r="T13" s="4" t="e">
        <f>NA()</f>
        <v>#N/A</v>
      </c>
      <c r="U13" s="4" t="e">
        <f>NA()</f>
        <v>#N/A</v>
      </c>
      <c r="V13" s="19">
        <f t="shared" si="7"/>
        <v>282.52980238413522</v>
      </c>
      <c r="W13" s="141">
        <f t="shared" si="8"/>
        <v>2027.4169886090212</v>
      </c>
      <c r="X13" s="19">
        <f t="shared" si="5"/>
        <v>2190.6701976158647</v>
      </c>
    </row>
    <row r="14" spans="1:24" x14ac:dyDescent="0.3">
      <c r="A14" s="136">
        <v>41477</v>
      </c>
      <c r="B14" s="4">
        <v>2013</v>
      </c>
      <c r="C14" s="4">
        <f t="shared" si="0"/>
        <v>203</v>
      </c>
      <c r="D14" s="5">
        <v>2</v>
      </c>
      <c r="E14" s="5">
        <v>1</v>
      </c>
      <c r="F14" s="5">
        <f t="shared" si="6"/>
        <v>1.3935456000000002</v>
      </c>
      <c r="G14" s="5">
        <v>4121</v>
      </c>
      <c r="H14" s="5">
        <v>1053.8</v>
      </c>
      <c r="I14" s="5">
        <v>116.7</v>
      </c>
      <c r="J14" s="137">
        <f t="shared" si="1"/>
        <v>0.8892579237046877</v>
      </c>
      <c r="K14" s="10">
        <f t="shared" si="2"/>
        <v>456.36809641298214</v>
      </c>
      <c r="L14" s="5">
        <v>1484.8</v>
      </c>
      <c r="M14" s="5">
        <v>363.8</v>
      </c>
      <c r="N14" s="5">
        <v>80.599999999999994</v>
      </c>
      <c r="O14" s="137">
        <f t="shared" si="3"/>
        <v>0.77844969763606386</v>
      </c>
      <c r="P14" s="10">
        <f t="shared" si="4"/>
        <v>328.95788894997236</v>
      </c>
      <c r="Q14" s="4" t="e">
        <f>NA()</f>
        <v>#N/A</v>
      </c>
      <c r="R14" s="4" t="e">
        <f>NA()</f>
        <v>#N/A</v>
      </c>
      <c r="S14" s="4" t="e">
        <f>NA()</f>
        <v>#N/A</v>
      </c>
      <c r="T14" s="4" t="e">
        <f>NA()</f>
        <v>#N/A</v>
      </c>
      <c r="U14" s="4" t="e">
        <f>NA()</f>
        <v>#N/A</v>
      </c>
      <c r="V14" s="19">
        <f t="shared" si="7"/>
        <v>785.3259853629545</v>
      </c>
      <c r="W14" s="141">
        <f t="shared" si="8"/>
        <v>5635.4523695740872</v>
      </c>
      <c r="X14" s="19">
        <f t="shared" si="5"/>
        <v>4820.4740146370459</v>
      </c>
    </row>
    <row r="15" spans="1:24" x14ac:dyDescent="0.3">
      <c r="A15" s="136">
        <v>41477</v>
      </c>
      <c r="B15" s="4">
        <v>2013</v>
      </c>
      <c r="C15" s="4">
        <f t="shared" si="0"/>
        <v>203</v>
      </c>
      <c r="D15" s="5">
        <v>2</v>
      </c>
      <c r="E15" s="5">
        <v>2</v>
      </c>
      <c r="F15" s="5">
        <f t="shared" si="6"/>
        <v>1.3935456000000002</v>
      </c>
      <c r="G15" s="5">
        <v>4054</v>
      </c>
      <c r="H15" s="5">
        <v>1074.2</v>
      </c>
      <c r="I15" s="5">
        <v>104.9</v>
      </c>
      <c r="J15" s="137">
        <f t="shared" si="1"/>
        <v>0.9023459318562651</v>
      </c>
      <c r="K15" s="10">
        <f t="shared" si="2"/>
        <v>395.88959225470126</v>
      </c>
      <c r="L15" s="5">
        <v>1688.1</v>
      </c>
      <c r="M15" s="5">
        <v>466.7</v>
      </c>
      <c r="N15" s="5">
        <v>94.8</v>
      </c>
      <c r="O15" s="137">
        <f t="shared" si="3"/>
        <v>0.79687165202485533</v>
      </c>
      <c r="P15" s="10">
        <f t="shared" si="4"/>
        <v>342.90096421684166</v>
      </c>
      <c r="Q15" s="4" t="e">
        <f>NA()</f>
        <v>#N/A</v>
      </c>
      <c r="R15" s="4" t="e">
        <f>NA()</f>
        <v>#N/A</v>
      </c>
      <c r="S15" s="4" t="e">
        <f>NA()</f>
        <v>#N/A</v>
      </c>
      <c r="T15" s="4" t="e">
        <f>NA()</f>
        <v>#N/A</v>
      </c>
      <c r="U15" s="4" t="e">
        <f>NA()</f>
        <v>#N/A</v>
      </c>
      <c r="V15" s="19">
        <f t="shared" si="7"/>
        <v>738.79055647154291</v>
      </c>
      <c r="W15" s="141">
        <f t="shared" si="8"/>
        <v>5301.5169110472079</v>
      </c>
      <c r="X15" s="19">
        <f t="shared" si="5"/>
        <v>5003.3094435284565</v>
      </c>
    </row>
    <row r="16" spans="1:24" x14ac:dyDescent="0.3">
      <c r="A16" s="136">
        <v>41477</v>
      </c>
      <c r="B16" s="4">
        <v>2013</v>
      </c>
      <c r="C16" s="4">
        <f t="shared" si="0"/>
        <v>203</v>
      </c>
      <c r="D16" s="5">
        <v>3</v>
      </c>
      <c r="E16" s="5">
        <v>1</v>
      </c>
      <c r="F16" s="5">
        <f t="shared" si="6"/>
        <v>1.3935456000000002</v>
      </c>
      <c r="G16" s="5">
        <v>4365.8999999999996</v>
      </c>
      <c r="H16" s="5">
        <v>1084.5999999999999</v>
      </c>
      <c r="I16" s="5">
        <v>118.3</v>
      </c>
      <c r="J16" s="137">
        <f t="shared" si="1"/>
        <v>0.89092753088696297</v>
      </c>
      <c r="K16" s="10">
        <f t="shared" si="2"/>
        <v>476.19949290060822</v>
      </c>
      <c r="L16" s="5">
        <v>1600.3000000000002</v>
      </c>
      <c r="M16" s="5">
        <v>460.1</v>
      </c>
      <c r="N16" s="5">
        <v>106.7</v>
      </c>
      <c r="O16" s="137">
        <f t="shared" si="3"/>
        <v>0.76809389263203653</v>
      </c>
      <c r="P16" s="10">
        <f t="shared" si="4"/>
        <v>371.11934362095189</v>
      </c>
      <c r="Q16" s="4" t="e">
        <f>NA()</f>
        <v>#N/A</v>
      </c>
      <c r="R16" s="4" t="e">
        <f>NA()</f>
        <v>#N/A</v>
      </c>
      <c r="S16" s="4" t="e">
        <f>NA()</f>
        <v>#N/A</v>
      </c>
      <c r="T16" s="4" t="e">
        <f>NA()</f>
        <v>#N/A</v>
      </c>
      <c r="U16" s="4" t="e">
        <f>NA()</f>
        <v>#N/A</v>
      </c>
      <c r="V16" s="19">
        <f t="shared" si="7"/>
        <v>847.31883652156012</v>
      </c>
      <c r="W16" s="141">
        <f t="shared" si="8"/>
        <v>6080.309367139188</v>
      </c>
      <c r="X16" s="19">
        <f t="shared" si="5"/>
        <v>5118.8811634784397</v>
      </c>
    </row>
    <row r="17" spans="1:24" x14ac:dyDescent="0.3">
      <c r="A17" s="136">
        <v>41477</v>
      </c>
      <c r="B17" s="4">
        <v>2013</v>
      </c>
      <c r="C17" s="4">
        <f t="shared" si="0"/>
        <v>203</v>
      </c>
      <c r="D17" s="5">
        <v>3</v>
      </c>
      <c r="E17" s="5">
        <v>2</v>
      </c>
      <c r="F17" s="5">
        <f t="shared" si="6"/>
        <v>1.3935456000000002</v>
      </c>
      <c r="G17" s="5">
        <v>4299.3</v>
      </c>
      <c r="H17" s="5">
        <v>1056.8</v>
      </c>
      <c r="I17" s="5">
        <v>125.1</v>
      </c>
      <c r="J17" s="137">
        <f t="shared" si="1"/>
        <v>0.88162376987130964</v>
      </c>
      <c r="K17" s="10">
        <f t="shared" si="2"/>
        <v>508.93492619227845</v>
      </c>
      <c r="L17" s="5">
        <v>1582.1999999999998</v>
      </c>
      <c r="M17" s="5">
        <v>587.9</v>
      </c>
      <c r="N17" s="5">
        <v>137.19999999999999</v>
      </c>
      <c r="O17" s="137">
        <f t="shared" si="3"/>
        <v>0.76662697737710495</v>
      </c>
      <c r="P17" s="10">
        <f t="shared" si="4"/>
        <v>369.24279639394445</v>
      </c>
      <c r="Q17" s="4" t="e">
        <f>NA()</f>
        <v>#N/A</v>
      </c>
      <c r="R17" s="4" t="e">
        <f>NA()</f>
        <v>#N/A</v>
      </c>
      <c r="S17" s="4" t="e">
        <f>NA()</f>
        <v>#N/A</v>
      </c>
      <c r="T17" s="4" t="e">
        <f>NA()</f>
        <v>#N/A</v>
      </c>
      <c r="U17" s="4" t="e">
        <f>NA()</f>
        <v>#N/A</v>
      </c>
      <c r="V17" s="19">
        <f t="shared" si="7"/>
        <v>878.1777225862229</v>
      </c>
      <c r="W17" s="141">
        <f t="shared" si="8"/>
        <v>6301.7508905788418</v>
      </c>
      <c r="X17" s="19">
        <f t="shared" si="5"/>
        <v>5003.3222774137776</v>
      </c>
    </row>
    <row r="18" spans="1:24" x14ac:dyDescent="0.3">
      <c r="A18" s="136">
        <v>41477</v>
      </c>
      <c r="B18" s="4">
        <v>2013</v>
      </c>
      <c r="C18" s="4">
        <f t="shared" si="0"/>
        <v>203</v>
      </c>
      <c r="D18" s="5">
        <v>4</v>
      </c>
      <c r="E18" s="5">
        <v>1</v>
      </c>
      <c r="F18" s="5">
        <f t="shared" si="6"/>
        <v>1.3935456000000002</v>
      </c>
      <c r="G18" s="5">
        <v>3985.5</v>
      </c>
      <c r="H18" s="5">
        <v>1027.5</v>
      </c>
      <c r="I18" s="5">
        <v>107.5</v>
      </c>
      <c r="J18" s="137">
        <f t="shared" si="1"/>
        <v>0.89537712895377131</v>
      </c>
      <c r="K18" s="10">
        <f t="shared" si="2"/>
        <v>416.9744525547444</v>
      </c>
      <c r="L18" s="5">
        <v>1573.6</v>
      </c>
      <c r="M18" s="5">
        <v>471.1</v>
      </c>
      <c r="N18" s="5">
        <v>95.6</v>
      </c>
      <c r="O18" s="137">
        <f t="shared" si="3"/>
        <v>0.797070685629378</v>
      </c>
      <c r="P18" s="10">
        <f t="shared" si="4"/>
        <v>319.32956909361087</v>
      </c>
      <c r="Q18" s="4" t="e">
        <f>NA()</f>
        <v>#N/A</v>
      </c>
      <c r="R18" s="4" t="e">
        <f>NA()</f>
        <v>#N/A</v>
      </c>
      <c r="S18" s="4" t="e">
        <f>NA()</f>
        <v>#N/A</v>
      </c>
      <c r="T18" s="4" t="e">
        <f>NA()</f>
        <v>#N/A</v>
      </c>
      <c r="U18" s="4" t="e">
        <f>NA()</f>
        <v>#N/A</v>
      </c>
      <c r="V18" s="19">
        <f t="shared" si="7"/>
        <v>736.30402164835527</v>
      </c>
      <c r="W18" s="141">
        <f t="shared" si="8"/>
        <v>5283.673685657327</v>
      </c>
      <c r="X18" s="19">
        <f t="shared" si="5"/>
        <v>4822.7959783516444</v>
      </c>
    </row>
    <row r="19" spans="1:24" x14ac:dyDescent="0.3">
      <c r="A19" s="136">
        <v>41477</v>
      </c>
      <c r="B19" s="4">
        <v>2013</v>
      </c>
      <c r="C19" s="4">
        <f t="shared" si="0"/>
        <v>203</v>
      </c>
      <c r="D19" s="5">
        <v>4</v>
      </c>
      <c r="E19" s="5">
        <v>2</v>
      </c>
      <c r="F19" s="5">
        <f t="shared" si="6"/>
        <v>1.3935456000000002</v>
      </c>
      <c r="G19" s="5">
        <v>4167.3</v>
      </c>
      <c r="H19" s="5">
        <v>1090</v>
      </c>
      <c r="I19" s="5">
        <v>115.9</v>
      </c>
      <c r="J19" s="137">
        <f t="shared" si="1"/>
        <v>0.89366972477064222</v>
      </c>
      <c r="K19" s="10">
        <f t="shared" si="2"/>
        <v>443.11015596330253</v>
      </c>
      <c r="L19" s="5">
        <v>1800</v>
      </c>
      <c r="M19" s="5">
        <v>674.2</v>
      </c>
      <c r="N19" s="5">
        <v>132.1</v>
      </c>
      <c r="O19" s="137">
        <f t="shared" si="3"/>
        <v>0.80406407594185703</v>
      </c>
      <c r="P19" s="10">
        <f t="shared" si="4"/>
        <v>352.68466330465731</v>
      </c>
      <c r="Q19" s="4" t="e">
        <f>NA()</f>
        <v>#N/A</v>
      </c>
      <c r="R19" s="4" t="e">
        <f>NA()</f>
        <v>#N/A</v>
      </c>
      <c r="S19" s="4" t="e">
        <f>NA()</f>
        <v>#N/A</v>
      </c>
      <c r="T19" s="4" t="e">
        <f>NA()</f>
        <v>#N/A</v>
      </c>
      <c r="U19" s="4" t="e">
        <f>NA()</f>
        <v>#N/A</v>
      </c>
      <c r="V19" s="19">
        <f t="shared" si="7"/>
        <v>795.79481926795984</v>
      </c>
      <c r="W19" s="141">
        <f t="shared" si="8"/>
        <v>5710.5760964546816</v>
      </c>
      <c r="X19" s="19">
        <f t="shared" si="5"/>
        <v>5171.5051807320406</v>
      </c>
    </row>
    <row r="20" spans="1:24" x14ac:dyDescent="0.3">
      <c r="A20" s="136">
        <v>41477</v>
      </c>
      <c r="B20" s="4">
        <v>2013</v>
      </c>
      <c r="C20" s="4">
        <f t="shared" si="0"/>
        <v>203</v>
      </c>
      <c r="D20" s="5">
        <v>7</v>
      </c>
      <c r="E20" s="5">
        <v>1</v>
      </c>
      <c r="F20" s="5">
        <f t="shared" si="6"/>
        <v>1.3935456000000002</v>
      </c>
      <c r="G20" s="5">
        <v>4050.5</v>
      </c>
      <c r="H20" s="5">
        <v>1074.7</v>
      </c>
      <c r="I20" s="5">
        <v>113.7</v>
      </c>
      <c r="J20" s="137">
        <f t="shared" si="1"/>
        <v>0.894203033404671</v>
      </c>
      <c r="K20" s="10">
        <f t="shared" si="2"/>
        <v>428.53061319438029</v>
      </c>
      <c r="L20" s="5">
        <v>1666.5</v>
      </c>
      <c r="M20" s="5">
        <v>453.7</v>
      </c>
      <c r="N20" s="5">
        <v>91.6</v>
      </c>
      <c r="O20" s="137">
        <f t="shared" si="3"/>
        <v>0.79810447432223941</v>
      </c>
      <c r="P20" s="10">
        <f t="shared" si="4"/>
        <v>336.45889354198812</v>
      </c>
      <c r="Q20" s="4" t="e">
        <f>NA()</f>
        <v>#N/A</v>
      </c>
      <c r="R20" s="4" t="e">
        <f>NA()</f>
        <v>#N/A</v>
      </c>
      <c r="S20" s="4" t="e">
        <f>NA()</f>
        <v>#N/A</v>
      </c>
      <c r="T20" s="4" t="e">
        <f>NA()</f>
        <v>#N/A</v>
      </c>
      <c r="U20" s="4" t="e">
        <f>NA()</f>
        <v>#N/A</v>
      </c>
      <c r="V20" s="19">
        <f t="shared" si="7"/>
        <v>764.98950673636841</v>
      </c>
      <c r="W20" s="141">
        <f t="shared" si="8"/>
        <v>5489.5190134888189</v>
      </c>
      <c r="X20" s="19">
        <f t="shared" si="5"/>
        <v>4952.0104932636314</v>
      </c>
    </row>
    <row r="21" spans="1:24" x14ac:dyDescent="0.3">
      <c r="A21" s="136">
        <v>41477</v>
      </c>
      <c r="B21" s="4">
        <v>2013</v>
      </c>
      <c r="C21" s="4">
        <f t="shared" si="0"/>
        <v>203</v>
      </c>
      <c r="D21" s="5">
        <v>7</v>
      </c>
      <c r="E21" s="5">
        <v>2</v>
      </c>
      <c r="F21" s="5">
        <f t="shared" si="6"/>
        <v>1.3935456000000002</v>
      </c>
      <c r="G21" s="5">
        <v>3494.3</v>
      </c>
      <c r="H21" s="5">
        <v>997.1</v>
      </c>
      <c r="I21" s="5">
        <v>97</v>
      </c>
      <c r="J21" s="137">
        <f t="shared" si="1"/>
        <v>0.90271788185738644</v>
      </c>
      <c r="K21" s="10">
        <f t="shared" si="2"/>
        <v>339.93290542573459</v>
      </c>
      <c r="L21" s="5">
        <v>1467.6999999999998</v>
      </c>
      <c r="M21" s="5">
        <v>422.8</v>
      </c>
      <c r="N21" s="5">
        <v>82.2</v>
      </c>
      <c r="O21" s="137">
        <f t="shared" si="3"/>
        <v>0.80558183538315997</v>
      </c>
      <c r="P21" s="10">
        <f t="shared" si="4"/>
        <v>285.34754020813602</v>
      </c>
      <c r="Q21" s="4" t="e">
        <f>NA()</f>
        <v>#N/A</v>
      </c>
      <c r="R21" s="4" t="e">
        <f>NA()</f>
        <v>#N/A</v>
      </c>
      <c r="S21" s="4" t="e">
        <f>NA()</f>
        <v>#N/A</v>
      </c>
      <c r="T21" s="4" t="e">
        <f>NA()</f>
        <v>#N/A</v>
      </c>
      <c r="U21" s="4" t="e">
        <f>NA()</f>
        <v>#N/A</v>
      </c>
      <c r="V21" s="19">
        <f t="shared" si="7"/>
        <v>625.28044563387061</v>
      </c>
      <c r="W21" s="141">
        <f t="shared" si="8"/>
        <v>4486.9751347488782</v>
      </c>
      <c r="X21" s="19">
        <f t="shared" si="5"/>
        <v>4336.7195543661292</v>
      </c>
    </row>
    <row r="22" spans="1:24" x14ac:dyDescent="0.3">
      <c r="A22" s="136">
        <v>41477</v>
      </c>
      <c r="B22" s="4">
        <v>2013</v>
      </c>
      <c r="C22" s="4">
        <f t="shared" si="0"/>
        <v>203</v>
      </c>
      <c r="D22" s="5">
        <v>8</v>
      </c>
      <c r="E22" s="5">
        <v>1</v>
      </c>
      <c r="F22" s="5">
        <f t="shared" si="6"/>
        <v>1.3935456000000002</v>
      </c>
      <c r="G22" s="5">
        <v>4755.3</v>
      </c>
      <c r="H22" s="5">
        <v>1137.5999999999999</v>
      </c>
      <c r="I22" s="5">
        <v>139</v>
      </c>
      <c r="J22" s="137">
        <f t="shared" si="1"/>
        <v>0.87781293952180028</v>
      </c>
      <c r="K22" s="10">
        <f t="shared" si="2"/>
        <v>581.03612869198332</v>
      </c>
      <c r="L22" s="5">
        <v>1890.7</v>
      </c>
      <c r="M22" s="5">
        <v>486.5</v>
      </c>
      <c r="N22" s="5">
        <v>107.5</v>
      </c>
      <c r="O22" s="137">
        <f t="shared" si="3"/>
        <v>0.77903391572456315</v>
      </c>
      <c r="P22" s="10">
        <f t="shared" si="4"/>
        <v>417.78057553956842</v>
      </c>
      <c r="Q22" s="4" t="e">
        <f>NA()</f>
        <v>#N/A</v>
      </c>
      <c r="R22" s="4" t="e">
        <f>NA()</f>
        <v>#N/A</v>
      </c>
      <c r="S22" s="4" t="e">
        <f>NA()</f>
        <v>#N/A</v>
      </c>
      <c r="T22" s="4" t="e">
        <f>NA()</f>
        <v>#N/A</v>
      </c>
      <c r="U22" s="4" t="e">
        <f>NA()</f>
        <v>#N/A</v>
      </c>
      <c r="V22" s="19">
        <f t="shared" si="7"/>
        <v>998.81670423155174</v>
      </c>
      <c r="W22" s="141">
        <f t="shared" si="8"/>
        <v>7167.4490180411149</v>
      </c>
      <c r="X22" s="19">
        <f t="shared" si="5"/>
        <v>5647.1832957684483</v>
      </c>
    </row>
    <row r="23" spans="1:24" x14ac:dyDescent="0.3">
      <c r="A23" s="136">
        <v>41477</v>
      </c>
      <c r="B23" s="4">
        <v>2013</v>
      </c>
      <c r="C23" s="4">
        <f t="shared" si="0"/>
        <v>203</v>
      </c>
      <c r="D23" s="5">
        <v>8</v>
      </c>
      <c r="E23" s="5">
        <v>2</v>
      </c>
      <c r="F23" s="5">
        <f t="shared" si="6"/>
        <v>1.3935456000000002</v>
      </c>
      <c r="G23" s="5">
        <v>3808.2</v>
      </c>
      <c r="H23" s="5">
        <v>1010.3</v>
      </c>
      <c r="I23" s="5">
        <v>135.6</v>
      </c>
      <c r="J23" s="137">
        <f t="shared" si="1"/>
        <v>0.86578244085915068</v>
      </c>
      <c r="K23" s="10">
        <f t="shared" si="2"/>
        <v>511.12730872018255</v>
      </c>
      <c r="L23" s="5">
        <v>1463.3</v>
      </c>
      <c r="M23" s="5">
        <v>411.1</v>
      </c>
      <c r="N23" s="5">
        <v>93.4</v>
      </c>
      <c r="O23" s="137">
        <f t="shared" si="3"/>
        <v>0.77280467039649725</v>
      </c>
      <c r="P23" s="10">
        <f t="shared" si="4"/>
        <v>332.45492580880546</v>
      </c>
      <c r="Q23" s="4" t="e">
        <f>NA()</f>
        <v>#N/A</v>
      </c>
      <c r="R23" s="4" t="e">
        <f>NA()</f>
        <v>#N/A</v>
      </c>
      <c r="S23" s="4" t="e">
        <f>NA()</f>
        <v>#N/A</v>
      </c>
      <c r="T23" s="4" t="e">
        <f>NA()</f>
        <v>#N/A</v>
      </c>
      <c r="U23" s="4" t="e">
        <f>NA()</f>
        <v>#N/A</v>
      </c>
      <c r="V23" s="19">
        <f t="shared" si="7"/>
        <v>843.58223452898801</v>
      </c>
      <c r="W23" s="141">
        <f t="shared" si="8"/>
        <v>6053.4957343985579</v>
      </c>
      <c r="X23" s="19">
        <f t="shared" si="5"/>
        <v>4427.917765471012</v>
      </c>
    </row>
    <row r="24" spans="1:24" x14ac:dyDescent="0.3">
      <c r="A24" s="136">
        <v>41477</v>
      </c>
      <c r="B24" s="4">
        <v>2013</v>
      </c>
      <c r="C24" s="4">
        <f t="shared" si="0"/>
        <v>203</v>
      </c>
      <c r="D24" s="5">
        <v>9</v>
      </c>
      <c r="E24" s="5">
        <v>1</v>
      </c>
      <c r="F24" s="5">
        <f t="shared" si="6"/>
        <v>1.3935456000000002</v>
      </c>
      <c r="G24" s="5">
        <v>3954.9</v>
      </c>
      <c r="H24" s="5">
        <v>1090.3</v>
      </c>
      <c r="I24" s="5">
        <v>138.30000000000001</v>
      </c>
      <c r="J24" s="137">
        <f t="shared" si="1"/>
        <v>0.87315417774924331</v>
      </c>
      <c r="K24" s="10">
        <f t="shared" si="2"/>
        <v>501.66254241951765</v>
      </c>
      <c r="L24" s="5">
        <v>1686.3000000000002</v>
      </c>
      <c r="M24" s="5">
        <v>477.4</v>
      </c>
      <c r="N24" s="5">
        <v>106.1</v>
      </c>
      <c r="O24" s="137">
        <f t="shared" si="3"/>
        <v>0.7777545035609551</v>
      </c>
      <c r="P24" s="10">
        <f t="shared" si="4"/>
        <v>374.7725806451615</v>
      </c>
      <c r="Q24" s="4" t="e">
        <f>NA()</f>
        <v>#N/A</v>
      </c>
      <c r="R24" s="4" t="e">
        <f>NA()</f>
        <v>#N/A</v>
      </c>
      <c r="S24" s="4" t="e">
        <f>NA()</f>
        <v>#N/A</v>
      </c>
      <c r="T24" s="4" t="e">
        <f>NA()</f>
        <v>#N/A</v>
      </c>
      <c r="U24" s="4" t="e">
        <f>NA()</f>
        <v>#N/A</v>
      </c>
      <c r="V24" s="19">
        <f t="shared" si="7"/>
        <v>876.43512306467915</v>
      </c>
      <c r="W24" s="141">
        <f t="shared" si="8"/>
        <v>6289.2461004841107</v>
      </c>
      <c r="X24" s="19">
        <f t="shared" si="5"/>
        <v>4764.7648769353209</v>
      </c>
    </row>
    <row r="25" spans="1:24" x14ac:dyDescent="0.3">
      <c r="A25" s="136">
        <v>41477</v>
      </c>
      <c r="B25" s="4">
        <v>2013</v>
      </c>
      <c r="C25" s="4">
        <f t="shared" si="0"/>
        <v>203</v>
      </c>
      <c r="D25" s="5">
        <v>9</v>
      </c>
      <c r="E25" s="5">
        <v>2</v>
      </c>
      <c r="F25" s="5">
        <f t="shared" si="6"/>
        <v>1.3935456000000002</v>
      </c>
      <c r="G25" s="5">
        <v>3426.5</v>
      </c>
      <c r="H25" s="5">
        <v>954.5</v>
      </c>
      <c r="I25" s="5">
        <v>110.6</v>
      </c>
      <c r="J25" s="137">
        <f t="shared" si="1"/>
        <v>0.8841278156102671</v>
      </c>
      <c r="K25" s="10">
        <f t="shared" si="2"/>
        <v>397.03603981141987</v>
      </c>
      <c r="L25" s="5">
        <v>1526.1</v>
      </c>
      <c r="M25" s="5">
        <v>509.5</v>
      </c>
      <c r="N25" s="5">
        <v>108</v>
      </c>
      <c r="O25" s="137">
        <f t="shared" si="3"/>
        <v>0.78802747791952898</v>
      </c>
      <c r="P25" s="10">
        <f t="shared" si="4"/>
        <v>323.4912659470067</v>
      </c>
      <c r="Q25" s="4" t="e">
        <f>NA()</f>
        <v>#N/A</v>
      </c>
      <c r="R25" s="4" t="e">
        <f>NA()</f>
        <v>#N/A</v>
      </c>
      <c r="S25" s="4" t="e">
        <f>NA()</f>
        <v>#N/A</v>
      </c>
      <c r="T25" s="4" t="e">
        <f>NA()</f>
        <v>#N/A</v>
      </c>
      <c r="U25" s="4" t="e">
        <f>NA()</f>
        <v>#N/A</v>
      </c>
      <c r="V25" s="19">
        <f t="shared" si="7"/>
        <v>720.52730575842656</v>
      </c>
      <c r="W25" s="141">
        <f t="shared" si="8"/>
        <v>5170.4609146512785</v>
      </c>
      <c r="X25" s="19">
        <f t="shared" si="5"/>
        <v>4232.0726942415731</v>
      </c>
    </row>
    <row r="26" spans="1:24" x14ac:dyDescent="0.3">
      <c r="A26" s="136">
        <v>41491</v>
      </c>
      <c r="B26" s="4">
        <v>2013</v>
      </c>
      <c r="C26" s="4">
        <f t="shared" si="0"/>
        <v>217</v>
      </c>
      <c r="D26" s="5">
        <v>2</v>
      </c>
      <c r="E26" s="5">
        <v>1</v>
      </c>
      <c r="F26" s="5">
        <f t="shared" si="6"/>
        <v>1.3935456000000002</v>
      </c>
      <c r="G26" s="5">
        <v>5585.7000000000007</v>
      </c>
      <c r="H26" s="5">
        <v>1393.4</v>
      </c>
      <c r="I26" s="5">
        <v>299.89999999999998</v>
      </c>
      <c r="J26" s="137">
        <f t="shared" si="1"/>
        <v>0.78477106358547433</v>
      </c>
      <c r="K26" s="10">
        <f t="shared" si="2"/>
        <v>1202.2042701306164</v>
      </c>
      <c r="L26" s="5">
        <v>1422.6999999999998</v>
      </c>
      <c r="M26" s="5">
        <v>419.7</v>
      </c>
      <c r="N26" s="5">
        <v>150.19999999999999</v>
      </c>
      <c r="O26" s="137">
        <f t="shared" si="3"/>
        <v>0.6421253276149631</v>
      </c>
      <c r="P26" s="10">
        <f t="shared" si="4"/>
        <v>509.14829640219193</v>
      </c>
      <c r="Q26" s="5">
        <v>1383.2</v>
      </c>
      <c r="R26" s="5">
        <v>459.7</v>
      </c>
      <c r="S26" s="5">
        <v>87.2</v>
      </c>
      <c r="T26" s="137">
        <f t="shared" ref="T26:T61" si="9">(R26-S26)/R26</f>
        <v>0.81031107243854694</v>
      </c>
      <c r="U26" s="10">
        <f t="shared" ref="U26:U61" si="10">Q26-Q26*T26</f>
        <v>262.37772460300198</v>
      </c>
      <c r="V26" s="19">
        <f>SUM(K26,P26,U26)</f>
        <v>1973.7302911358104</v>
      </c>
      <c r="W26" s="141">
        <f t="shared" si="8"/>
        <v>14163.370693688174</v>
      </c>
      <c r="X26" s="19">
        <f t="shared" ref="X26:X49" si="11">G26*J26+L26*O26+Q26*T26</f>
        <v>6417.8697088641911</v>
      </c>
    </row>
    <row r="27" spans="1:24" x14ac:dyDescent="0.3">
      <c r="A27" s="136">
        <v>41491</v>
      </c>
      <c r="B27" s="4">
        <v>2013</v>
      </c>
      <c r="C27" s="4">
        <f t="shared" si="0"/>
        <v>217</v>
      </c>
      <c r="D27" s="5">
        <v>2</v>
      </c>
      <c r="E27" s="5">
        <v>2</v>
      </c>
      <c r="F27" s="5">
        <f t="shared" si="6"/>
        <v>1.3935456000000002</v>
      </c>
      <c r="G27" s="5">
        <v>4508</v>
      </c>
      <c r="H27" s="5">
        <v>1164.4000000000001</v>
      </c>
      <c r="I27" s="5">
        <v>245.2</v>
      </c>
      <c r="J27" s="137">
        <f t="shared" si="1"/>
        <v>0.78941944349020954</v>
      </c>
      <c r="K27" s="10">
        <f t="shared" si="2"/>
        <v>949.29714874613546</v>
      </c>
      <c r="L27" s="5">
        <v>1189.6999999999998</v>
      </c>
      <c r="M27" s="5">
        <v>382.3</v>
      </c>
      <c r="N27" s="5">
        <v>123.4</v>
      </c>
      <c r="O27" s="137">
        <f t="shared" si="3"/>
        <v>0.67721684540936433</v>
      </c>
      <c r="P27" s="10">
        <f t="shared" si="4"/>
        <v>384.01511901647916</v>
      </c>
      <c r="Q27" s="5">
        <v>1114.2</v>
      </c>
      <c r="R27" s="5">
        <v>367.6</v>
      </c>
      <c r="S27" s="5">
        <v>55.4</v>
      </c>
      <c r="T27" s="137">
        <f t="shared" si="9"/>
        <v>0.84929270946681179</v>
      </c>
      <c r="U27" s="10">
        <f t="shared" si="10"/>
        <v>167.91806311207836</v>
      </c>
      <c r="V27" s="19">
        <f t="shared" ref="V27:V49" si="12">SUM(K27,P27,U27)</f>
        <v>1501.2303308746932</v>
      </c>
      <c r="W27" s="141">
        <f t="shared" si="8"/>
        <v>10772.73919758846</v>
      </c>
      <c r="X27" s="19">
        <f t="shared" si="11"/>
        <v>5310.6696691253073</v>
      </c>
    </row>
    <row r="28" spans="1:24" x14ac:dyDescent="0.3">
      <c r="A28" s="136">
        <v>41491</v>
      </c>
      <c r="B28" s="4">
        <v>2013</v>
      </c>
      <c r="C28" s="4">
        <f t="shared" si="0"/>
        <v>217</v>
      </c>
      <c r="D28" s="5">
        <v>3</v>
      </c>
      <c r="E28" s="5">
        <v>1</v>
      </c>
      <c r="F28" s="5">
        <f t="shared" si="6"/>
        <v>1.3935456000000002</v>
      </c>
      <c r="G28" s="5">
        <v>5633.7000000000007</v>
      </c>
      <c r="H28" s="5">
        <v>1306.5999999999999</v>
      </c>
      <c r="I28" s="5">
        <v>299.7</v>
      </c>
      <c r="J28" s="137">
        <f t="shared" si="1"/>
        <v>0.77062605234960957</v>
      </c>
      <c r="K28" s="10">
        <f t="shared" si="2"/>
        <v>1292.2240088780045</v>
      </c>
      <c r="L28" s="5">
        <v>1451.1</v>
      </c>
      <c r="M28" s="5">
        <v>378.3</v>
      </c>
      <c r="N28" s="5">
        <v>141.19999999999999</v>
      </c>
      <c r="O28" s="137">
        <f t="shared" si="3"/>
        <v>0.62675125561723499</v>
      </c>
      <c r="P28" s="10">
        <f t="shared" si="4"/>
        <v>541.62125297383022</v>
      </c>
      <c r="Q28" s="5">
        <v>1514</v>
      </c>
      <c r="R28" s="5">
        <v>422</v>
      </c>
      <c r="S28" s="5">
        <v>82.6</v>
      </c>
      <c r="T28" s="137">
        <f t="shared" si="9"/>
        <v>0.80426540284360182</v>
      </c>
      <c r="U28" s="10">
        <f t="shared" si="10"/>
        <v>296.34218009478695</v>
      </c>
      <c r="V28" s="19">
        <f t="shared" si="12"/>
        <v>2130.1874419466217</v>
      </c>
      <c r="W28" s="141">
        <f t="shared" si="8"/>
        <v>15286.097863942317</v>
      </c>
      <c r="X28" s="19">
        <f t="shared" si="11"/>
        <v>6468.612558053379</v>
      </c>
    </row>
    <row r="29" spans="1:24" x14ac:dyDescent="0.3">
      <c r="A29" s="136">
        <v>41491</v>
      </c>
      <c r="B29" s="4">
        <v>2013</v>
      </c>
      <c r="C29" s="4">
        <f t="shared" si="0"/>
        <v>217</v>
      </c>
      <c r="D29" s="5">
        <v>3</v>
      </c>
      <c r="E29" s="5">
        <v>2</v>
      </c>
      <c r="F29" s="5">
        <f t="shared" si="6"/>
        <v>1.3935456000000002</v>
      </c>
      <c r="G29" s="5">
        <v>4836.1000000000004</v>
      </c>
      <c r="H29" s="5">
        <v>1211.8</v>
      </c>
      <c r="I29" s="5">
        <v>273.60000000000002</v>
      </c>
      <c r="J29" s="137">
        <f t="shared" si="1"/>
        <v>0.77422016834461127</v>
      </c>
      <c r="K29" s="10">
        <f t="shared" si="2"/>
        <v>1091.8938438686255</v>
      </c>
      <c r="L29" s="5">
        <v>1238.6999999999998</v>
      </c>
      <c r="M29" s="5">
        <v>388.2</v>
      </c>
      <c r="N29" s="5">
        <v>145.1</v>
      </c>
      <c r="O29" s="137">
        <f t="shared" si="3"/>
        <v>0.62622359608449252</v>
      </c>
      <c r="P29" s="10">
        <f t="shared" si="4"/>
        <v>462.99683153013905</v>
      </c>
      <c r="Q29" s="5">
        <v>1211.5</v>
      </c>
      <c r="R29" s="5">
        <v>353.8</v>
      </c>
      <c r="S29" s="5">
        <v>59.7</v>
      </c>
      <c r="T29" s="137">
        <f t="shared" si="9"/>
        <v>0.83126059920859241</v>
      </c>
      <c r="U29" s="10">
        <f t="shared" si="10"/>
        <v>204.42778405879028</v>
      </c>
      <c r="V29" s="19">
        <f t="shared" si="12"/>
        <v>1759.3184594575546</v>
      </c>
      <c r="W29" s="141">
        <f t="shared" si="8"/>
        <v>12624.764194709913</v>
      </c>
      <c r="X29" s="19">
        <f t="shared" si="11"/>
        <v>5526.9815405424451</v>
      </c>
    </row>
    <row r="30" spans="1:24" x14ac:dyDescent="0.3">
      <c r="A30" s="136">
        <v>41491</v>
      </c>
      <c r="B30" s="4">
        <v>2013</v>
      </c>
      <c r="C30" s="4">
        <f t="shared" si="0"/>
        <v>217</v>
      </c>
      <c r="D30" s="5">
        <v>4</v>
      </c>
      <c r="E30" s="5">
        <v>1</v>
      </c>
      <c r="F30" s="5">
        <f t="shared" si="6"/>
        <v>1.3935456000000002</v>
      </c>
      <c r="G30" s="5">
        <v>4830.2000000000007</v>
      </c>
      <c r="H30" s="5">
        <v>1366.5</v>
      </c>
      <c r="I30" s="5">
        <v>264.10000000000002</v>
      </c>
      <c r="J30" s="137">
        <f t="shared" si="1"/>
        <v>0.80673252835711684</v>
      </c>
      <c r="K30" s="10">
        <f t="shared" si="2"/>
        <v>933.52054152945448</v>
      </c>
      <c r="L30" s="5">
        <v>1477.3</v>
      </c>
      <c r="M30" s="5">
        <v>389.1</v>
      </c>
      <c r="N30" s="5">
        <v>96.4</v>
      </c>
      <c r="O30" s="137">
        <f t="shared" si="3"/>
        <v>0.75224877923413014</v>
      </c>
      <c r="P30" s="10">
        <f t="shared" si="4"/>
        <v>366.00287843741944</v>
      </c>
      <c r="Q30" s="5">
        <v>1017.2</v>
      </c>
      <c r="R30" s="5">
        <v>312.7</v>
      </c>
      <c r="S30" s="5">
        <v>42.3</v>
      </c>
      <c r="T30" s="137">
        <f t="shared" si="9"/>
        <v>0.86472657499200511</v>
      </c>
      <c r="U30" s="10">
        <f t="shared" si="10"/>
        <v>137.60012791813244</v>
      </c>
      <c r="V30" s="19">
        <f t="shared" si="12"/>
        <v>1437.1235478850062</v>
      </c>
      <c r="W30" s="141">
        <f t="shared" si="8"/>
        <v>10312.712751452167</v>
      </c>
      <c r="X30" s="19">
        <f t="shared" si="11"/>
        <v>5887.5764521149949</v>
      </c>
    </row>
    <row r="31" spans="1:24" x14ac:dyDescent="0.3">
      <c r="A31" s="136">
        <v>41491</v>
      </c>
      <c r="B31" s="4">
        <v>2013</v>
      </c>
      <c r="C31" s="4">
        <f t="shared" si="0"/>
        <v>217</v>
      </c>
      <c r="D31" s="5">
        <v>4</v>
      </c>
      <c r="E31" s="5">
        <v>2</v>
      </c>
      <c r="F31" s="5">
        <f t="shared" si="6"/>
        <v>1.3935456000000002</v>
      </c>
      <c r="G31" s="5">
        <v>3546.2999999999997</v>
      </c>
      <c r="H31" s="5">
        <v>954.4</v>
      </c>
      <c r="I31" s="5">
        <v>215.3</v>
      </c>
      <c r="J31" s="137">
        <f t="shared" si="1"/>
        <v>0.77441324392288347</v>
      </c>
      <c r="K31" s="10">
        <f t="shared" si="2"/>
        <v>799.99831307627846</v>
      </c>
      <c r="L31" s="5">
        <v>835.8</v>
      </c>
      <c r="M31" s="5">
        <v>229.7</v>
      </c>
      <c r="N31" s="5">
        <v>91.1</v>
      </c>
      <c r="O31" s="137">
        <f t="shared" si="3"/>
        <v>0.60339573356552023</v>
      </c>
      <c r="P31" s="10">
        <f t="shared" si="4"/>
        <v>331.48184588593818</v>
      </c>
      <c r="Q31" s="5">
        <v>721.9</v>
      </c>
      <c r="R31" s="5">
        <v>215.6</v>
      </c>
      <c r="S31" s="5">
        <v>32.1</v>
      </c>
      <c r="T31" s="137">
        <f t="shared" si="9"/>
        <v>0.85111317254174401</v>
      </c>
      <c r="U31" s="10">
        <f t="shared" si="10"/>
        <v>107.48140074211494</v>
      </c>
      <c r="V31" s="19">
        <f t="shared" si="12"/>
        <v>1238.9615597043316</v>
      </c>
      <c r="W31" s="141">
        <f t="shared" si="8"/>
        <v>8890.7141589362527</v>
      </c>
      <c r="X31" s="19">
        <f t="shared" si="11"/>
        <v>3865.0384402956679</v>
      </c>
    </row>
    <row r="32" spans="1:24" x14ac:dyDescent="0.3">
      <c r="A32" s="136">
        <v>41491</v>
      </c>
      <c r="B32" s="4">
        <v>2013</v>
      </c>
      <c r="C32" s="4">
        <f t="shared" si="0"/>
        <v>217</v>
      </c>
      <c r="D32" s="5">
        <v>7</v>
      </c>
      <c r="E32" s="5">
        <v>1</v>
      </c>
      <c r="F32" s="5">
        <f t="shared" si="6"/>
        <v>1.3935456000000002</v>
      </c>
      <c r="G32" s="5">
        <v>5380.5</v>
      </c>
      <c r="H32" s="5">
        <v>1563.6</v>
      </c>
      <c r="I32" s="5">
        <v>287.3</v>
      </c>
      <c r="J32" s="137">
        <f t="shared" si="1"/>
        <v>0.81625735482220518</v>
      </c>
      <c r="K32" s="10">
        <f t="shared" si="2"/>
        <v>988.62730237912456</v>
      </c>
      <c r="L32" s="5">
        <v>1610.3000000000002</v>
      </c>
      <c r="M32" s="5">
        <v>476.8</v>
      </c>
      <c r="N32" s="5">
        <v>120.4</v>
      </c>
      <c r="O32" s="137">
        <f t="shared" si="3"/>
        <v>0.74748322147651003</v>
      </c>
      <c r="P32" s="10">
        <f t="shared" si="4"/>
        <v>406.62776845637586</v>
      </c>
      <c r="Q32" s="5">
        <v>916.6</v>
      </c>
      <c r="R32" s="5">
        <v>359</v>
      </c>
      <c r="S32" s="5">
        <v>42.8</v>
      </c>
      <c r="T32" s="137">
        <f t="shared" si="9"/>
        <v>0.88077994428969353</v>
      </c>
      <c r="U32" s="10">
        <f t="shared" si="10"/>
        <v>109.27710306406686</v>
      </c>
      <c r="V32" s="19">
        <f t="shared" si="12"/>
        <v>1504.5321738995672</v>
      </c>
      <c r="W32" s="141">
        <f t="shared" si="8"/>
        <v>10796.433025941649</v>
      </c>
      <c r="X32" s="19">
        <f t="shared" si="11"/>
        <v>6402.8678261004334</v>
      </c>
    </row>
    <row r="33" spans="1:24" x14ac:dyDescent="0.3">
      <c r="A33" s="136">
        <v>41491</v>
      </c>
      <c r="B33" s="4">
        <v>2013</v>
      </c>
      <c r="C33" s="4">
        <f t="shared" si="0"/>
        <v>217</v>
      </c>
      <c r="D33" s="5">
        <v>7</v>
      </c>
      <c r="E33" s="5">
        <v>2</v>
      </c>
      <c r="F33" s="5">
        <f t="shared" si="6"/>
        <v>1.3935456000000002</v>
      </c>
      <c r="G33" s="5">
        <v>5538</v>
      </c>
      <c r="H33" s="5">
        <v>1478.3</v>
      </c>
      <c r="I33" s="5">
        <v>270.10000000000002</v>
      </c>
      <c r="J33" s="137">
        <f t="shared" si="1"/>
        <v>0.81729013055536759</v>
      </c>
      <c r="K33" s="10">
        <f t="shared" si="2"/>
        <v>1011.8472569843743</v>
      </c>
      <c r="L33" s="5">
        <v>1567.5</v>
      </c>
      <c r="M33" s="5">
        <v>470.1</v>
      </c>
      <c r="N33" s="5">
        <v>112.1</v>
      </c>
      <c r="O33" s="137">
        <f t="shared" si="3"/>
        <v>0.76154009785152088</v>
      </c>
      <c r="P33" s="10">
        <f t="shared" si="4"/>
        <v>373.78589661774095</v>
      </c>
      <c r="Q33" s="5">
        <v>981.1</v>
      </c>
      <c r="R33" s="5">
        <v>305.60000000000002</v>
      </c>
      <c r="S33" s="5">
        <v>39.4</v>
      </c>
      <c r="T33" s="137">
        <f t="shared" si="9"/>
        <v>0.87107329842931946</v>
      </c>
      <c r="U33" s="10">
        <f t="shared" si="10"/>
        <v>126.48998691099473</v>
      </c>
      <c r="V33" s="19">
        <f t="shared" si="12"/>
        <v>1512.12314051311</v>
      </c>
      <c r="W33" s="141">
        <f t="shared" si="8"/>
        <v>10850.905349011255</v>
      </c>
      <c r="X33" s="19">
        <f t="shared" si="11"/>
        <v>6574.4768594868901</v>
      </c>
    </row>
    <row r="34" spans="1:24" x14ac:dyDescent="0.3">
      <c r="A34" s="136">
        <v>41491</v>
      </c>
      <c r="B34" s="4">
        <v>2013</v>
      </c>
      <c r="C34" s="4">
        <f t="shared" ref="C34:C65" si="13">A34-DATE(B34,1,1)+1</f>
        <v>217</v>
      </c>
      <c r="D34" s="5">
        <v>8</v>
      </c>
      <c r="E34" s="5">
        <v>1</v>
      </c>
      <c r="F34" s="5">
        <f t="shared" si="6"/>
        <v>1.3935456000000002</v>
      </c>
      <c r="G34" s="5">
        <v>4833.3999999999996</v>
      </c>
      <c r="H34" s="5">
        <v>1315</v>
      </c>
      <c r="I34" s="5">
        <v>256.5</v>
      </c>
      <c r="J34" s="137">
        <f t="shared" ref="J34:J65" si="14">(H34-I34)/H34</f>
        <v>0.80494296577946767</v>
      </c>
      <c r="K34" s="10">
        <f t="shared" ref="K34:K65" si="15">G34-G34*J34</f>
        <v>942.78866920152086</v>
      </c>
      <c r="L34" s="5">
        <v>1483.5</v>
      </c>
      <c r="M34" s="5">
        <v>374.1</v>
      </c>
      <c r="N34" s="5">
        <v>93.6</v>
      </c>
      <c r="O34" s="137">
        <f t="shared" si="3"/>
        <v>0.74979951884522855</v>
      </c>
      <c r="P34" s="10">
        <f t="shared" si="4"/>
        <v>371.17241379310349</v>
      </c>
      <c r="Q34" s="5">
        <v>1201.0999999999999</v>
      </c>
      <c r="R34" s="5">
        <v>306.10000000000002</v>
      </c>
      <c r="S34" s="5">
        <v>39</v>
      </c>
      <c r="T34" s="137">
        <f t="shared" si="9"/>
        <v>0.87259065664815416</v>
      </c>
      <c r="U34" s="10">
        <f t="shared" si="10"/>
        <v>153.03136229990196</v>
      </c>
      <c r="V34" s="19">
        <f t="shared" si="12"/>
        <v>1466.9924452945263</v>
      </c>
      <c r="W34" s="141">
        <f t="shared" si="8"/>
        <v>10527.050175426812</v>
      </c>
      <c r="X34" s="19">
        <f t="shared" si="11"/>
        <v>6051.007554705473</v>
      </c>
    </row>
    <row r="35" spans="1:24" x14ac:dyDescent="0.3">
      <c r="A35" s="136">
        <v>41491</v>
      </c>
      <c r="B35" s="4">
        <v>2013</v>
      </c>
      <c r="C35" s="4">
        <f t="shared" si="13"/>
        <v>217</v>
      </c>
      <c r="D35" s="5">
        <v>8</v>
      </c>
      <c r="E35" s="5">
        <v>2</v>
      </c>
      <c r="F35" s="5">
        <f t="shared" si="6"/>
        <v>1.3935456000000002</v>
      </c>
      <c r="G35" s="5">
        <v>6045.1</v>
      </c>
      <c r="H35" s="5">
        <v>1508.4</v>
      </c>
      <c r="I35" s="5">
        <v>287.89999999999998</v>
      </c>
      <c r="J35" s="137">
        <f t="shared" si="14"/>
        <v>0.80913550782285859</v>
      </c>
      <c r="K35" s="10">
        <f t="shared" si="15"/>
        <v>1153.7949416600377</v>
      </c>
      <c r="L35" s="5">
        <v>1718.6999999999998</v>
      </c>
      <c r="M35" s="5">
        <v>464.8</v>
      </c>
      <c r="N35" s="5">
        <v>117.7</v>
      </c>
      <c r="O35" s="137">
        <f t="shared" si="3"/>
        <v>0.74677280550774527</v>
      </c>
      <c r="P35" s="10">
        <f t="shared" si="4"/>
        <v>435.22157917383811</v>
      </c>
      <c r="Q35" s="5">
        <v>1415.2</v>
      </c>
      <c r="R35" s="5">
        <v>374.6</v>
      </c>
      <c r="S35" s="5">
        <v>54.7</v>
      </c>
      <c r="T35" s="137">
        <f t="shared" si="9"/>
        <v>0.85397757608115332</v>
      </c>
      <c r="U35" s="10">
        <f t="shared" si="10"/>
        <v>206.65093432995172</v>
      </c>
      <c r="V35" s="19">
        <f t="shared" si="12"/>
        <v>1795.6674551638275</v>
      </c>
      <c r="W35" s="141">
        <f t="shared" si="8"/>
        <v>12885.602417056374</v>
      </c>
      <c r="X35" s="19">
        <f t="shared" si="11"/>
        <v>7383.3325448361729</v>
      </c>
    </row>
    <row r="36" spans="1:24" x14ac:dyDescent="0.3">
      <c r="A36" s="136">
        <v>41491</v>
      </c>
      <c r="B36" s="4">
        <v>2013</v>
      </c>
      <c r="C36" s="4">
        <f t="shared" si="13"/>
        <v>217</v>
      </c>
      <c r="D36" s="5">
        <v>9</v>
      </c>
      <c r="E36" s="5">
        <v>1</v>
      </c>
      <c r="F36" s="5">
        <f t="shared" si="6"/>
        <v>1.3935456000000002</v>
      </c>
      <c r="G36" s="5">
        <v>5537.4</v>
      </c>
      <c r="H36" s="5">
        <v>1377.5</v>
      </c>
      <c r="I36" s="5">
        <v>261.5</v>
      </c>
      <c r="J36" s="137">
        <f t="shared" si="14"/>
        <v>0.81016333938294016</v>
      </c>
      <c r="K36" s="10">
        <f t="shared" si="15"/>
        <v>1051.201524500907</v>
      </c>
      <c r="L36" s="5">
        <v>1694.6</v>
      </c>
      <c r="M36" s="5">
        <v>495</v>
      </c>
      <c r="N36" s="5">
        <v>122.7</v>
      </c>
      <c r="O36" s="137">
        <f t="shared" si="3"/>
        <v>0.75212121212121219</v>
      </c>
      <c r="P36" s="10">
        <f t="shared" si="4"/>
        <v>420.05539393939375</v>
      </c>
      <c r="Q36" s="5">
        <v>1365.1</v>
      </c>
      <c r="R36" s="5">
        <v>388.5</v>
      </c>
      <c r="S36" s="5">
        <v>54.5</v>
      </c>
      <c r="T36" s="137">
        <f t="shared" si="9"/>
        <v>0.85971685971685974</v>
      </c>
      <c r="U36" s="10">
        <f t="shared" si="10"/>
        <v>191.50051480051479</v>
      </c>
      <c r="V36" s="19">
        <f t="shared" si="12"/>
        <v>1662.7574332408155</v>
      </c>
      <c r="W36" s="141">
        <f t="shared" si="8"/>
        <v>11931.848037414889</v>
      </c>
      <c r="X36" s="19">
        <f t="shared" si="11"/>
        <v>6934.3425667591837</v>
      </c>
    </row>
    <row r="37" spans="1:24" x14ac:dyDescent="0.3">
      <c r="A37" s="136">
        <v>41491</v>
      </c>
      <c r="B37" s="4">
        <v>2013</v>
      </c>
      <c r="C37" s="4">
        <f t="shared" si="13"/>
        <v>217</v>
      </c>
      <c r="D37" s="5">
        <v>9</v>
      </c>
      <c r="E37" s="5">
        <v>2</v>
      </c>
      <c r="F37" s="5">
        <f t="shared" si="6"/>
        <v>1.3935456000000002</v>
      </c>
      <c r="G37" s="5">
        <v>5727</v>
      </c>
      <c r="H37" s="5">
        <v>1427.9</v>
      </c>
      <c r="I37" s="5">
        <v>254</v>
      </c>
      <c r="J37" s="137">
        <f t="shared" si="14"/>
        <v>0.82211639470551157</v>
      </c>
      <c r="K37" s="10">
        <f t="shared" si="15"/>
        <v>1018.7394075215352</v>
      </c>
      <c r="L37" s="5">
        <v>1777.3000000000002</v>
      </c>
      <c r="M37" s="5">
        <v>459.2</v>
      </c>
      <c r="N37" s="5">
        <v>107.7</v>
      </c>
      <c r="O37" s="137">
        <f t="shared" si="3"/>
        <v>0.76546167247386765</v>
      </c>
      <c r="P37" s="10">
        <f t="shared" si="4"/>
        <v>416.84496951219512</v>
      </c>
      <c r="Q37" s="5">
        <v>935.2</v>
      </c>
      <c r="R37" s="5">
        <v>242</v>
      </c>
      <c r="S37" s="5">
        <v>29.2</v>
      </c>
      <c r="T37" s="137">
        <f t="shared" si="9"/>
        <v>0.8793388429752067</v>
      </c>
      <c r="U37" s="10">
        <f t="shared" si="10"/>
        <v>112.84231404958666</v>
      </c>
      <c r="V37" s="19">
        <f t="shared" si="12"/>
        <v>1548.4266910833171</v>
      </c>
      <c r="W37" s="141">
        <f t="shared" si="8"/>
        <v>11111.417459775388</v>
      </c>
      <c r="X37" s="19">
        <f t="shared" si="11"/>
        <v>6891.0733089166833</v>
      </c>
    </row>
    <row r="38" spans="1:24" x14ac:dyDescent="0.3">
      <c r="A38" s="136">
        <v>41507</v>
      </c>
      <c r="B38" s="4">
        <v>2013</v>
      </c>
      <c r="C38" s="4">
        <f t="shared" si="13"/>
        <v>233</v>
      </c>
      <c r="D38" s="5">
        <v>2</v>
      </c>
      <c r="E38" s="5">
        <v>1</v>
      </c>
      <c r="F38" s="5">
        <f t="shared" si="6"/>
        <v>1.3935456000000002</v>
      </c>
      <c r="G38" s="5">
        <v>4353.2000000000007</v>
      </c>
      <c r="H38" s="5">
        <v>1197.8</v>
      </c>
      <c r="I38" s="5">
        <v>289.3</v>
      </c>
      <c r="J38" s="137">
        <f t="shared" si="14"/>
        <v>0.75847386875939227</v>
      </c>
      <c r="K38" s="10">
        <f t="shared" si="15"/>
        <v>1051.4115545166137</v>
      </c>
      <c r="L38" s="5">
        <v>1250.0999999999999</v>
      </c>
      <c r="M38" s="5">
        <v>355.5</v>
      </c>
      <c r="N38" s="5">
        <v>124.5</v>
      </c>
      <c r="O38" s="137">
        <f t="shared" si="3"/>
        <v>0.64978902953586493</v>
      </c>
      <c r="P38" s="10">
        <f t="shared" si="4"/>
        <v>437.79873417721524</v>
      </c>
      <c r="Q38" s="5">
        <v>2478.1</v>
      </c>
      <c r="R38" s="5">
        <v>693.3</v>
      </c>
      <c r="S38" s="5">
        <v>277.89999999999998</v>
      </c>
      <c r="T38" s="137">
        <f t="shared" si="9"/>
        <v>0.59916342131833267</v>
      </c>
      <c r="U38" s="10">
        <f t="shared" si="10"/>
        <v>993.31312563103984</v>
      </c>
      <c r="V38" s="19">
        <f t="shared" si="12"/>
        <v>2482.523414324869</v>
      </c>
      <c r="W38" s="141">
        <f t="shared" si="8"/>
        <v>17814.439759451492</v>
      </c>
      <c r="X38" s="19">
        <f t="shared" si="11"/>
        <v>5598.8765856751324</v>
      </c>
    </row>
    <row r="39" spans="1:24" x14ac:dyDescent="0.3">
      <c r="A39" s="136">
        <v>41507</v>
      </c>
      <c r="B39" s="4">
        <v>2013</v>
      </c>
      <c r="C39" s="4">
        <f t="shared" si="13"/>
        <v>233</v>
      </c>
      <c r="D39" s="5">
        <v>2</v>
      </c>
      <c r="E39" s="5">
        <v>2</v>
      </c>
      <c r="F39" s="5">
        <f t="shared" si="6"/>
        <v>1.3935456000000002</v>
      </c>
      <c r="G39" s="5">
        <v>5023</v>
      </c>
      <c r="H39" s="5">
        <v>1383.7</v>
      </c>
      <c r="I39" s="5">
        <v>285</v>
      </c>
      <c r="J39" s="137">
        <f t="shared" si="14"/>
        <v>0.794030497940305</v>
      </c>
      <c r="K39" s="10">
        <f t="shared" si="15"/>
        <v>1034.5848088458479</v>
      </c>
      <c r="L39" s="5">
        <v>1585.3000000000002</v>
      </c>
      <c r="M39" s="5">
        <v>452.4</v>
      </c>
      <c r="N39" s="5">
        <v>121.7</v>
      </c>
      <c r="O39" s="137">
        <f t="shared" si="3"/>
        <v>0.73099027409372241</v>
      </c>
      <c r="P39" s="10">
        <f t="shared" si="4"/>
        <v>426.4611184792218</v>
      </c>
      <c r="Q39" s="5">
        <v>2561.6000000000004</v>
      </c>
      <c r="R39" s="5">
        <v>614.9</v>
      </c>
      <c r="S39" s="5">
        <v>236.2</v>
      </c>
      <c r="T39" s="137">
        <f t="shared" si="9"/>
        <v>0.61587249959342982</v>
      </c>
      <c r="U39" s="10">
        <f t="shared" si="10"/>
        <v>983.98100504147033</v>
      </c>
      <c r="V39" s="19">
        <f t="shared" si="12"/>
        <v>2445.0269323665398</v>
      </c>
      <c r="W39" s="141">
        <f t="shared" si="8"/>
        <v>17545.367244290675</v>
      </c>
      <c r="X39" s="19">
        <f t="shared" si="11"/>
        <v>6724.8730676334599</v>
      </c>
    </row>
    <row r="40" spans="1:24" x14ac:dyDescent="0.3">
      <c r="A40" s="136">
        <v>41507</v>
      </c>
      <c r="B40" s="4">
        <v>2013</v>
      </c>
      <c r="C40" s="4">
        <f t="shared" si="13"/>
        <v>233</v>
      </c>
      <c r="D40" s="5">
        <v>3</v>
      </c>
      <c r="E40" s="5">
        <v>1</v>
      </c>
      <c r="F40" s="5">
        <f t="shared" si="6"/>
        <v>1.3935456000000002</v>
      </c>
      <c r="G40" s="5">
        <v>4648.2</v>
      </c>
      <c r="H40" s="5">
        <v>1103.8</v>
      </c>
      <c r="I40" s="5">
        <v>233.4</v>
      </c>
      <c r="J40" s="137">
        <f t="shared" si="14"/>
        <v>0.78854865011777497</v>
      </c>
      <c r="K40" s="10">
        <f t="shared" si="15"/>
        <v>982.86816452255835</v>
      </c>
      <c r="L40" s="5">
        <v>1531.2</v>
      </c>
      <c r="M40" s="5">
        <v>337.5</v>
      </c>
      <c r="N40" s="5">
        <v>86.4</v>
      </c>
      <c r="O40" s="137">
        <f t="shared" si="3"/>
        <v>0.74399999999999999</v>
      </c>
      <c r="P40" s="10">
        <f t="shared" si="4"/>
        <v>391.98720000000003</v>
      </c>
      <c r="Q40" s="5">
        <v>2309.6</v>
      </c>
      <c r="R40" s="5">
        <v>485.6</v>
      </c>
      <c r="S40" s="5">
        <v>196.1</v>
      </c>
      <c r="T40" s="137">
        <f t="shared" si="9"/>
        <v>0.59616968698517292</v>
      </c>
      <c r="U40" s="10">
        <f t="shared" si="10"/>
        <v>932.68649093904469</v>
      </c>
      <c r="V40" s="19">
        <f t="shared" si="12"/>
        <v>2307.5418554616031</v>
      </c>
      <c r="W40" s="141">
        <f t="shared" si="8"/>
        <v>16558.782543331217</v>
      </c>
      <c r="X40" s="19">
        <f t="shared" si="11"/>
        <v>6181.4581445383965</v>
      </c>
    </row>
    <row r="41" spans="1:24" x14ac:dyDescent="0.3">
      <c r="A41" s="136">
        <v>41507</v>
      </c>
      <c r="B41" s="4">
        <v>2013</v>
      </c>
      <c r="C41" s="4">
        <f t="shared" si="13"/>
        <v>233</v>
      </c>
      <c r="D41" s="5">
        <v>3</v>
      </c>
      <c r="E41" s="5">
        <v>2</v>
      </c>
      <c r="F41" s="5">
        <f t="shared" si="6"/>
        <v>1.3935456000000002</v>
      </c>
      <c r="G41" s="5">
        <v>4558.7999999999993</v>
      </c>
      <c r="H41" s="5">
        <v>1170.9000000000001</v>
      </c>
      <c r="I41" s="5">
        <v>266.89999999999998</v>
      </c>
      <c r="J41" s="137">
        <f t="shared" si="14"/>
        <v>0.77205568366214028</v>
      </c>
      <c r="K41" s="10">
        <f t="shared" si="15"/>
        <v>1039.1525493210347</v>
      </c>
      <c r="L41" s="5">
        <v>1381.7</v>
      </c>
      <c r="M41" s="5">
        <v>447.3</v>
      </c>
      <c r="N41" s="5">
        <v>141.19999999999999</v>
      </c>
      <c r="O41" s="137">
        <f t="shared" si="3"/>
        <v>0.68432819137044487</v>
      </c>
      <c r="P41" s="10">
        <f t="shared" si="4"/>
        <v>436.16373798345637</v>
      </c>
      <c r="Q41" s="5">
        <v>2194.6999999999998</v>
      </c>
      <c r="R41" s="5">
        <v>599.70000000000005</v>
      </c>
      <c r="S41" s="5">
        <v>212.1</v>
      </c>
      <c r="T41" s="137">
        <f t="shared" si="9"/>
        <v>0.6463231615807904</v>
      </c>
      <c r="U41" s="10">
        <f t="shared" si="10"/>
        <v>776.21455727863918</v>
      </c>
      <c r="V41" s="19">
        <f t="shared" si="12"/>
        <v>2251.5308445831306</v>
      </c>
      <c r="W41" s="141">
        <f t="shared" si="8"/>
        <v>16156.85087436773</v>
      </c>
      <c r="X41" s="19">
        <f t="shared" si="11"/>
        <v>5883.6691554168683</v>
      </c>
    </row>
    <row r="42" spans="1:24" x14ac:dyDescent="0.3">
      <c r="A42" s="136">
        <v>41507</v>
      </c>
      <c r="B42" s="4">
        <v>2013</v>
      </c>
      <c r="C42" s="4">
        <f t="shared" si="13"/>
        <v>233</v>
      </c>
      <c r="D42" s="5">
        <v>4</v>
      </c>
      <c r="E42" s="5">
        <v>1</v>
      </c>
      <c r="F42" s="5">
        <f t="shared" si="6"/>
        <v>1.3935456000000002</v>
      </c>
      <c r="G42" s="5">
        <v>4793.5</v>
      </c>
      <c r="H42" s="5">
        <v>1193.8</v>
      </c>
      <c r="I42" s="5">
        <v>259.89999999999998</v>
      </c>
      <c r="J42" s="137">
        <f t="shared" si="14"/>
        <v>0.78229184117942707</v>
      </c>
      <c r="K42" s="10">
        <f t="shared" si="15"/>
        <v>1043.5840593064163</v>
      </c>
      <c r="L42" s="5">
        <v>1468.1999999999998</v>
      </c>
      <c r="M42" s="5">
        <v>378.7</v>
      </c>
      <c r="N42" s="5">
        <v>102.7</v>
      </c>
      <c r="O42" s="137">
        <f t="shared" si="3"/>
        <v>0.72880908370742015</v>
      </c>
      <c r="P42" s="10">
        <f t="shared" si="4"/>
        <v>398.16250330076559</v>
      </c>
      <c r="Q42" s="5">
        <v>2447.6</v>
      </c>
      <c r="R42" s="5">
        <v>642.5</v>
      </c>
      <c r="S42" s="5">
        <v>246.9</v>
      </c>
      <c r="T42" s="137">
        <f t="shared" si="9"/>
        <v>0.61571984435797666</v>
      </c>
      <c r="U42" s="10">
        <f t="shared" si="10"/>
        <v>940.56410894941632</v>
      </c>
      <c r="V42" s="19">
        <f t="shared" si="12"/>
        <v>2382.3106715565982</v>
      </c>
      <c r="W42" s="141">
        <f t="shared" si="8"/>
        <v>17095.319102271202</v>
      </c>
      <c r="X42" s="19">
        <f t="shared" si="11"/>
        <v>6326.989328443402</v>
      </c>
    </row>
    <row r="43" spans="1:24" x14ac:dyDescent="0.3">
      <c r="A43" s="136">
        <v>41507</v>
      </c>
      <c r="B43" s="4">
        <v>2013</v>
      </c>
      <c r="C43" s="4">
        <f t="shared" si="13"/>
        <v>233</v>
      </c>
      <c r="D43" s="5">
        <v>4</v>
      </c>
      <c r="E43" s="5">
        <v>2</v>
      </c>
      <c r="F43" s="5">
        <f t="shared" si="6"/>
        <v>1.3935456000000002</v>
      </c>
      <c r="G43" s="5">
        <v>4790.3999999999996</v>
      </c>
      <c r="H43" s="5">
        <v>1165.2</v>
      </c>
      <c r="I43" s="5">
        <v>249</v>
      </c>
      <c r="J43" s="137">
        <f t="shared" si="14"/>
        <v>0.786302780638517</v>
      </c>
      <c r="K43" s="10">
        <f t="shared" si="15"/>
        <v>1023.6951596292479</v>
      </c>
      <c r="L43" s="5">
        <v>1489.4</v>
      </c>
      <c r="M43" s="5">
        <v>392.6</v>
      </c>
      <c r="N43" s="5">
        <v>120.8</v>
      </c>
      <c r="O43" s="137">
        <f t="shared" si="3"/>
        <v>0.69230769230769229</v>
      </c>
      <c r="P43" s="10">
        <f t="shared" si="4"/>
        <v>458.27692307692314</v>
      </c>
      <c r="Q43" s="5">
        <v>2520.1</v>
      </c>
      <c r="R43" s="5">
        <v>782.4</v>
      </c>
      <c r="S43" s="5">
        <v>318</v>
      </c>
      <c r="T43" s="137">
        <f t="shared" si="9"/>
        <v>0.59355828220858897</v>
      </c>
      <c r="U43" s="10">
        <f t="shared" si="10"/>
        <v>1024.2737730061349</v>
      </c>
      <c r="V43" s="19">
        <f t="shared" si="12"/>
        <v>2506.2458557123059</v>
      </c>
      <c r="W43" s="141">
        <f t="shared" si="8"/>
        <v>17984.670582091505</v>
      </c>
      <c r="X43" s="19">
        <f t="shared" si="11"/>
        <v>6293.6541442876942</v>
      </c>
    </row>
    <row r="44" spans="1:24" x14ac:dyDescent="0.3">
      <c r="A44" s="136">
        <v>41507</v>
      </c>
      <c r="B44" s="4">
        <v>2013</v>
      </c>
      <c r="C44" s="4">
        <f t="shared" si="13"/>
        <v>233</v>
      </c>
      <c r="D44" s="5">
        <v>7</v>
      </c>
      <c r="E44" s="5">
        <v>1</v>
      </c>
      <c r="F44" s="5">
        <f t="shared" si="6"/>
        <v>1.3935456000000002</v>
      </c>
      <c r="G44" s="5">
        <v>5366.2</v>
      </c>
      <c r="H44" s="5">
        <v>1460</v>
      </c>
      <c r="I44" s="5">
        <v>296</v>
      </c>
      <c r="J44" s="137">
        <f t="shared" si="14"/>
        <v>0.79726027397260268</v>
      </c>
      <c r="K44" s="10">
        <f t="shared" si="15"/>
        <v>1087.9419178082198</v>
      </c>
      <c r="L44" s="5">
        <v>1757.3000000000002</v>
      </c>
      <c r="M44" s="5">
        <v>498.5</v>
      </c>
      <c r="N44" s="5">
        <v>124.5</v>
      </c>
      <c r="O44" s="137">
        <f t="shared" si="3"/>
        <v>0.75025075225677029</v>
      </c>
      <c r="P44" s="10">
        <f t="shared" si="4"/>
        <v>438.88435305917756</v>
      </c>
      <c r="Q44" s="5">
        <v>2639</v>
      </c>
      <c r="R44" s="5">
        <v>654.79999999999995</v>
      </c>
      <c r="S44" s="5">
        <v>228.1</v>
      </c>
      <c r="T44" s="137">
        <f t="shared" si="9"/>
        <v>0.65164935858277329</v>
      </c>
      <c r="U44" s="10">
        <f t="shared" si="10"/>
        <v>919.29734270006134</v>
      </c>
      <c r="V44" s="19">
        <f t="shared" si="12"/>
        <v>2446.123613567459</v>
      </c>
      <c r="W44" s="141">
        <f t="shared" si="8"/>
        <v>17553.236963092262</v>
      </c>
      <c r="X44" s="19">
        <f t="shared" si="11"/>
        <v>7316.376386432541</v>
      </c>
    </row>
    <row r="45" spans="1:24" x14ac:dyDescent="0.3">
      <c r="A45" s="136">
        <v>41507</v>
      </c>
      <c r="B45" s="4">
        <v>2013</v>
      </c>
      <c r="C45" s="4">
        <f t="shared" si="13"/>
        <v>233</v>
      </c>
      <c r="D45" s="5">
        <v>7</v>
      </c>
      <c r="E45" s="5">
        <v>2</v>
      </c>
      <c r="F45" s="5">
        <f t="shared" si="6"/>
        <v>1.3935456000000002</v>
      </c>
      <c r="G45" s="5">
        <v>4746.1000000000004</v>
      </c>
      <c r="H45" s="5">
        <v>1258.3</v>
      </c>
      <c r="I45" s="5">
        <v>273.89999999999998</v>
      </c>
      <c r="J45" s="137">
        <f t="shared" si="14"/>
        <v>0.7823253596121752</v>
      </c>
      <c r="K45" s="10">
        <f t="shared" si="15"/>
        <v>1033.1056107446552</v>
      </c>
      <c r="L45" s="5">
        <v>1570.4</v>
      </c>
      <c r="M45" s="5">
        <v>482.3</v>
      </c>
      <c r="N45" s="5">
        <v>123.9</v>
      </c>
      <c r="O45" s="137">
        <f t="shared" si="3"/>
        <v>0.74310595065312035</v>
      </c>
      <c r="P45" s="10">
        <f t="shared" si="4"/>
        <v>403.42641509433975</v>
      </c>
      <c r="Q45" s="5">
        <v>2500.4</v>
      </c>
      <c r="R45" s="5">
        <v>771.1</v>
      </c>
      <c r="S45" s="5">
        <v>308.60000000000002</v>
      </c>
      <c r="T45" s="137">
        <f t="shared" si="9"/>
        <v>0.59979250421475816</v>
      </c>
      <c r="U45" s="10">
        <f t="shared" si="10"/>
        <v>1000.6788224614188</v>
      </c>
      <c r="V45" s="19">
        <f t="shared" si="12"/>
        <v>2437.210848300414</v>
      </c>
      <c r="W45" s="141">
        <f t="shared" si="8"/>
        <v>17489.279491825841</v>
      </c>
      <c r="X45" s="19">
        <f t="shared" si="11"/>
        <v>6379.6891516995865</v>
      </c>
    </row>
    <row r="46" spans="1:24" x14ac:dyDescent="0.3">
      <c r="A46" s="136">
        <v>41507</v>
      </c>
      <c r="B46" s="4">
        <v>2013</v>
      </c>
      <c r="C46" s="4">
        <f t="shared" si="13"/>
        <v>233</v>
      </c>
      <c r="D46" s="5">
        <v>8</v>
      </c>
      <c r="E46" s="5">
        <v>1</v>
      </c>
      <c r="F46" s="5">
        <f t="shared" si="6"/>
        <v>1.3935456000000002</v>
      </c>
      <c r="G46" s="5">
        <v>5098.8999999999996</v>
      </c>
      <c r="H46" s="5">
        <v>1267.5</v>
      </c>
      <c r="I46" s="5">
        <v>281.5</v>
      </c>
      <c r="J46" s="137">
        <f t="shared" si="14"/>
        <v>0.77790927021696255</v>
      </c>
      <c r="K46" s="10">
        <f t="shared" si="15"/>
        <v>1132.4184220907296</v>
      </c>
      <c r="L46" s="5">
        <v>1665.3</v>
      </c>
      <c r="M46" s="5">
        <v>439.2</v>
      </c>
      <c r="N46" s="5">
        <v>110.2</v>
      </c>
      <c r="O46" s="137">
        <f t="shared" si="3"/>
        <v>0.74908925318761388</v>
      </c>
      <c r="P46" s="10">
        <f t="shared" si="4"/>
        <v>417.8416666666667</v>
      </c>
      <c r="Q46" s="5">
        <v>2652.8999999999996</v>
      </c>
      <c r="R46" s="5">
        <v>654.6</v>
      </c>
      <c r="S46" s="5">
        <v>218.9</v>
      </c>
      <c r="T46" s="137">
        <f t="shared" si="9"/>
        <v>0.66559731133516653</v>
      </c>
      <c r="U46" s="10">
        <f t="shared" si="10"/>
        <v>887.13689275893648</v>
      </c>
      <c r="V46" s="19">
        <f t="shared" si="12"/>
        <v>2437.3969815163327</v>
      </c>
      <c r="W46" s="141">
        <f t="shared" si="8"/>
        <v>17490.615172666989</v>
      </c>
      <c r="X46" s="19">
        <f t="shared" si="11"/>
        <v>6979.7030184836667</v>
      </c>
    </row>
    <row r="47" spans="1:24" x14ac:dyDescent="0.3">
      <c r="A47" s="136">
        <v>41507</v>
      </c>
      <c r="B47" s="4">
        <v>2013</v>
      </c>
      <c r="C47" s="4">
        <f t="shared" si="13"/>
        <v>233</v>
      </c>
      <c r="D47" s="5">
        <v>8</v>
      </c>
      <c r="E47" s="5">
        <v>2</v>
      </c>
      <c r="F47" s="5">
        <f t="shared" si="6"/>
        <v>1.3935456000000002</v>
      </c>
      <c r="G47" s="5">
        <v>4928.5</v>
      </c>
      <c r="H47" s="5">
        <v>1373.8</v>
      </c>
      <c r="I47" s="5">
        <v>294.2</v>
      </c>
      <c r="J47" s="137">
        <f t="shared" si="14"/>
        <v>0.78584946862716554</v>
      </c>
      <c r="K47" s="10">
        <f t="shared" si="15"/>
        <v>1055.4408938710149</v>
      </c>
      <c r="L47" s="5">
        <v>1666.9</v>
      </c>
      <c r="M47" s="5">
        <v>515.20000000000005</v>
      </c>
      <c r="N47" s="5">
        <v>122.1</v>
      </c>
      <c r="O47" s="137">
        <f t="shared" si="3"/>
        <v>0.76300465838509313</v>
      </c>
      <c r="P47" s="10">
        <f t="shared" si="4"/>
        <v>395.04753493788826</v>
      </c>
      <c r="Q47" s="5">
        <v>2454.9</v>
      </c>
      <c r="R47" s="5">
        <v>596.5</v>
      </c>
      <c r="S47" s="5">
        <v>207.9</v>
      </c>
      <c r="T47" s="137">
        <f t="shared" si="9"/>
        <v>0.65146689019279136</v>
      </c>
      <c r="U47" s="10">
        <f t="shared" si="10"/>
        <v>855.61393126571647</v>
      </c>
      <c r="V47" s="19">
        <f t="shared" si="12"/>
        <v>2306.1023600746194</v>
      </c>
      <c r="W47" s="141">
        <f t="shared" si="8"/>
        <v>16548.452810404044</v>
      </c>
      <c r="X47" s="19">
        <f t="shared" si="11"/>
        <v>6744.1976399253808</v>
      </c>
    </row>
    <row r="48" spans="1:24" x14ac:dyDescent="0.3">
      <c r="A48" s="136">
        <v>41507</v>
      </c>
      <c r="B48" s="4">
        <v>2013</v>
      </c>
      <c r="C48" s="4">
        <f t="shared" si="13"/>
        <v>233</v>
      </c>
      <c r="D48" s="5">
        <v>9</v>
      </c>
      <c r="E48" s="5">
        <v>1</v>
      </c>
      <c r="F48" s="5">
        <f t="shared" si="6"/>
        <v>1.3935456000000002</v>
      </c>
      <c r="G48" s="5">
        <v>5524.2</v>
      </c>
      <c r="H48" s="5">
        <v>1458.3</v>
      </c>
      <c r="I48" s="5">
        <v>294.39999999999998</v>
      </c>
      <c r="J48" s="137">
        <f t="shared" si="14"/>
        <v>0.79812109991085523</v>
      </c>
      <c r="K48" s="10">
        <f t="shared" si="15"/>
        <v>1115.2194198724537</v>
      </c>
      <c r="L48" s="5">
        <v>1886.1</v>
      </c>
      <c r="M48" s="5">
        <v>496.4</v>
      </c>
      <c r="N48" s="5">
        <v>124.3</v>
      </c>
      <c r="O48" s="137">
        <f t="shared" si="3"/>
        <v>0.74959709911361805</v>
      </c>
      <c r="P48" s="10">
        <f t="shared" si="4"/>
        <v>472.28491136180492</v>
      </c>
      <c r="Q48" s="5">
        <v>2642.6000000000004</v>
      </c>
      <c r="R48" s="5">
        <v>657.7</v>
      </c>
      <c r="S48" s="5">
        <v>249.1</v>
      </c>
      <c r="T48" s="137">
        <f t="shared" si="9"/>
        <v>0.62125589174395623</v>
      </c>
      <c r="U48" s="10">
        <f t="shared" si="10"/>
        <v>1000.8691804774214</v>
      </c>
      <c r="V48" s="19">
        <f t="shared" si="12"/>
        <v>2588.3735117116803</v>
      </c>
      <c r="W48" s="141">
        <f t="shared" si="8"/>
        <v>18574.013736699253</v>
      </c>
      <c r="X48" s="19">
        <f t="shared" si="11"/>
        <v>7464.5264882883193</v>
      </c>
    </row>
    <row r="49" spans="1:25" x14ac:dyDescent="0.3">
      <c r="A49" s="136">
        <v>41507</v>
      </c>
      <c r="B49" s="4">
        <v>2013</v>
      </c>
      <c r="C49" s="4">
        <f t="shared" si="13"/>
        <v>233</v>
      </c>
      <c r="D49" s="5">
        <v>9</v>
      </c>
      <c r="E49" s="5">
        <v>2</v>
      </c>
      <c r="F49" s="5">
        <f t="shared" si="6"/>
        <v>1.3935456000000002</v>
      </c>
      <c r="G49" s="5">
        <v>5121.5</v>
      </c>
      <c r="H49" s="5">
        <v>1260.9000000000001</v>
      </c>
      <c r="I49" s="5">
        <v>271.39999999999998</v>
      </c>
      <c r="J49" s="137">
        <f t="shared" si="14"/>
        <v>0.78475691966055994</v>
      </c>
      <c r="K49" s="10">
        <f t="shared" si="15"/>
        <v>1102.3674359584425</v>
      </c>
      <c r="L49" s="5">
        <v>1638.7</v>
      </c>
      <c r="M49" s="5">
        <v>469.6</v>
      </c>
      <c r="N49" s="5">
        <v>118.4</v>
      </c>
      <c r="O49" s="137">
        <f t="shared" si="3"/>
        <v>0.74787052810902899</v>
      </c>
      <c r="P49" s="10">
        <f t="shared" si="4"/>
        <v>413.16456558773416</v>
      </c>
      <c r="Q49" s="5">
        <v>2576.8999999999996</v>
      </c>
      <c r="R49" s="5">
        <v>653.4</v>
      </c>
      <c r="S49" s="5">
        <v>221.3</v>
      </c>
      <c r="T49" s="137">
        <f t="shared" si="9"/>
        <v>0.66131007040097944</v>
      </c>
      <c r="U49" s="10">
        <f t="shared" si="10"/>
        <v>872.77007958371587</v>
      </c>
      <c r="V49" s="19">
        <f t="shared" si="12"/>
        <v>2388.3020811298925</v>
      </c>
      <c r="W49" s="141">
        <f t="shared" si="8"/>
        <v>17138.313099549036</v>
      </c>
      <c r="X49" s="19">
        <f t="shared" si="11"/>
        <v>6948.7979188701065</v>
      </c>
    </row>
    <row r="50" spans="1:25" x14ac:dyDescent="0.3">
      <c r="A50" s="136">
        <v>41528</v>
      </c>
      <c r="B50" s="4">
        <v>2013</v>
      </c>
      <c r="C50" s="4">
        <f t="shared" si="13"/>
        <v>254</v>
      </c>
      <c r="D50" s="5">
        <v>2</v>
      </c>
      <c r="E50" s="5">
        <v>1</v>
      </c>
      <c r="F50" s="5">
        <f t="shared" si="6"/>
        <v>1.3935456000000002</v>
      </c>
      <c r="G50" s="5">
        <v>4659.3</v>
      </c>
      <c r="H50" s="5">
        <v>1899.1</v>
      </c>
      <c r="I50" s="5">
        <v>511.8</v>
      </c>
      <c r="J50" s="137">
        <f t="shared" si="14"/>
        <v>0.73050392291085253</v>
      </c>
      <c r="K50" s="10">
        <f t="shared" si="15"/>
        <v>1255.6630719814648</v>
      </c>
      <c r="L50" s="4" t="e">
        <f>NA()</f>
        <v>#N/A</v>
      </c>
      <c r="M50" s="4" t="e">
        <f>NA()</f>
        <v>#N/A</v>
      </c>
      <c r="N50" s="4" t="e">
        <f>NA()</f>
        <v>#N/A</v>
      </c>
      <c r="O50" s="4" t="e">
        <f>NA()</f>
        <v>#N/A</v>
      </c>
      <c r="P50" s="4" t="e">
        <f>NA()</f>
        <v>#N/A</v>
      </c>
      <c r="Q50" s="5">
        <v>3353.4</v>
      </c>
      <c r="R50" s="5">
        <v>1335</v>
      </c>
      <c r="S50" s="5">
        <v>798.6</v>
      </c>
      <c r="T50" s="137">
        <f t="shared" si="9"/>
        <v>0.40179775280898877</v>
      </c>
      <c r="U50" s="10">
        <f t="shared" si="10"/>
        <v>2006.0114157303371</v>
      </c>
      <c r="V50" s="19">
        <f>SUM(K50,U50)</f>
        <v>3261.6744877118017</v>
      </c>
      <c r="W50" s="141">
        <f t="shared" si="8"/>
        <v>23405.581329464938</v>
      </c>
      <c r="X50" s="19">
        <f>G50*J50+Q50*T50</f>
        <v>4751.0255122881981</v>
      </c>
    </row>
    <row r="51" spans="1:25" x14ac:dyDescent="0.3">
      <c r="A51" s="136">
        <v>41528</v>
      </c>
      <c r="B51" s="4">
        <v>2013</v>
      </c>
      <c r="C51" s="4">
        <f t="shared" si="13"/>
        <v>254</v>
      </c>
      <c r="D51" s="5">
        <v>2</v>
      </c>
      <c r="E51" s="5">
        <v>2</v>
      </c>
      <c r="F51" s="5">
        <f t="shared" si="6"/>
        <v>1.3935456000000002</v>
      </c>
      <c r="G51" s="5">
        <v>4121.1000000000004</v>
      </c>
      <c r="H51" s="5">
        <v>1877.6</v>
      </c>
      <c r="I51" s="5">
        <v>494.6</v>
      </c>
      <c r="J51" s="137">
        <f t="shared" si="14"/>
        <v>0.73657861099275679</v>
      </c>
      <c r="K51" s="10">
        <f t="shared" si="15"/>
        <v>1085.5858862377499</v>
      </c>
      <c r="L51" s="4" t="e">
        <f>NA()</f>
        <v>#N/A</v>
      </c>
      <c r="M51" s="4" t="e">
        <f>NA()</f>
        <v>#N/A</v>
      </c>
      <c r="N51" s="4" t="e">
        <f>NA()</f>
        <v>#N/A</v>
      </c>
      <c r="O51" s="4" t="e">
        <f>NA()</f>
        <v>#N/A</v>
      </c>
      <c r="P51" s="4" t="e">
        <f>NA()</f>
        <v>#N/A</v>
      </c>
      <c r="Q51" s="5">
        <v>2985.4</v>
      </c>
      <c r="R51" s="5">
        <v>1398.3</v>
      </c>
      <c r="S51" s="5">
        <v>832.7</v>
      </c>
      <c r="T51" s="137">
        <f t="shared" si="9"/>
        <v>0.40449116784667088</v>
      </c>
      <c r="U51" s="10">
        <f t="shared" si="10"/>
        <v>1777.8320675105488</v>
      </c>
      <c r="V51" s="19">
        <f t="shared" ref="V51:V61" si="16">SUM(K51,U51)</f>
        <v>2863.4179537482987</v>
      </c>
      <c r="W51" s="141">
        <f t="shared" si="8"/>
        <v>20547.716226496632</v>
      </c>
      <c r="X51" s="19">
        <f t="shared" ref="X51:X61" si="17">G51*J51+Q51*T51</f>
        <v>4243.0820462517022</v>
      </c>
    </row>
    <row r="52" spans="1:25" x14ac:dyDescent="0.3">
      <c r="A52" s="136">
        <v>41528</v>
      </c>
      <c r="B52" s="4">
        <v>2013</v>
      </c>
      <c r="C52" s="4">
        <f t="shared" si="13"/>
        <v>254</v>
      </c>
      <c r="D52" s="5">
        <v>3</v>
      </c>
      <c r="E52" s="5">
        <v>1</v>
      </c>
      <c r="F52" s="5">
        <f t="shared" si="6"/>
        <v>1.3935456000000002</v>
      </c>
      <c r="G52" s="5">
        <v>4361</v>
      </c>
      <c r="H52" s="5">
        <v>1707.7</v>
      </c>
      <c r="I52" s="5">
        <v>478.7</v>
      </c>
      <c r="J52" s="137">
        <f t="shared" si="14"/>
        <v>0.71968144287638347</v>
      </c>
      <c r="K52" s="10">
        <f t="shared" si="15"/>
        <v>1222.4692276160918</v>
      </c>
      <c r="L52" s="4" t="e">
        <f>NA()</f>
        <v>#N/A</v>
      </c>
      <c r="M52" s="4" t="e">
        <f>NA()</f>
        <v>#N/A</v>
      </c>
      <c r="N52" s="4" t="e">
        <f>NA()</f>
        <v>#N/A</v>
      </c>
      <c r="O52" s="4" t="e">
        <f>NA()</f>
        <v>#N/A</v>
      </c>
      <c r="P52" s="4" t="e">
        <f>NA()</f>
        <v>#N/A</v>
      </c>
      <c r="Q52" s="5">
        <v>3026.4</v>
      </c>
      <c r="R52" s="5">
        <v>1368.8</v>
      </c>
      <c r="S52" s="5">
        <v>808</v>
      </c>
      <c r="T52" s="137">
        <f t="shared" si="9"/>
        <v>0.4097019286966686</v>
      </c>
      <c r="U52" s="10">
        <f t="shared" si="10"/>
        <v>1786.4780829924023</v>
      </c>
      <c r="V52" s="19">
        <f t="shared" si="16"/>
        <v>3008.9473106084943</v>
      </c>
      <c r="W52" s="141">
        <f t="shared" si="8"/>
        <v>21592.026199992983</v>
      </c>
      <c r="X52" s="19">
        <f t="shared" si="17"/>
        <v>4378.4526893915063</v>
      </c>
    </row>
    <row r="53" spans="1:25" x14ac:dyDescent="0.3">
      <c r="A53" s="136">
        <v>41528</v>
      </c>
      <c r="B53" s="4">
        <v>2013</v>
      </c>
      <c r="C53" s="4">
        <f t="shared" si="13"/>
        <v>254</v>
      </c>
      <c r="D53" s="5">
        <v>3</v>
      </c>
      <c r="E53" s="5">
        <v>2</v>
      </c>
      <c r="F53" s="5">
        <f t="shared" si="6"/>
        <v>1.3935456000000002</v>
      </c>
      <c r="G53" s="5">
        <v>4393.9000000000005</v>
      </c>
      <c r="H53" s="5">
        <v>1810.2</v>
      </c>
      <c r="I53" s="5">
        <v>491.3</v>
      </c>
      <c r="J53" s="137">
        <f t="shared" si="14"/>
        <v>0.7285935255772843</v>
      </c>
      <c r="K53" s="10">
        <f t="shared" si="15"/>
        <v>1192.5329079659705</v>
      </c>
      <c r="L53" s="4" t="e">
        <f>NA()</f>
        <v>#N/A</v>
      </c>
      <c r="M53" s="4" t="e">
        <f>NA()</f>
        <v>#N/A</v>
      </c>
      <c r="N53" s="4" t="e">
        <f>NA()</f>
        <v>#N/A</v>
      </c>
      <c r="O53" s="4" t="e">
        <f>NA()</f>
        <v>#N/A</v>
      </c>
      <c r="P53" s="4" t="e">
        <f>NA()</f>
        <v>#N/A</v>
      </c>
      <c r="Q53" s="5">
        <v>3235</v>
      </c>
      <c r="R53" s="5">
        <v>1212.5999999999999</v>
      </c>
      <c r="S53" s="5">
        <v>712.2</v>
      </c>
      <c r="T53" s="137">
        <f t="shared" si="9"/>
        <v>0.41266699653636807</v>
      </c>
      <c r="U53" s="10">
        <f t="shared" si="10"/>
        <v>1900.0222662048493</v>
      </c>
      <c r="V53" s="19">
        <f t="shared" si="16"/>
        <v>3092.5551741708196</v>
      </c>
      <c r="W53" s="141">
        <f t="shared" si="8"/>
        <v>22191.991235671219</v>
      </c>
      <c r="X53" s="19">
        <f t="shared" si="17"/>
        <v>4536.344825829181</v>
      </c>
    </row>
    <row r="54" spans="1:25" x14ac:dyDescent="0.3">
      <c r="A54" s="136">
        <v>41528</v>
      </c>
      <c r="B54" s="4">
        <v>2013</v>
      </c>
      <c r="C54" s="4">
        <f t="shared" si="13"/>
        <v>254</v>
      </c>
      <c r="D54" s="5">
        <v>4</v>
      </c>
      <c r="E54" s="5">
        <v>1</v>
      </c>
      <c r="F54" s="5">
        <f t="shared" si="6"/>
        <v>1.3935456000000002</v>
      </c>
      <c r="G54" s="5">
        <v>3778.2000000000003</v>
      </c>
      <c r="H54" s="5">
        <v>1563.2</v>
      </c>
      <c r="I54" s="5">
        <v>437.1</v>
      </c>
      <c r="J54" s="137">
        <f t="shared" si="14"/>
        <v>0.72038126919140222</v>
      </c>
      <c r="K54" s="10">
        <f t="shared" si="15"/>
        <v>1056.4554887410441</v>
      </c>
      <c r="L54" s="4" t="e">
        <f>NA()</f>
        <v>#N/A</v>
      </c>
      <c r="M54" s="4" t="e">
        <f>NA()</f>
        <v>#N/A</v>
      </c>
      <c r="N54" s="4" t="e">
        <f>NA()</f>
        <v>#N/A</v>
      </c>
      <c r="O54" s="4" t="e">
        <f>NA()</f>
        <v>#N/A</v>
      </c>
      <c r="P54" s="4" t="e">
        <f>NA()</f>
        <v>#N/A</v>
      </c>
      <c r="Q54" s="5">
        <v>3031</v>
      </c>
      <c r="R54" s="5">
        <v>1064.8</v>
      </c>
      <c r="S54" s="5">
        <v>648.79999999999995</v>
      </c>
      <c r="T54" s="137">
        <f t="shared" si="9"/>
        <v>0.39068369646882045</v>
      </c>
      <c r="U54" s="10">
        <f t="shared" si="10"/>
        <v>1846.8377160030052</v>
      </c>
      <c r="V54" s="19">
        <f t="shared" si="16"/>
        <v>2903.293204744049</v>
      </c>
      <c r="W54" s="141">
        <f t="shared" si="8"/>
        <v>20833.858646204677</v>
      </c>
      <c r="X54" s="19">
        <f t="shared" si="17"/>
        <v>3905.9067952559508</v>
      </c>
    </row>
    <row r="55" spans="1:25" x14ac:dyDescent="0.3">
      <c r="A55" s="136">
        <v>41528</v>
      </c>
      <c r="B55" s="4">
        <v>2013</v>
      </c>
      <c r="C55" s="4">
        <f t="shared" si="13"/>
        <v>254</v>
      </c>
      <c r="D55" s="5">
        <v>4</v>
      </c>
      <c r="E55" s="5">
        <v>2</v>
      </c>
      <c r="F55" s="5">
        <f t="shared" si="6"/>
        <v>1.3935456000000002</v>
      </c>
      <c r="G55" s="5">
        <v>3757.5</v>
      </c>
      <c r="H55" s="5">
        <v>1433.1</v>
      </c>
      <c r="I55" s="5">
        <v>413</v>
      </c>
      <c r="J55" s="137">
        <f t="shared" si="14"/>
        <v>0.7118135510431931</v>
      </c>
      <c r="K55" s="10">
        <f t="shared" si="15"/>
        <v>1082.8605819552017</v>
      </c>
      <c r="L55" s="4" t="e">
        <f>NA()</f>
        <v>#N/A</v>
      </c>
      <c r="M55" s="4" t="e">
        <f>NA()</f>
        <v>#N/A</v>
      </c>
      <c r="N55" s="4" t="e">
        <f>NA()</f>
        <v>#N/A</v>
      </c>
      <c r="O55" s="4" t="e">
        <f>NA()</f>
        <v>#N/A</v>
      </c>
      <c r="P55" s="4" t="e">
        <f>NA()</f>
        <v>#N/A</v>
      </c>
      <c r="Q55" s="5">
        <v>2966.8</v>
      </c>
      <c r="R55" s="5">
        <v>1147.0999999999999</v>
      </c>
      <c r="S55" s="5">
        <v>702.4</v>
      </c>
      <c r="T55" s="137">
        <f t="shared" si="9"/>
        <v>0.38767326301107136</v>
      </c>
      <c r="U55" s="10">
        <f t="shared" si="10"/>
        <v>1816.6509632987536</v>
      </c>
      <c r="V55" s="19">
        <f t="shared" si="16"/>
        <v>2899.5115452539553</v>
      </c>
      <c r="W55" s="141">
        <f t="shared" si="8"/>
        <v>20806.721683552765</v>
      </c>
      <c r="X55" s="19">
        <f t="shared" si="17"/>
        <v>3824.7884547460449</v>
      </c>
      <c r="Y55" s="11"/>
    </row>
    <row r="56" spans="1:25" x14ac:dyDescent="0.3">
      <c r="A56" s="136">
        <v>41528</v>
      </c>
      <c r="B56" s="4">
        <v>2013</v>
      </c>
      <c r="C56" s="4">
        <f t="shared" si="13"/>
        <v>254</v>
      </c>
      <c r="D56" s="5">
        <v>7</v>
      </c>
      <c r="E56" s="5">
        <v>1</v>
      </c>
      <c r="F56" s="5">
        <f t="shared" si="6"/>
        <v>1.3935456000000002</v>
      </c>
      <c r="G56" s="5">
        <v>4842.6000000000004</v>
      </c>
      <c r="H56" s="5">
        <v>1906.4</v>
      </c>
      <c r="I56" s="5">
        <v>563.29999999999995</v>
      </c>
      <c r="J56" s="137">
        <f t="shared" si="14"/>
        <v>0.70452161141418379</v>
      </c>
      <c r="K56" s="10">
        <f t="shared" si="15"/>
        <v>1430.8836445656739</v>
      </c>
      <c r="L56" s="4" t="e">
        <f>NA()</f>
        <v>#N/A</v>
      </c>
      <c r="M56" s="4" t="e">
        <f>NA()</f>
        <v>#N/A</v>
      </c>
      <c r="N56" s="4" t="e">
        <f>NA()</f>
        <v>#N/A</v>
      </c>
      <c r="O56" s="4" t="e">
        <f>NA()</f>
        <v>#N/A</v>
      </c>
      <c r="P56" s="4" t="e">
        <f>NA()</f>
        <v>#N/A</v>
      </c>
      <c r="Q56" s="5">
        <v>3398</v>
      </c>
      <c r="R56" s="5">
        <v>840.9</v>
      </c>
      <c r="S56" s="5">
        <v>510.1</v>
      </c>
      <c r="T56" s="137">
        <f t="shared" si="9"/>
        <v>0.39338803662742294</v>
      </c>
      <c r="U56" s="10">
        <f t="shared" si="10"/>
        <v>2061.2674515400167</v>
      </c>
      <c r="V56" s="19">
        <f t="shared" si="16"/>
        <v>3492.1510961056906</v>
      </c>
      <c r="W56" s="141">
        <f t="shared" si="8"/>
        <v>25059.467706730877</v>
      </c>
      <c r="X56" s="19">
        <f t="shared" si="17"/>
        <v>4748.4489038943102</v>
      </c>
    </row>
    <row r="57" spans="1:25" x14ac:dyDescent="0.3">
      <c r="A57" s="136">
        <v>41528</v>
      </c>
      <c r="B57" s="4">
        <v>2013</v>
      </c>
      <c r="C57" s="4">
        <f t="shared" si="13"/>
        <v>254</v>
      </c>
      <c r="D57" s="5">
        <v>7</v>
      </c>
      <c r="E57" s="5">
        <v>2</v>
      </c>
      <c r="F57" s="5">
        <f t="shared" si="6"/>
        <v>1.3935456000000002</v>
      </c>
      <c r="G57" s="5">
        <v>4126.3</v>
      </c>
      <c r="H57" s="5">
        <v>1738.4</v>
      </c>
      <c r="I57" s="5">
        <v>523.29999999999995</v>
      </c>
      <c r="J57" s="137">
        <f t="shared" si="14"/>
        <v>0.69897606994937878</v>
      </c>
      <c r="K57" s="10">
        <f t="shared" si="15"/>
        <v>1242.1150425678784</v>
      </c>
      <c r="L57" s="4" t="e">
        <f>NA()</f>
        <v>#N/A</v>
      </c>
      <c r="M57" s="4" t="e">
        <f>NA()</f>
        <v>#N/A</v>
      </c>
      <c r="N57" s="4" t="e">
        <f>NA()</f>
        <v>#N/A</v>
      </c>
      <c r="O57" s="4" t="e">
        <f>NA()</f>
        <v>#N/A</v>
      </c>
      <c r="P57" s="4" t="e">
        <f>NA()</f>
        <v>#N/A</v>
      </c>
      <c r="Q57" s="5">
        <v>3288.9</v>
      </c>
      <c r="R57" s="5">
        <v>1237.8</v>
      </c>
      <c r="S57" s="5">
        <v>780.5</v>
      </c>
      <c r="T57" s="137">
        <f t="shared" si="9"/>
        <v>0.36944579091937307</v>
      </c>
      <c r="U57" s="10">
        <f t="shared" si="10"/>
        <v>2073.8297382452738</v>
      </c>
      <c r="V57" s="19">
        <f t="shared" si="16"/>
        <v>3315.9447808131522</v>
      </c>
      <c r="W57" s="141">
        <f t="shared" si="8"/>
        <v>23795.021711619283</v>
      </c>
      <c r="X57" s="19">
        <f t="shared" si="17"/>
        <v>4099.2552191868481</v>
      </c>
    </row>
    <row r="58" spans="1:25" x14ac:dyDescent="0.3">
      <c r="A58" s="136">
        <v>41528</v>
      </c>
      <c r="B58" s="4">
        <v>2013</v>
      </c>
      <c r="C58" s="4">
        <f t="shared" si="13"/>
        <v>254</v>
      </c>
      <c r="D58" s="5">
        <v>8</v>
      </c>
      <c r="E58" s="5">
        <v>1</v>
      </c>
      <c r="F58" s="5">
        <f t="shared" si="6"/>
        <v>1.3935456000000002</v>
      </c>
      <c r="G58" s="5">
        <v>4032.3</v>
      </c>
      <c r="H58" s="5">
        <v>1296.5999999999999</v>
      </c>
      <c r="I58" s="5">
        <v>391.5</v>
      </c>
      <c r="J58" s="137">
        <f t="shared" si="14"/>
        <v>0.69805645534474781</v>
      </c>
      <c r="K58" s="10">
        <f t="shared" si="15"/>
        <v>1217.5269551133733</v>
      </c>
      <c r="L58" s="4" t="e">
        <f>NA()</f>
        <v>#N/A</v>
      </c>
      <c r="M58" s="4" t="e">
        <f>NA()</f>
        <v>#N/A</v>
      </c>
      <c r="N58" s="4" t="e">
        <f>NA()</f>
        <v>#N/A</v>
      </c>
      <c r="O58" s="4" t="e">
        <f>NA()</f>
        <v>#N/A</v>
      </c>
      <c r="P58" s="4" t="e">
        <f>NA()</f>
        <v>#N/A</v>
      </c>
      <c r="Q58" s="5">
        <v>3325.1</v>
      </c>
      <c r="R58" s="5">
        <v>1048.7</v>
      </c>
      <c r="S58" s="5">
        <v>628.6</v>
      </c>
      <c r="T58" s="137">
        <f t="shared" si="9"/>
        <v>0.40059120816248689</v>
      </c>
      <c r="U58" s="10">
        <f t="shared" si="10"/>
        <v>1993.0941737389148</v>
      </c>
      <c r="V58" s="19">
        <f t="shared" si="16"/>
        <v>3210.6211288522882</v>
      </c>
      <c r="W58" s="141">
        <f t="shared" si="8"/>
        <v>23039.225475307645</v>
      </c>
      <c r="X58" s="19">
        <f t="shared" si="17"/>
        <v>4146.7788711477115</v>
      </c>
    </row>
    <row r="59" spans="1:25" x14ac:dyDescent="0.3">
      <c r="A59" s="136">
        <v>41528</v>
      </c>
      <c r="B59" s="4">
        <v>2013</v>
      </c>
      <c r="C59" s="4">
        <f t="shared" si="13"/>
        <v>254</v>
      </c>
      <c r="D59" s="5">
        <v>8</v>
      </c>
      <c r="E59" s="5">
        <v>2</v>
      </c>
      <c r="F59" s="5">
        <f t="shared" si="6"/>
        <v>1.3935456000000002</v>
      </c>
      <c r="G59" s="5">
        <v>3437.7</v>
      </c>
      <c r="H59" s="5">
        <v>1585.6</v>
      </c>
      <c r="I59" s="5">
        <v>547.1</v>
      </c>
      <c r="J59" s="137">
        <f t="shared" si="14"/>
        <v>0.65495711402623613</v>
      </c>
      <c r="K59" s="10">
        <f t="shared" si="15"/>
        <v>1186.153929112008</v>
      </c>
      <c r="L59" s="4" t="e">
        <f>NA()</f>
        <v>#N/A</v>
      </c>
      <c r="M59" s="4" t="e">
        <f>NA()</f>
        <v>#N/A</v>
      </c>
      <c r="N59" s="4" t="e">
        <f>NA()</f>
        <v>#N/A</v>
      </c>
      <c r="O59" s="4" t="e">
        <f>NA()</f>
        <v>#N/A</v>
      </c>
      <c r="P59" s="4" t="e">
        <f>NA()</f>
        <v>#N/A</v>
      </c>
      <c r="Q59" s="5">
        <v>2847.1</v>
      </c>
      <c r="R59" s="5">
        <v>957.1</v>
      </c>
      <c r="S59" s="5">
        <v>607.5</v>
      </c>
      <c r="T59" s="137">
        <f t="shared" si="9"/>
        <v>0.36527008672030092</v>
      </c>
      <c r="U59" s="10">
        <f t="shared" si="10"/>
        <v>1807.1395360986312</v>
      </c>
      <c r="V59" s="19">
        <f t="shared" si="16"/>
        <v>2993.2934652106392</v>
      </c>
      <c r="W59" s="141">
        <f t="shared" si="8"/>
        <v>21479.695140299958</v>
      </c>
      <c r="X59" s="19">
        <f t="shared" si="17"/>
        <v>3291.5065347893606</v>
      </c>
    </row>
    <row r="60" spans="1:25" x14ac:dyDescent="0.3">
      <c r="A60" s="136">
        <v>41528</v>
      </c>
      <c r="B60" s="4">
        <v>2013</v>
      </c>
      <c r="C60" s="4">
        <f t="shared" si="13"/>
        <v>254</v>
      </c>
      <c r="D60" s="5">
        <v>9</v>
      </c>
      <c r="E60" s="5">
        <v>1</v>
      </c>
      <c r="F60" s="5">
        <f t="shared" si="6"/>
        <v>1.3935456000000002</v>
      </c>
      <c r="G60" s="5">
        <v>3898.8</v>
      </c>
      <c r="H60" s="5">
        <v>1878.9</v>
      </c>
      <c r="I60" s="5">
        <v>525.29999999999995</v>
      </c>
      <c r="J60" s="137">
        <f t="shared" si="14"/>
        <v>0.72042152323167818</v>
      </c>
      <c r="K60" s="10">
        <f t="shared" si="15"/>
        <v>1090.020565224333</v>
      </c>
      <c r="L60" s="4" t="e">
        <f>NA()</f>
        <v>#N/A</v>
      </c>
      <c r="M60" s="4" t="e">
        <f>NA()</f>
        <v>#N/A</v>
      </c>
      <c r="N60" s="4" t="e">
        <f>NA()</f>
        <v>#N/A</v>
      </c>
      <c r="O60" s="4" t="e">
        <f>NA()</f>
        <v>#N/A</v>
      </c>
      <c r="P60" s="4" t="e">
        <f>NA()</f>
        <v>#N/A</v>
      </c>
      <c r="Q60" s="5">
        <v>2715.9</v>
      </c>
      <c r="R60" s="5">
        <v>1139.7</v>
      </c>
      <c r="S60" s="5">
        <v>690.1</v>
      </c>
      <c r="T60" s="137">
        <f t="shared" si="9"/>
        <v>0.3944897780117575</v>
      </c>
      <c r="U60" s="10">
        <f t="shared" si="10"/>
        <v>1644.5052118978679</v>
      </c>
      <c r="V60" s="19">
        <f t="shared" si="16"/>
        <v>2734.5257771222009</v>
      </c>
      <c r="W60" s="141">
        <f t="shared" si="8"/>
        <v>19622.793664751269</v>
      </c>
      <c r="X60" s="19">
        <f t="shared" si="17"/>
        <v>3880.1742228777994</v>
      </c>
    </row>
    <row r="61" spans="1:25" x14ac:dyDescent="0.3">
      <c r="A61" s="136">
        <v>41528</v>
      </c>
      <c r="B61" s="4">
        <v>2013</v>
      </c>
      <c r="C61" s="4">
        <f t="shared" si="13"/>
        <v>254</v>
      </c>
      <c r="D61" s="5">
        <v>9</v>
      </c>
      <c r="E61" s="5">
        <v>2</v>
      </c>
      <c r="F61" s="5">
        <f t="shared" si="6"/>
        <v>1.3935456000000002</v>
      </c>
      <c r="G61" s="5">
        <v>3808.3</v>
      </c>
      <c r="H61" s="5">
        <v>1451.3</v>
      </c>
      <c r="I61" s="5">
        <v>456.6</v>
      </c>
      <c r="J61" s="137">
        <f t="shared" si="14"/>
        <v>0.68538551643354229</v>
      </c>
      <c r="K61" s="10">
        <f t="shared" si="15"/>
        <v>1198.1463377661412</v>
      </c>
      <c r="L61" s="4" t="e">
        <f>NA()</f>
        <v>#N/A</v>
      </c>
      <c r="M61" s="4" t="e">
        <f>NA()</f>
        <v>#N/A</v>
      </c>
      <c r="N61" s="4" t="e">
        <f>NA()</f>
        <v>#N/A</v>
      </c>
      <c r="O61" s="4" t="e">
        <f>NA()</f>
        <v>#N/A</v>
      </c>
      <c r="P61" s="4" t="e">
        <f>NA()</f>
        <v>#N/A</v>
      </c>
      <c r="Q61" s="5">
        <v>3036.6</v>
      </c>
      <c r="R61" s="5">
        <v>1126.9000000000001</v>
      </c>
      <c r="S61" s="5">
        <v>711.8</v>
      </c>
      <c r="T61" s="137">
        <f t="shared" si="9"/>
        <v>0.36835566598633429</v>
      </c>
      <c r="U61" s="10">
        <f t="shared" si="10"/>
        <v>1918.0511846658972</v>
      </c>
      <c r="V61" s="19">
        <f t="shared" si="16"/>
        <v>3116.1975224320386</v>
      </c>
      <c r="W61" s="141">
        <f t="shared" si="8"/>
        <v>22361.647314820828</v>
      </c>
      <c r="X61" s="19">
        <f t="shared" si="17"/>
        <v>3728.702477567962</v>
      </c>
      <c r="Y61" s="1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2</vt:i4>
      </vt:variant>
    </vt:vector>
  </HeadingPairs>
  <TitlesOfParts>
    <vt:vector size="17" baseType="lpstr">
      <vt:lpstr>2013 E Maize Introduction</vt:lpstr>
      <vt:lpstr>Dic. 2013 E Maize Lys Measur.</vt:lpstr>
      <vt:lpstr>2013 E Maize Lys Measur.</vt:lpstr>
      <vt:lpstr>Dic. 2013 E Maize Growth</vt:lpstr>
      <vt:lpstr>2013 E Maize Growth</vt:lpstr>
      <vt:lpstr>Dic. 2013 E Maize LAI Biomass</vt:lpstr>
      <vt:lpstr>2013 E Maize LAI Biomass</vt:lpstr>
      <vt:lpstr>Dic. 2013 E Maize Biomass Water</vt:lpstr>
      <vt:lpstr>2013 E Maize Biomass Water</vt:lpstr>
      <vt:lpstr>Dic. 2013 E Maize Pop. Density"</vt:lpstr>
      <vt:lpstr>2013 E Maize Pop. Density</vt:lpstr>
      <vt:lpstr>Dic. 2013 E Maize Comb. Harv.</vt:lpstr>
      <vt:lpstr>2013 E Maize Comb. Harv.</vt:lpstr>
      <vt:lpstr>Dic. 2013 E Maize Hand Yield</vt:lpstr>
      <vt:lpstr>2013 E Maize Hand Yield</vt:lpstr>
      <vt:lpstr>'2013 E Maize Lys Measur.'!plants94</vt:lpstr>
      <vt:lpstr>'2013 E Maize Lys Measur.'!plants94_1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Copeland, Karen - ARS</dc:creator>
  <cp:lastModifiedBy>Evett, Steve</cp:lastModifiedBy>
  <dcterms:created xsi:type="dcterms:W3CDTF">2021-04-23T16:18:27Z</dcterms:created>
  <dcterms:modified xsi:type="dcterms:W3CDTF">2021-11-22T18:06:31Z</dcterms:modified>
</cp:coreProperties>
</file>