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C:\WPDOCS\RES\Lysimeters\Final\Ag_Data_Commons\Crop_growth_&amp;_yield_data\"/>
    </mc:Choice>
  </mc:AlternateContent>
  <xr:revisionPtr revIDLastSave="0" documentId="13_ncr:1_{58601976-DF6C-4DBA-9D91-D50F7846955F}" xr6:coauthVersionLast="46" xr6:coauthVersionMax="46" xr10:uidLastSave="{00000000-0000-0000-0000-000000000000}"/>
  <bookViews>
    <workbookView xWindow="-108" yWindow="-108" windowWidth="23256" windowHeight="13404" tabRatio="872" xr2:uid="{F3D3EBF0-2BAD-4F2C-A4E6-F8D6DFC2C68D}"/>
  </bookViews>
  <sheets>
    <sheet name="1994 E Maize Introduction" sheetId="6" r:id="rId1"/>
    <sheet name="Dic. 1994 E Maize Growth" sheetId="7" r:id="rId2"/>
    <sheet name="1994 E Maize Growth" sheetId="1" r:id="rId3"/>
    <sheet name="Dic. 1994 E Maize Pop. Density" sheetId="8" r:id="rId4"/>
    <sheet name="1994 E Maize Pop. Density" sheetId="3" r:id="rId5"/>
    <sheet name="Dic. 1994 E Maize Hand Harvest" sheetId="9" r:id="rId6"/>
    <sheet name="1994 E Maize Hand Harvest" sheetId="10" r:id="rId7"/>
    <sheet name="Dic. 1994 E Maize Combine Yield" sheetId="11" r:id="rId8"/>
    <sheet name="1994 E Maize Combine Yield" sheetId="12" r:id="rId9"/>
    <sheet name="Dic. 1994 E Maize Seed Data" sheetId="13" r:id="rId10"/>
    <sheet name="1994 E Maize Seed Data" sheetId="14" r:id="rId11"/>
  </sheets>
  <definedNames>
    <definedName name="plants94" localSheetId="2">'1994 E Maize Growth'!$D$2:$O$79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5" i="14" l="1"/>
  <c r="A14" i="14"/>
  <c r="A13" i="14"/>
  <c r="A12" i="14"/>
  <c r="A11" i="14"/>
  <c r="A10" i="14"/>
  <c r="A9" i="14"/>
  <c r="A8" i="14"/>
  <c r="A7" i="14"/>
  <c r="A6" i="14"/>
  <c r="A5" i="14"/>
  <c r="A4" i="14"/>
  <c r="A3" i="14"/>
  <c r="A2" i="14"/>
  <c r="M13" i="12" l="1"/>
  <c r="M12" i="12"/>
  <c r="M11" i="12"/>
  <c r="M10" i="12"/>
  <c r="M9" i="12"/>
  <c r="M8" i="12"/>
  <c r="M7" i="12"/>
  <c r="M6" i="12"/>
  <c r="M5" i="12"/>
  <c r="M4" i="12"/>
  <c r="M3" i="12"/>
  <c r="M2" i="12"/>
  <c r="O15" i="10"/>
  <c r="O14" i="10"/>
  <c r="O13" i="10"/>
  <c r="O12" i="10"/>
  <c r="O11" i="10"/>
  <c r="O10" i="10"/>
  <c r="O9" i="10"/>
  <c r="O8" i="10"/>
  <c r="O7" i="10"/>
  <c r="O6" i="10"/>
  <c r="O5" i="10"/>
  <c r="O4" i="10"/>
  <c r="O3" i="10"/>
  <c r="O2" i="10"/>
  <c r="F11" i="10"/>
  <c r="F10" i="10"/>
  <c r="F9" i="10"/>
  <c r="F4" i="10"/>
  <c r="F3" i="10"/>
  <c r="F2" i="10"/>
  <c r="F15" i="10"/>
  <c r="F14" i="10"/>
  <c r="F13" i="10"/>
  <c r="F12" i="10"/>
  <c r="F8" i="10"/>
  <c r="F7" i="10"/>
  <c r="F6" i="10"/>
  <c r="F5" i="10"/>
  <c r="E21" i="3"/>
  <c r="E20" i="3"/>
  <c r="E19" i="3"/>
  <c r="G19" i="3" s="1"/>
  <c r="E18" i="3"/>
  <c r="G18" i="3" s="1"/>
  <c r="E17" i="3"/>
  <c r="E16" i="3"/>
  <c r="E15" i="3"/>
  <c r="E14" i="3"/>
  <c r="G14" i="3" s="1"/>
  <c r="E13" i="3"/>
  <c r="E12" i="3"/>
  <c r="E11" i="3"/>
  <c r="E10" i="3"/>
  <c r="G10" i="3" s="1"/>
  <c r="E9" i="3"/>
  <c r="E8" i="3"/>
  <c r="E7" i="3"/>
  <c r="E6" i="3"/>
  <c r="G6" i="3" s="1"/>
  <c r="E5" i="3"/>
  <c r="E4" i="3"/>
  <c r="E3" i="3"/>
  <c r="E2" i="3"/>
  <c r="F79" i="1"/>
  <c r="F78" i="1"/>
  <c r="F77" i="1"/>
  <c r="F76" i="1"/>
  <c r="J76" i="1" s="1"/>
  <c r="F75" i="1"/>
  <c r="F74" i="1"/>
  <c r="F73" i="1"/>
  <c r="F72" i="1"/>
  <c r="N72" i="1" s="1"/>
  <c r="F71" i="1"/>
  <c r="F70" i="1"/>
  <c r="F69" i="1"/>
  <c r="F68" i="1"/>
  <c r="N68" i="1" s="1"/>
  <c r="F67" i="1"/>
  <c r="F66" i="1"/>
  <c r="F65" i="1"/>
  <c r="F64" i="1"/>
  <c r="N64" i="1" s="1"/>
  <c r="F63" i="1"/>
  <c r="F62" i="1"/>
  <c r="F61" i="1"/>
  <c r="F60" i="1"/>
  <c r="N60" i="1" s="1"/>
  <c r="F59" i="1"/>
  <c r="F58" i="1"/>
  <c r="F57" i="1"/>
  <c r="F56" i="1"/>
  <c r="N56" i="1" s="1"/>
  <c r="F55" i="1"/>
  <c r="F54" i="1"/>
  <c r="F53" i="1"/>
  <c r="F52" i="1"/>
  <c r="N52" i="1" s="1"/>
  <c r="F51" i="1"/>
  <c r="F50" i="1"/>
  <c r="F49" i="1"/>
  <c r="F48" i="1"/>
  <c r="N48" i="1" s="1"/>
  <c r="F47" i="1"/>
  <c r="F46" i="1"/>
  <c r="F45" i="1"/>
  <c r="F44" i="1"/>
  <c r="N44" i="1" s="1"/>
  <c r="F43" i="1"/>
  <c r="F42" i="1"/>
  <c r="F41" i="1"/>
  <c r="F40" i="1"/>
  <c r="N40" i="1" s="1"/>
  <c r="F39" i="1"/>
  <c r="F38" i="1"/>
  <c r="F37" i="1"/>
  <c r="F36" i="1"/>
  <c r="N36" i="1" s="1"/>
  <c r="F35" i="1"/>
  <c r="F34" i="1"/>
  <c r="F33" i="1"/>
  <c r="F32" i="1"/>
  <c r="N32" i="1" s="1"/>
  <c r="F31" i="1"/>
  <c r="F30" i="1"/>
  <c r="F29" i="1"/>
  <c r="F28" i="1"/>
  <c r="N28" i="1" s="1"/>
  <c r="F27" i="1"/>
  <c r="F26" i="1"/>
  <c r="F25" i="1"/>
  <c r="F24" i="1"/>
  <c r="N24" i="1" s="1"/>
  <c r="F23" i="1"/>
  <c r="F22" i="1"/>
  <c r="F21" i="1"/>
  <c r="F20" i="1"/>
  <c r="N20" i="1" s="1"/>
  <c r="F19" i="1"/>
  <c r="F18" i="1"/>
  <c r="F17" i="1"/>
  <c r="F16" i="1"/>
  <c r="N16" i="1" s="1"/>
  <c r="F15" i="1"/>
  <c r="F14" i="1"/>
  <c r="F13" i="1"/>
  <c r="F12" i="1"/>
  <c r="N12" i="1" s="1"/>
  <c r="F11" i="1"/>
  <c r="F10" i="1"/>
  <c r="F9" i="1"/>
  <c r="F8" i="1"/>
  <c r="N8" i="1" s="1"/>
  <c r="F7" i="1"/>
  <c r="F6" i="1"/>
  <c r="F5" i="1"/>
  <c r="F4" i="1"/>
  <c r="N4" i="1" s="1"/>
  <c r="F3" i="1"/>
  <c r="F2" i="1"/>
  <c r="N79" i="1"/>
  <c r="N78" i="1"/>
  <c r="N77" i="1"/>
  <c r="N73" i="1"/>
  <c r="N71" i="1"/>
  <c r="N70" i="1"/>
  <c r="N69" i="1"/>
  <c r="N67" i="1"/>
  <c r="N66" i="1"/>
  <c r="N65" i="1"/>
  <c r="N63" i="1"/>
  <c r="N62" i="1"/>
  <c r="N61" i="1"/>
  <c r="N59" i="1"/>
  <c r="N58" i="1"/>
  <c r="N57" i="1"/>
  <c r="N55" i="1"/>
  <c r="N54" i="1"/>
  <c r="N53" i="1"/>
  <c r="N51" i="1"/>
  <c r="N50" i="1"/>
  <c r="N49" i="1"/>
  <c r="N47" i="1"/>
  <c r="N46" i="1"/>
  <c r="N45" i="1"/>
  <c r="N43" i="1"/>
  <c r="N42" i="1"/>
  <c r="N41" i="1"/>
  <c r="N39" i="1"/>
  <c r="N38" i="1"/>
  <c r="N37" i="1"/>
  <c r="N35" i="1"/>
  <c r="N34" i="1"/>
  <c r="N33" i="1"/>
  <c r="N31" i="1"/>
  <c r="N30" i="1"/>
  <c r="N29" i="1"/>
  <c r="N27" i="1"/>
  <c r="N26" i="1"/>
  <c r="N25" i="1"/>
  <c r="N23" i="1"/>
  <c r="N22" i="1"/>
  <c r="N21" i="1"/>
  <c r="N19" i="1"/>
  <c r="N18" i="1"/>
  <c r="N17" i="1"/>
  <c r="N15" i="1"/>
  <c r="N14" i="1"/>
  <c r="N13" i="1"/>
  <c r="N11" i="1"/>
  <c r="N10" i="1"/>
  <c r="N9" i="1"/>
  <c r="N7" i="1"/>
  <c r="N6" i="1"/>
  <c r="N5" i="1"/>
  <c r="N3" i="1"/>
  <c r="N2" i="1"/>
  <c r="N13" i="12"/>
  <c r="N12" i="12"/>
  <c r="N11" i="12"/>
  <c r="N10" i="12"/>
  <c r="N9" i="12"/>
  <c r="N8" i="12"/>
  <c r="N7" i="12"/>
  <c r="N6" i="12"/>
  <c r="N5" i="12"/>
  <c r="N4" i="12"/>
  <c r="N3" i="12"/>
  <c r="N2" i="12"/>
  <c r="L13" i="12"/>
  <c r="L12" i="12"/>
  <c r="L11" i="12"/>
  <c r="L10" i="12"/>
  <c r="L9" i="12"/>
  <c r="L8" i="12"/>
  <c r="L7" i="12"/>
  <c r="L6" i="12"/>
  <c r="L5" i="12"/>
  <c r="L4" i="12"/>
  <c r="L3" i="12"/>
  <c r="L2" i="12"/>
  <c r="K13" i="12"/>
  <c r="K12" i="12"/>
  <c r="K11" i="12"/>
  <c r="K10" i="12"/>
  <c r="K9" i="12"/>
  <c r="K8" i="12"/>
  <c r="K7" i="12"/>
  <c r="K6" i="12"/>
  <c r="K5" i="12"/>
  <c r="K4" i="12"/>
  <c r="K3" i="12"/>
  <c r="K2" i="12"/>
  <c r="J13" i="12"/>
  <c r="J12" i="12"/>
  <c r="J11" i="12"/>
  <c r="J10" i="12"/>
  <c r="J9" i="12"/>
  <c r="J8" i="12"/>
  <c r="J7" i="12"/>
  <c r="J6" i="12"/>
  <c r="J5" i="12"/>
  <c r="J4" i="12"/>
  <c r="J3" i="12"/>
  <c r="J2" i="12"/>
  <c r="M4" i="10"/>
  <c r="L4" i="10" s="1"/>
  <c r="M2" i="10"/>
  <c r="L2" i="10" s="1"/>
  <c r="K15" i="10"/>
  <c r="M15" i="10" s="1"/>
  <c r="L15" i="10" s="1"/>
  <c r="K14" i="10"/>
  <c r="M14" i="10" s="1"/>
  <c r="L14" i="10" s="1"/>
  <c r="K13" i="10"/>
  <c r="M13" i="10" s="1"/>
  <c r="L13" i="10" s="1"/>
  <c r="K11" i="10"/>
  <c r="M11" i="10" s="1"/>
  <c r="L11" i="10" s="1"/>
  <c r="K10" i="10"/>
  <c r="M10" i="10" s="1"/>
  <c r="L10" i="10" s="1"/>
  <c r="K9" i="10"/>
  <c r="M9" i="10" s="1"/>
  <c r="L9" i="10" s="1"/>
  <c r="K8" i="10"/>
  <c r="M8" i="10" s="1"/>
  <c r="L8" i="10" s="1"/>
  <c r="K7" i="10"/>
  <c r="M7" i="10" s="1"/>
  <c r="L7" i="10" s="1"/>
  <c r="K6" i="10"/>
  <c r="M6" i="10" s="1"/>
  <c r="L6" i="10" s="1"/>
  <c r="K5" i="10"/>
  <c r="M5" i="10" s="1"/>
  <c r="L5" i="10" s="1"/>
  <c r="K4" i="10"/>
  <c r="K3" i="10"/>
  <c r="M3" i="10" s="1"/>
  <c r="L3" i="10" s="1"/>
  <c r="K2" i="10"/>
  <c r="G21" i="3"/>
  <c r="G20" i="3"/>
  <c r="G17" i="3"/>
  <c r="G16" i="3"/>
  <c r="G15" i="3"/>
  <c r="G13" i="3"/>
  <c r="G12" i="3"/>
  <c r="G11" i="3"/>
  <c r="G9" i="3"/>
  <c r="G8" i="3"/>
  <c r="G7" i="3"/>
  <c r="G5" i="3"/>
  <c r="G4" i="3"/>
  <c r="G3" i="3"/>
  <c r="G2" i="3"/>
  <c r="J79" i="1"/>
  <c r="J78" i="1"/>
  <c r="J77" i="1"/>
  <c r="J75" i="1"/>
  <c r="J74" i="1"/>
  <c r="J73" i="1"/>
  <c r="J71" i="1"/>
  <c r="J70" i="1"/>
  <c r="J69" i="1"/>
  <c r="J67" i="1"/>
  <c r="J66" i="1"/>
  <c r="J65" i="1"/>
  <c r="J63" i="1"/>
  <c r="J62" i="1"/>
  <c r="J61" i="1"/>
  <c r="J59" i="1"/>
  <c r="J58" i="1"/>
  <c r="J57" i="1"/>
  <c r="J55" i="1"/>
  <c r="J54" i="1"/>
  <c r="J53" i="1"/>
  <c r="J51" i="1"/>
  <c r="J50" i="1"/>
  <c r="J49" i="1"/>
  <c r="J47" i="1"/>
  <c r="J46" i="1"/>
  <c r="J45" i="1"/>
  <c r="J43" i="1"/>
  <c r="J42" i="1"/>
  <c r="J41" i="1"/>
  <c r="J39" i="1"/>
  <c r="J38" i="1"/>
  <c r="J37" i="1"/>
  <c r="J35" i="1"/>
  <c r="J34" i="1"/>
  <c r="J33" i="1"/>
  <c r="J31" i="1"/>
  <c r="J30" i="1"/>
  <c r="J29" i="1"/>
  <c r="J27" i="1"/>
  <c r="J26" i="1"/>
  <c r="J25" i="1"/>
  <c r="J23" i="1"/>
  <c r="J22" i="1"/>
  <c r="J21" i="1"/>
  <c r="J19" i="1"/>
  <c r="J18" i="1"/>
  <c r="J17" i="1"/>
  <c r="J15" i="1"/>
  <c r="J14" i="1"/>
  <c r="J13" i="1"/>
  <c r="J11" i="1"/>
  <c r="J10" i="1"/>
  <c r="J9" i="1"/>
  <c r="J7" i="1"/>
  <c r="J6" i="1"/>
  <c r="J5" i="1"/>
  <c r="J3" i="1"/>
  <c r="J2" i="1"/>
  <c r="J4" i="1" l="1"/>
  <c r="J8" i="1"/>
  <c r="J12" i="1"/>
  <c r="J16" i="1"/>
  <c r="J20" i="1"/>
  <c r="J24" i="1"/>
  <c r="J28" i="1"/>
  <c r="J32" i="1"/>
  <c r="J36" i="1"/>
  <c r="J40" i="1"/>
  <c r="J44" i="1"/>
  <c r="J48" i="1"/>
  <c r="J52" i="1"/>
  <c r="J56" i="1"/>
  <c r="J60" i="1"/>
  <c r="J64" i="1"/>
  <c r="J68" i="1"/>
  <c r="J72" i="1"/>
  <c r="K12" i="10"/>
  <c r="M12" i="10" s="1"/>
  <c r="L12" i="10" s="1"/>
  <c r="A21" i="3"/>
  <c r="A20" i="3"/>
  <c r="A19" i="3"/>
  <c r="A18" i="3"/>
  <c r="A17" i="3"/>
  <c r="A16" i="3"/>
  <c r="A15" i="3"/>
  <c r="A14" i="3"/>
  <c r="A13" i="3"/>
  <c r="A12" i="3"/>
  <c r="A15" i="10"/>
  <c r="A14" i="10"/>
  <c r="A13" i="10"/>
  <c r="A12" i="10"/>
  <c r="A11" i="10"/>
  <c r="A10" i="10"/>
  <c r="A9" i="10"/>
  <c r="A8" i="10"/>
  <c r="A7" i="10"/>
  <c r="A6" i="10"/>
  <c r="A5" i="10"/>
  <c r="A4" i="10"/>
  <c r="A3" i="10"/>
  <c r="A2" i="10"/>
  <c r="A11" i="3"/>
  <c r="A10" i="3"/>
  <c r="A9" i="3"/>
  <c r="A8" i="3"/>
  <c r="A7" i="3"/>
  <c r="A6" i="3"/>
  <c r="A5" i="3"/>
  <c r="A4" i="3"/>
  <c r="A3" i="3"/>
  <c r="A2" i="3"/>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 r="A13" i="12" l="1"/>
  <c r="A12" i="12"/>
  <c r="A11" i="12"/>
  <c r="A10" i="12"/>
  <c r="A9" i="12"/>
  <c r="A8" i="12"/>
  <c r="A7" i="12"/>
  <c r="A6" i="12"/>
  <c r="A5" i="12"/>
  <c r="A4" i="12"/>
  <c r="A3" i="12"/>
  <c r="A2" i="12"/>
  <c r="I15" i="14"/>
  <c r="J15" i="14" s="1"/>
  <c r="I14" i="14"/>
  <c r="J14" i="14" s="1"/>
  <c r="I13" i="14"/>
  <c r="J13" i="14" s="1"/>
  <c r="I12" i="14"/>
  <c r="J12" i="14" s="1"/>
  <c r="I11" i="14"/>
  <c r="J11" i="14" s="1"/>
  <c r="I10" i="14"/>
  <c r="J10" i="14" s="1"/>
  <c r="I9" i="14"/>
  <c r="J9" i="14" s="1"/>
  <c r="I8" i="14"/>
  <c r="J8" i="14" s="1"/>
  <c r="I7" i="14"/>
  <c r="J7" i="14" s="1"/>
  <c r="I6" i="14"/>
  <c r="J6" i="14" s="1"/>
  <c r="I5" i="14"/>
  <c r="J5" i="14" s="1"/>
  <c r="I4" i="14"/>
  <c r="J4" i="14" s="1"/>
  <c r="I3" i="14"/>
  <c r="J3" i="14" s="1"/>
  <c r="I2" i="14"/>
  <c r="J2" i="1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BD4A70-D498-447F-96E2-12A11793F7BB}" name="plants94" type="6" refreshedVersion="6" background="1" saveData="1">
    <textPr codePage="437" sourceFile="D:\Climatic CD Data\cor94e\plants94.dat" comma="1">
      <textFields count="14">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<sst xmlns="http://schemas.openxmlformats.org/spreadsheetml/2006/main" count="658" uniqueCount="192">
  <si>
    <t>NE1</t>
  </si>
  <si>
    <t>NE2</t>
  </si>
  <si>
    <t>NE3</t>
  </si>
  <si>
    <t>SE1</t>
  </si>
  <si>
    <t>SE2</t>
  </si>
  <si>
    <t>SE3</t>
  </si>
  <si>
    <t>Year</t>
  </si>
  <si>
    <t>DOY</t>
  </si>
  <si>
    <t>LAI</t>
  </si>
  <si>
    <t>Span</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</si>
  <si>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</si>
  <si>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</si>
  <si>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</si>
  <si>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</si>
  <si>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</si>
  <si>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</si>
  <si>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</si>
  <si>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Karen S. Copeland, Soil Scientist, Karen.Copeland@usda.gov, 806-356-5735</t>
  </si>
  <si>
    <t>All are  or were employed at the</t>
  </si>
  <si>
    <t>USDA-ARS Conservation &amp; Production Research Laboratory, 300 Simmons Road, Unit 10, Bushland, Texas 79012 USA</t>
  </si>
  <si>
    <t>Persons using these data for scientific research and publication are responsible for:</t>
  </si>
  <si>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</si>
  <si>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</si>
  <si>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</si>
  <si>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</si>
  <si>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</si>
  <si>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CONVENTION</t>
  </si>
  <si>
    <t>EXPLANATION</t>
  </si>
  <si>
    <t>Dry yield</t>
  </si>
  <si>
    <t>Per hectare dry yields assume an area of 22 acres and oven dry (60°C) mass.</t>
  </si>
  <si>
    <t>day of year. January 1 is DOY 1, February 1 is DOY 32, etc.</t>
  </si>
  <si>
    <t>Growth Stage</t>
  </si>
  <si>
    <t>Spreadsheet tab</t>
  </si>
  <si>
    <t>Element or value display name</t>
  </si>
  <si>
    <t>Description</t>
  </si>
  <si>
    <t>Data type</t>
  </si>
  <si>
    <t>Character length</t>
  </si>
  <si>
    <t>Acceptable values</t>
  </si>
  <si>
    <t>Required?</t>
  </si>
  <si>
    <t>Accepts null value?</t>
  </si>
  <si>
    <t>Date</t>
  </si>
  <si>
    <t>Date in yyyy-mm-dd format</t>
  </si>
  <si>
    <t>date -  yyyy-mm-dd</t>
  </si>
  <si>
    <t>Yes</t>
  </si>
  <si>
    <t>No</t>
  </si>
  <si>
    <t>Serial day of the year beginning with 1 for January 1.</t>
  </si>
  <si>
    <t>integer</t>
  </si>
  <si>
    <t>1 to 366</t>
  </si>
  <si>
    <t>variable</t>
  </si>
  <si>
    <t>decimal</t>
  </si>
  <si>
    <t>Yes, #N/A</t>
  </si>
  <si>
    <t>yyyy</t>
  </si>
  <si>
    <t>1 to 10</t>
  </si>
  <si>
    <t>Day of year</t>
  </si>
  <si>
    <t>Zinc</t>
  </si>
  <si>
    <t>Number of plants in the sample area</t>
  </si>
  <si>
    <t>Number of ears in the sample area</t>
  </si>
  <si>
    <t>NE4</t>
  </si>
  <si>
    <t>NE5</t>
  </si>
  <si>
    <t>NE6</t>
  </si>
  <si>
    <t>NE7</t>
  </si>
  <si>
    <t>NE8</t>
  </si>
  <si>
    <t>NE9</t>
  </si>
  <si>
    <t>NE10</t>
  </si>
  <si>
    <t>SE4</t>
  </si>
  <si>
    <t>SE5</t>
  </si>
  <si>
    <t>SE6</t>
  </si>
  <si>
    <t>SE7</t>
  </si>
  <si>
    <t>SE8</t>
  </si>
  <si>
    <t>SE9</t>
  </si>
  <si>
    <t>SE10</t>
  </si>
  <si>
    <t>Weight of dry total sample in pounds</t>
  </si>
  <si>
    <t>1994 E Maize Pop. Density</t>
  </si>
  <si>
    <t>1994 E Maize Hand Harvest</t>
  </si>
  <si>
    <t>1994 E Maize Combine Yield</t>
  </si>
  <si>
    <t>1994 E Maize Seed Data</t>
  </si>
  <si>
    <t>Sample water content in g/g</t>
  </si>
  <si>
    <t>Harvested area in ac</t>
  </si>
  <si>
    <t>Mass of water per unit mass of undried sample in grams per gram.</t>
  </si>
  <si>
    <t>Yield in lbs/acre</t>
  </si>
  <si>
    <t>Yield in kg/ha</t>
  </si>
  <si>
    <t>Leaf Area Index - one-sided green leaf area per unit ground area</t>
  </si>
  <si>
    <t xml:space="preserve">Dic. 1994 E Maize Pop. Density </t>
  </si>
  <si>
    <t xml:space="preserve">1994 E Maize Pop. Density </t>
  </si>
  <si>
    <t>Dic.1994 E Maize Hand Harvest</t>
  </si>
  <si>
    <t>Data dictionary for sheet or CSV file named "1994 E Maize Hand Harvest"</t>
  </si>
  <si>
    <t>Dic.1994 E Maize Combine Yield</t>
  </si>
  <si>
    <t>Data dictionary for sheet or CSV file named "1994 E Maize Combine Yield"</t>
  </si>
  <si>
    <t>Data dictionary for sheet or CSV file named "1994 E Maize Pop. Density " where "Pop." is population</t>
  </si>
  <si>
    <t>Dic. 1994 E Maize Seed Data</t>
  </si>
  <si>
    <t>Data dictionary for sheet or CSV file named " 1994 E Maize Seed Data"</t>
  </si>
  <si>
    <t>Number of plants per unit area</t>
  </si>
  <si>
    <t>Corn harvested by hand from plots in the field and from each row of the NE &amp; SE lysimeter surfaces</t>
  </si>
  <si>
    <t>Maize yield data harvested under each of 10 sprinkler spans numbered 1 through 10 (e.g., NE1 through NE5 and SE1 through SE5), including additional plots for zinc fertility study.</t>
  </si>
  <si>
    <t>Howell, T. A., Evett, S. R., Tolk, J. A., Schneider, A. D., and Steiner, J. L. 1996. Evapotranspiration of corn - Southern High Plains. pp. 158-166. In C. R. Camp, E. J. Sadler, and R. E. Yoder (eds.) Proc. International Conference. Evapotranspiration and Irrigation Scheduling, San Antonio, TX.</t>
  </si>
  <si>
    <t>Tolk, J. A., Howell, T. A., Steiner, J. L., and Krieg, D. R. 1995. Aerodynamic characteristics of corn as determined by energy balance techniques. Agron. J. 87(4):464-473</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</si>
  <si>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</si>
  <si>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Plot ID</t>
  </si>
  <si>
    <t>Growth stage</t>
  </si>
  <si>
    <t>Plot size in m^2</t>
  </si>
  <si>
    <t>Number of plants/plot</t>
  </si>
  <si>
    <t>Plant height in cm</t>
  </si>
  <si>
    <t>Leaf area in cm^2</t>
  </si>
  <si>
    <t>Leaf dry mass in g</t>
  </si>
  <si>
    <t xml:space="preserve">Ear dry mass in g </t>
  </si>
  <si>
    <t>Number of plants harvested in the plot</t>
  </si>
  <si>
    <t>Mean plant height in cm</t>
  </si>
  <si>
    <t>Single-side leaf area in square centimeters meaured using a Licor Leaf Area Meter</t>
  </si>
  <si>
    <t>Stalk dry mass in g</t>
  </si>
  <si>
    <t>Mass of ears in grams after drying to constant mass at 60 degrees C</t>
  </si>
  <si>
    <t>Mass of stalks in grams after drying to constant mass at 60 degrees C</t>
  </si>
  <si>
    <t>Mass of leaves in grams after drying to constant mass at 60 degress C</t>
  </si>
  <si>
    <t>alphanumeric</t>
  </si>
  <si>
    <t xml:space="preserve">Number of plants  </t>
  </si>
  <si>
    <t>Number of plants/m^2</t>
  </si>
  <si>
    <t>Number of plants in sample area after emergence</t>
  </si>
  <si>
    <t>Number of ears/plot</t>
  </si>
  <si>
    <t>Total ear mass in g</t>
  </si>
  <si>
    <t>Total grain mass in g</t>
  </si>
  <si>
    <t>yield in g/m^2</t>
  </si>
  <si>
    <t>Stalk mass in g</t>
  </si>
  <si>
    <t>Number plants/plot</t>
  </si>
  <si>
    <t>Number ears/plot</t>
  </si>
  <si>
    <t>Grain mass in g</t>
  </si>
  <si>
    <t>Yield in g/m^2</t>
  </si>
  <si>
    <t>Yield in bu/ac</t>
  </si>
  <si>
    <t>Grain yield in grams per square meter in sample area</t>
  </si>
  <si>
    <t>Grain yield in kilograms per hectare in the sample area</t>
  </si>
  <si>
    <t>Grain yield in bushels per acre in the sample area</t>
  </si>
  <si>
    <t>Mass of stalks and leaves in the sample area in grams</t>
  </si>
  <si>
    <t>Harvested area in acres</t>
  </si>
  <si>
    <t>Dry sub-sample mass in g</t>
  </si>
  <si>
    <t>Total sample dry weight in lbs</t>
  </si>
  <si>
    <t>Dry grain yield in kg/ha</t>
  </si>
  <si>
    <t xml:space="preserve"> Dry grain yield in lbs/acre</t>
  </si>
  <si>
    <t>Oven dried mass in grams of grain sub-sample dried to constant mass at 60 degrees C.</t>
  </si>
  <si>
    <t>Grain yield in pounds per acre after drying to a constant mass at 60 degrees C.</t>
  </si>
  <si>
    <t>Yield in kilograms per hectare of oven-dry corn sample after drying to a constant mass at 60 degrees C.</t>
  </si>
  <si>
    <t>Sub-sample 1 500 seed dry mass in g</t>
  </si>
  <si>
    <t>Sub-sample 2 500 seed dry mass in g</t>
  </si>
  <si>
    <t>Sub-sample 3 500 seed dry mass in g</t>
  </si>
  <si>
    <t>Average 500 seed dry mass in g</t>
  </si>
  <si>
    <t>Total above-ground dry matter in  kg/ha</t>
  </si>
  <si>
    <t>Biomass in kilograms per hectare of all matter, dried leaves, stalks, and ears after drying to constant mass at 60 degrees C</t>
  </si>
  <si>
    <t>Dic. 1994 E Maize Growth</t>
  </si>
  <si>
    <t>1994 E Maize Growth</t>
  </si>
  <si>
    <t>Data dictionary for sheet or CSV file named "1994 E Maize Growth" Where "E" is east.</t>
  </si>
  <si>
    <t>Periodic values of growth stage, plant population, plant height, leaf area index, and biomass from 3 randomly chosen plots in the NE field and 3 plots in the SE field throughout the growing season</t>
  </si>
  <si>
    <t xml:space="preserve">Plot identification consisting of field ID (NE for northeast or SE for southeast) and a number that indicates one of three random sample plots in each of the NE and SE fields. </t>
  </si>
  <si>
    <t>1994 Maize E Growth</t>
  </si>
  <si>
    <t>Number of plants per square meter after emergence. Lysimeters were thinned to 8 plants per square meter.</t>
  </si>
  <si>
    <t>Plot identification consisting of field ID (NE for northeast or SE for southeast) and a number that indicates one of ten random sample plots in each of the NE and SE fields.</t>
  </si>
  <si>
    <t>Area of sample harvested in square meters based on two rows, each 3 meters long, sampled in the field (6 m by 0.762 row width = 4.572 square meterss), and each of four rows on the lysimeters sampled individually (3 m by 0.762 row width = 2.286 square meters).</t>
  </si>
  <si>
    <t>Mass in grams of ears in the sample area</t>
  </si>
  <si>
    <t>Total shelled grain mass in the sample area</t>
  </si>
  <si>
    <t>Above-ground dry matter in kg/ha</t>
  </si>
  <si>
    <t>Surface area of plot in square meters given that plants were sampled from 6.096 meters (20 feet) of row and row width was 0.762 meter.</t>
  </si>
  <si>
    <t>Grain yield at standard moisture in bu/acre</t>
  </si>
  <si>
    <t>Grain yield in bushels per acre at standard moisture content of 0.155 g/g and 56 pounds per bushel.</t>
  </si>
  <si>
    <t>Area of sample harvested in acres assuming a six-row combine header (15 feet width), two rounds of the combine in the field (effective 30 foot width = 9.144 meters), and row length of 200 meters.</t>
  </si>
  <si>
    <t>Dry mass in grams of 500 seeds in sub-sample 1</t>
  </si>
  <si>
    <t>Dry mass in grams of 500 seeds in sub-sample 2</t>
  </si>
  <si>
    <t>Dry mass in grams of 500 seeds in sub-sample 3</t>
  </si>
  <si>
    <t>Average dry mass in grams of 3  500 seed sub-samples</t>
  </si>
  <si>
    <t>Mean dry mass per seed in g</t>
  </si>
  <si>
    <t>Mean mass in grams per seed</t>
  </si>
  <si>
    <t>Three replicate measurements of mass of 500 oven dried kernels in three locations in the NE field, each row of the NE lysimeters, three locations in the SE field, and each row of the SE lysimeter.</t>
  </si>
  <si>
    <t>1994 E Maize Introduction</t>
  </si>
  <si>
    <t>Total above-ground dry matter in kilograms per hectare</t>
  </si>
  <si>
    <t>Brice B. Ruthardt, Biological Scientist, Brice.Ruthardt@usda.gov, 806-356-5780</t>
  </si>
  <si>
    <t>Terry A. Howell, Sr., Supervisory Research Agricultural Engineer, tah1@att.net</t>
  </si>
  <si>
    <t xml:space="preserve">1. Contacting all the scientists listed above and obtaining approval to use the data, </t>
  </si>
  <si>
    <r>
      <t>Plant growth stages as assesed following Hanway, J. J. 1963. Growth Stages of Corn (</t>
    </r>
    <r>
      <rPr>
        <i/>
        <sz val="10"/>
        <color theme="1"/>
        <rFont val="Arial"/>
        <family val="2"/>
      </rPr>
      <t>Zea mays</t>
    </r>
    <r>
      <rPr>
        <sz val="10"/>
        <color theme="1"/>
        <rFont val="Arial"/>
        <family val="2"/>
      </rPr>
      <t>, L. ). Agron. J. 55:487-492.</t>
    </r>
  </si>
  <si>
    <t>Size of sampled plot in square meters. A row length of 2 meters was sampled resulting in a plot size of 1.524 square meters.</t>
  </si>
  <si>
    <t>Sample number</t>
  </si>
  <si>
    <t>SELYS</t>
  </si>
  <si>
    <t>SE</t>
  </si>
  <si>
    <t>NELYS</t>
  </si>
  <si>
    <t>NE</t>
  </si>
  <si>
    <t>Location</t>
  </si>
  <si>
    <t>Sample location identification where NE means northeast field and lysimeter, SE refers to southeast field and lysimeter.</t>
  </si>
  <si>
    <t>Number refering to the replicate number of the random sample in the field or the row on the lysimeter. Rows were numbered 1 through 4 from north to south on the lysimeters.</t>
  </si>
  <si>
    <t>text</t>
  </si>
  <si>
    <t>Total undried grain weight in lbs</t>
  </si>
  <si>
    <t>Undried sub-sample mass  in g</t>
  </si>
  <si>
    <t>Undried sub-sample mass in g</t>
  </si>
  <si>
    <t>Total weight in pounds of grain</t>
  </si>
  <si>
    <t>Mass in grams of wet grain sub-sample</t>
  </si>
  <si>
    <t>Plot number</t>
  </si>
  <si>
    <t>Sample plot location where NE means northeast field, SE means southeast field, and "zinc" means plots receiving supplemental zinc fertilization.</t>
  </si>
  <si>
    <t>Sample plot identification where the number refers to the "span" within which the combine harvest was taken. The concept of span" is related to the 10-span, linear-move irrigation system used to irrigate the lysimeter fields. Spans are numbered 1 through 10 from north to south with spans 1 through 5 in the NE field and spans 6 through 10 in the SE field.</t>
  </si>
  <si>
    <t>Howell, T.,A., Tolk, J.A., Schneider, A.D., and Evett, S.R. 1998. Evapotranspiration, yield, and water use efficiency of corn hybrids differing in maturity. Agron. J. 90(1):3-9.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</si>
</sst>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12" x14ac:knownFonts="1">
    <font>
      <sz val="11"/>
      <color theme="1"/>
      <name val="Calibri"/>
      <family val="2"/>
      <scheme val="minor"/>
    </font>
    <font>
      <sz val="10"/>
      <name val="Arial"/>
      <family val="2"/>
    </font>
    <font>
      <sz val="12"/>
      <name val="Arial"/>
      <family val="2"/>
    </font>
    <font>
      <sz val="12"/>
      <name val="Times New Roman"/>
      <family val="1"/>
    </font>
    <font>
      <sz val="12"/>
      <color theme="1"/>
      <name val="Calibri"/>
      <family val="2"/>
      <scheme val="minor"/>
    </font>
    <font>
      <sz val="10"/>
      <color theme="1"/>
      <name val="Arial"/>
      <family val="2"/>
    </font>
    <font>
      <sz val="14"/>
      <color theme="1"/>
      <name val="Calibri"/>
      <family val="2"/>
    </font>
    <font>
      <sz val="11"/>
      <color theme="1"/>
      <name val="Calibri"/>
      <family val="2"/>
    </font>
    <font>
      <sz val="12"/>
      <color theme="1"/>
      <name val="Times New Roman"/>
      <family val="1"/>
    </font>
    <font>
      <sz val="11"/>
      <color theme="1"/>
      <name val="Arial"/>
      <family val="2"/>
    </font>
    <font>
      <i/>
      <sz val="10"/>
      <color theme="1"/>
      <name val="Arial"/>
      <family val="2"/>
    </font>
    <font>
      <strike/>
      <sz val="11"/>
      <color theme="1"/>
      <name val="Calibri"/>
      <family val="2"/>
      <scheme val="minor"/>
    </font>
  </fonts>
  <fills count="3">
    <fill>
      <patternFill patternType="none"/>
    </fill>
    <fill>
      <patternFill patternType="gray125"/>
    </fill>
    <fill>
      <patternFill patternType="solid">
        <fgColor rgb="FFEFEFEF"/>
        <bgColor rgb="FFEFEFEF"/>
      </patternFill>
    </fill>
  </fills>
  <borders count="4">
    <border>
      <left/>
      <right/>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4">
    <xf numFmtId="0" fontId="0" fillId="0" borderId="0"/>
    <xf numFmtId="0" fontId="1" fillId="0" borderId="0"/>
    <xf numFmtId="0" fontId="2" fillId="0" borderId="0"/>
    <xf numFmtId="0" fontId="3" fillId="0" borderId="0"/>
  </cellStyleXfs>
  <cellXfs count="51">
    <xf numFmtId="0" fontId="0" fillId="0" borderId="0" xfId="0"/>
    <xf numFmtId="0" fontId="4" fillId="0" borderId="0" xfId="0" applyFont="1" applyBorder="1"/>
    <xf numFmtId="0" fontId="5" fillId="0" borderId="0" xfId="1" applyFont="1" applyAlignment="1">
      <alignment vertical="top"/>
    </xf>
    <xf numFmtId="0" fontId="5" fillId="0" borderId="0" xfId="1" applyFont="1"/>
    <xf numFmtId="0" fontId="6" fillId="0" borderId="0" xfId="1" applyFont="1" applyAlignment="1">
      <alignment horizontal="left" vertical="center" readingOrder="1"/>
    </xf>
    <xf numFmtId="0" fontId="7" fillId="0" borderId="0" xfId="1" applyFont="1" applyAlignment="1">
      <alignment horizontal="left" vertical="center" readingOrder="1"/>
    </xf>
    <xf numFmtId="0" fontId="7" fillId="0" borderId="0" xfId="1" applyFont="1" applyAlignment="1">
      <alignment vertical="center" readingOrder="1"/>
    </xf>
    <xf numFmtId="0" fontId="5" fillId="0" borderId="0" xfId="1" applyFont="1" applyAlignment="1">
      <alignment vertical="top" wrapText="1"/>
    </xf>
    <xf numFmtId="0" fontId="0" fillId="0" borderId="0" xfId="0" applyFont="1"/>
    <xf numFmtId="0" fontId="0" fillId="0" borderId="0" xfId="0" applyFont="1" applyAlignment="1">
      <alignment vertical="center"/>
    </xf>
    <xf numFmtId="0" fontId="0" fillId="0" borderId="0" xfId="0" applyFont="1" applyAlignment="1">
      <alignment vertical="top"/>
    </xf>
    <xf numFmtId="14" fontId="5" fillId="0" borderId="0" xfId="1" applyNumberFormat="1" applyFont="1" applyAlignment="1">
      <alignment horizontal="left" vertical="top"/>
    </xf>
    <xf numFmtId="0" fontId="8" fillId="0" borderId="0" xfId="1" applyFont="1" applyFill="1" applyBorder="1" applyAlignment="1">
      <alignment vertical="top" wrapText="1"/>
    </xf>
    <xf numFmtId="0" fontId="9" fillId="2" borderId="2" xfId="1" applyFont="1" applyFill="1" applyBorder="1" applyAlignment="1">
      <alignment vertical="top" wrapText="1"/>
    </xf>
    <xf numFmtId="0" fontId="9" fillId="0" borderId="2" xfId="1" applyFont="1" applyFill="1" applyBorder="1" applyAlignment="1">
      <alignment vertical="top" wrapText="1"/>
    </xf>
    <xf numFmtId="0" fontId="0" fillId="0" borderId="0" xfId="0" applyFont="1" applyFill="1"/>
    <xf numFmtId="0" fontId="5" fillId="0" borderId="0" xfId="1" applyFont="1" applyFill="1" applyAlignment="1">
      <alignment vertical="top"/>
    </xf>
    <xf numFmtId="14" fontId="5" fillId="0" borderId="0" xfId="1" applyNumberFormat="1" applyFont="1" applyFill="1" applyAlignment="1">
      <alignment horizontal="left" vertical="top"/>
    </xf>
    <xf numFmtId="0" fontId="5" fillId="0" borderId="0" xfId="1" applyFont="1" applyFill="1" applyAlignment="1">
      <alignment wrapText="1"/>
    </xf>
    <xf numFmtId="0" fontId="7" fillId="0" borderId="0" xfId="1" applyFont="1" applyFill="1" applyAlignment="1">
      <alignment vertical="center" wrapText="1"/>
    </xf>
    <xf numFmtId="0" fontId="5" fillId="0" borderId="0" xfId="1" applyFont="1" applyFill="1"/>
    <xf numFmtId="0" fontId="5" fillId="0" borderId="0" xfId="1" applyFont="1" applyFill="1" applyAlignment="1">
      <alignment vertical="top" wrapText="1"/>
    </xf>
    <xf numFmtId="0" fontId="5" fillId="0" borderId="3" xfId="1" applyFont="1" applyFill="1" applyBorder="1" applyAlignment="1">
      <alignment vertical="top" wrapText="1"/>
    </xf>
    <xf numFmtId="0" fontId="0" fillId="0" borderId="0" xfId="0" applyFont="1" applyFill="1" applyAlignment="1">
      <alignment vertical="top"/>
    </xf>
    <xf numFmtId="0" fontId="8" fillId="0" borderId="3" xfId="3" applyFont="1" applyFill="1" applyBorder="1" applyAlignment="1">
      <alignment horizontal="left" vertical="top" wrapText="1"/>
    </xf>
    <xf numFmtId="0" fontId="0" fillId="0" borderId="0" xfId="0" applyFont="1" applyFill="1" applyAlignment="1">
      <alignment horizontal="left" wrapText="1"/>
    </xf>
    <xf numFmtId="14" fontId="0" fillId="0" borderId="0" xfId="0" applyNumberFormat="1" applyFont="1"/>
    <xf numFmtId="1" fontId="0" fillId="0" borderId="0" xfId="0" applyNumberFormat="1" applyFont="1"/>
    <xf numFmtId="0" fontId="0" fillId="0" borderId="0" xfId="0" applyFont="1" applyAlignment="1">
      <alignment horizontal="center"/>
    </xf>
    <xf numFmtId="0" fontId="0" fillId="0" borderId="0" xfId="0" applyFont="1" applyAlignment="1">
      <alignment horizontal="center" wrapText="1"/>
    </xf>
    <xf numFmtId="165" fontId="0" fillId="0" borderId="0" xfId="0" applyNumberFormat="1" applyFont="1"/>
    <xf numFmtId="0" fontId="0" fillId="0" borderId="0" xfId="0" quotePrefix="1" applyFont="1" applyAlignment="1">
      <alignment horizontal="center"/>
    </xf>
    <xf numFmtId="0" fontId="7" fillId="0" borderId="0" xfId="1" applyFont="1" applyAlignment="1">
      <alignment vertical="top" wrapText="1"/>
    </xf>
    <xf numFmtId="0" fontId="7" fillId="0" borderId="0" xfId="1" applyFont="1" applyFill="1" applyAlignment="1">
      <alignment vertical="top" wrapText="1"/>
    </xf>
    <xf numFmtId="0" fontId="0" fillId="0" borderId="0" xfId="0" applyFont="1" applyFill="1" applyAlignment="1">
      <alignment horizontal="left" vertical="top" wrapText="1"/>
    </xf>
    <xf numFmtId="0" fontId="11" fillId="0" borderId="0" xfId="0" applyFont="1"/>
    <xf numFmtId="14" fontId="0" fillId="0" borderId="0" xfId="0" applyNumberFormat="1" applyFont="1" applyBorder="1"/>
    <xf numFmtId="1" fontId="0" fillId="0" borderId="0" xfId="0" applyNumberFormat="1" applyFont="1" applyBorder="1"/>
    <xf numFmtId="0" fontId="0" fillId="0" borderId="0" xfId="0" applyFont="1" applyBorder="1" applyAlignment="1">
      <alignment horizontal="center"/>
    </xf>
    <xf numFmtId="0" fontId="0" fillId="0" borderId="0" xfId="0" applyFont="1" applyBorder="1"/>
    <xf numFmtId="0" fontId="11" fillId="0" borderId="0" xfId="0" applyFont="1" applyBorder="1"/>
    <xf numFmtId="164" fontId="0" fillId="0" borderId="0" xfId="0" applyNumberFormat="1" applyFont="1"/>
    <xf numFmtId="0" fontId="0" fillId="0" borderId="0" xfId="0" applyFont="1" applyAlignment="1">
      <alignment horizontal="left"/>
    </xf>
    <xf numFmtId="0" fontId="0" fillId="0" borderId="0" xfId="0" applyFont="1" applyAlignment="1">
      <alignment wrapText="1"/>
    </xf>
    <xf numFmtId="0" fontId="11" fillId="0" borderId="0" xfId="0" applyFont="1" applyAlignment="1">
      <alignment wrapText="1"/>
    </xf>
    <xf numFmtId="0" fontId="0" fillId="0" borderId="0" xfId="0" applyFont="1" applyFill="1" applyBorder="1"/>
    <xf numFmtId="0" fontId="0" fillId="0" borderId="0" xfId="0" applyFont="1" applyBorder="1" applyAlignment="1">
      <alignment horizontal="center" wrapText="1"/>
    </xf>
    <xf numFmtId="164" fontId="0" fillId="0" borderId="0" xfId="0" applyNumberFormat="1" applyFont="1" applyBorder="1"/>
    <xf numFmtId="0" fontId="0" fillId="0" borderId="0" xfId="0" applyFont="1" applyAlignment="1">
      <alignment vertical="top" wrapText="1"/>
    </xf>
    <xf numFmtId="166" fontId="0" fillId="0" borderId="0" xfId="0" applyNumberFormat="1" applyFont="1"/>
    <xf numFmtId="164" fontId="0" fillId="0" borderId="1" xfId="0" applyNumberFormat="1" applyFont="1" applyBorder="1"/>
  </cellXfs>
  <cellStyles count="4">
    <cellStyle name="Normal" xfId="0" builtinId="0"/>
    <cellStyle name="Normal 2" xfId="1" xr:uid="{925F7BF9-E5B0-427B-B16D-D588B8865C79}"/>
    <cellStyle name="Normal 4" xfId="2" xr:uid="{974DE066-8B39-4C16-B812-2611BFFD798F}"/>
    <cellStyle name="Normal 5" xfId="3" xr:uid="{74BA4FA7-CE87-4D7F-8048-55023F2BD0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lants94" connectionId="1" xr16:uid="{A60FB837-16E2-466A-A339-57AAB6067C2A}"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0BB47-D649-479B-BF50-A94DADDD380E}">
  <sheetPr codeName="Sheet6"/>
  <dimension ref="A1:U34"/>
  <sheetViews>
    <sheetView tabSelected="1" topLeftCell="A5" workbookViewId="0">
      <selection activeCell="A30" sqref="A30"/>
    </sheetView>
  </sheetViews>
  <sheetFormatPr defaultRowHeight="14.4" x14ac:dyDescent="0.3"/>
  <cols>
    <col min="1" max="1" width="35.44140625" style="8" customWidth="1"/>
    <col min="2" max="2" width="54" style="8" customWidth="1"/>
    <col min="3" max="16384" width="8.88671875" style="8"/>
  </cols>
  <sheetData>
    <row r="1" spans="1:21" x14ac:dyDescent="0.3">
      <c r="A1" s="2" t="s">
        <v>10</v>
      </c>
      <c r="B1" s="3" t="s">
        <v>11</v>
      </c>
      <c r="C1" s="3"/>
      <c r="D1" s="3"/>
      <c r="E1" s="3"/>
      <c r="F1" s="3"/>
      <c r="G1" s="3"/>
      <c r="H1" s="3"/>
      <c r="I1" s="3"/>
      <c r="J1" s="3"/>
      <c r="K1" s="3"/>
      <c r="L1" s="3"/>
      <c r="M1" s="3"/>
      <c r="N1" s="3"/>
      <c r="O1" s="3"/>
      <c r="P1" s="3"/>
      <c r="Q1" s="3"/>
      <c r="R1" s="3"/>
      <c r="S1" s="3"/>
      <c r="T1" s="3"/>
      <c r="U1" s="3"/>
    </row>
    <row r="2" spans="1:21" x14ac:dyDescent="0.3">
      <c r="A2" s="2" t="s">
        <v>167</v>
      </c>
      <c r="B2" s="3" t="s">
        <v>12</v>
      </c>
      <c r="C2" s="3"/>
      <c r="D2" s="3"/>
      <c r="E2" s="3"/>
      <c r="F2" s="3"/>
      <c r="G2" s="3"/>
      <c r="H2" s="3"/>
      <c r="I2" s="3"/>
      <c r="J2" s="3"/>
      <c r="K2" s="3"/>
      <c r="L2" s="3"/>
      <c r="M2" s="3"/>
      <c r="N2" s="3"/>
      <c r="O2" s="3"/>
      <c r="P2" s="3"/>
      <c r="Q2" s="3"/>
      <c r="R2" s="3"/>
      <c r="S2" s="3"/>
      <c r="T2" s="3"/>
      <c r="U2" s="3"/>
    </row>
    <row r="3" spans="1:21" x14ac:dyDescent="0.3">
      <c r="A3" s="2" t="s">
        <v>144</v>
      </c>
      <c r="B3" s="3" t="s">
        <v>146</v>
      </c>
      <c r="C3" s="3"/>
      <c r="D3" s="3"/>
      <c r="E3" s="3"/>
      <c r="F3" s="3"/>
      <c r="G3" s="3"/>
      <c r="H3" s="3"/>
      <c r="I3" s="3"/>
      <c r="J3" s="3"/>
      <c r="K3" s="3"/>
      <c r="L3" s="3"/>
      <c r="M3" s="3"/>
      <c r="N3" s="3"/>
      <c r="O3" s="3"/>
      <c r="P3" s="3"/>
      <c r="Q3" s="3"/>
      <c r="R3" s="3"/>
      <c r="S3" s="3"/>
      <c r="T3" s="3"/>
      <c r="U3" s="3"/>
    </row>
    <row r="4" spans="1:21" x14ac:dyDescent="0.3">
      <c r="A4" s="2" t="s">
        <v>145</v>
      </c>
      <c r="B4" s="3" t="s">
        <v>147</v>
      </c>
      <c r="C4" s="3"/>
      <c r="D4" s="3"/>
      <c r="E4" s="3"/>
      <c r="F4" s="3"/>
      <c r="G4" s="3"/>
      <c r="H4" s="3"/>
      <c r="I4" s="3"/>
      <c r="J4" s="3"/>
      <c r="K4" s="3"/>
      <c r="L4" s="3"/>
      <c r="M4" s="3"/>
      <c r="N4" s="3"/>
      <c r="O4" s="3"/>
      <c r="P4" s="3"/>
      <c r="Q4" s="3"/>
      <c r="R4" s="3"/>
      <c r="S4" s="3"/>
      <c r="T4" s="3"/>
      <c r="U4" s="3"/>
    </row>
    <row r="5" spans="1:21" x14ac:dyDescent="0.3">
      <c r="A5" s="2" t="s">
        <v>82</v>
      </c>
      <c r="B5" s="3" t="s">
        <v>88</v>
      </c>
      <c r="C5" s="3"/>
      <c r="D5" s="3"/>
      <c r="E5" s="3"/>
      <c r="F5" s="3"/>
      <c r="G5" s="3"/>
      <c r="H5" s="3"/>
      <c r="I5" s="3"/>
      <c r="J5" s="3"/>
      <c r="K5" s="3"/>
      <c r="L5" s="3"/>
      <c r="M5" s="3"/>
      <c r="N5" s="3"/>
      <c r="O5" s="3"/>
      <c r="P5" s="3"/>
      <c r="Q5" s="3"/>
      <c r="R5" s="3"/>
      <c r="S5" s="3"/>
      <c r="T5" s="3"/>
      <c r="U5" s="3"/>
    </row>
    <row r="6" spans="1:21" x14ac:dyDescent="0.3">
      <c r="A6" s="2" t="s">
        <v>83</v>
      </c>
      <c r="B6" s="3" t="s">
        <v>91</v>
      </c>
      <c r="C6" s="3"/>
      <c r="D6" s="3"/>
      <c r="E6" s="3"/>
      <c r="F6" s="3"/>
      <c r="G6" s="3"/>
      <c r="H6" s="3"/>
      <c r="I6" s="3"/>
      <c r="J6" s="3"/>
      <c r="K6" s="3"/>
      <c r="L6" s="3"/>
      <c r="M6" s="3"/>
      <c r="N6" s="3"/>
      <c r="O6" s="3"/>
      <c r="P6" s="3"/>
      <c r="Q6" s="3"/>
      <c r="R6" s="3"/>
      <c r="S6" s="3"/>
      <c r="T6" s="3"/>
      <c r="U6" s="3"/>
    </row>
    <row r="7" spans="1:21" x14ac:dyDescent="0.3">
      <c r="A7" s="2" t="s">
        <v>84</v>
      </c>
      <c r="B7" s="3" t="s">
        <v>85</v>
      </c>
      <c r="C7" s="3"/>
      <c r="D7" s="3"/>
      <c r="E7" s="3"/>
      <c r="F7" s="3"/>
      <c r="G7" s="3"/>
      <c r="H7" s="3"/>
      <c r="I7" s="3"/>
      <c r="J7" s="3"/>
      <c r="K7" s="3"/>
      <c r="L7" s="3"/>
      <c r="M7" s="3"/>
      <c r="N7" s="3"/>
      <c r="O7" s="3"/>
      <c r="P7" s="3"/>
      <c r="Q7" s="3"/>
      <c r="R7" s="3"/>
      <c r="S7" s="3"/>
      <c r="T7" s="3"/>
      <c r="U7" s="3"/>
    </row>
    <row r="8" spans="1:21" x14ac:dyDescent="0.3">
      <c r="A8" s="2" t="s">
        <v>73</v>
      </c>
      <c r="B8" s="3" t="s">
        <v>92</v>
      </c>
      <c r="C8" s="3"/>
      <c r="D8" s="3"/>
      <c r="E8" s="3"/>
      <c r="F8" s="3"/>
      <c r="G8" s="3"/>
      <c r="H8" s="3"/>
      <c r="I8" s="3"/>
      <c r="J8" s="3"/>
      <c r="K8" s="3"/>
      <c r="L8" s="3"/>
      <c r="M8" s="3"/>
      <c r="N8" s="3"/>
      <c r="O8" s="3"/>
      <c r="P8" s="3"/>
      <c r="Q8" s="3"/>
      <c r="R8" s="3"/>
      <c r="S8" s="3"/>
      <c r="T8" s="3"/>
      <c r="U8" s="3"/>
    </row>
    <row r="9" spans="1:21" x14ac:dyDescent="0.3">
      <c r="A9" s="2" t="s">
        <v>86</v>
      </c>
      <c r="B9" s="3" t="s">
        <v>87</v>
      </c>
      <c r="C9" s="3"/>
      <c r="D9" s="3"/>
      <c r="E9" s="3"/>
      <c r="F9" s="3"/>
      <c r="G9" s="3"/>
      <c r="H9" s="3"/>
      <c r="I9" s="3"/>
      <c r="J9" s="3"/>
      <c r="K9" s="3"/>
      <c r="L9" s="3"/>
      <c r="M9" s="3"/>
      <c r="N9" s="3"/>
      <c r="O9" s="3"/>
      <c r="P9" s="3"/>
      <c r="Q9" s="3"/>
      <c r="R9" s="3"/>
      <c r="S9" s="3"/>
      <c r="T9" s="3"/>
      <c r="U9" s="3"/>
    </row>
    <row r="10" spans="1:21" x14ac:dyDescent="0.3">
      <c r="A10" s="2" t="s">
        <v>74</v>
      </c>
      <c r="B10" s="3" t="s">
        <v>93</v>
      </c>
      <c r="C10" s="3"/>
      <c r="D10" s="3"/>
      <c r="E10" s="3"/>
      <c r="F10" s="3"/>
      <c r="G10" s="3"/>
      <c r="H10" s="3"/>
      <c r="I10" s="3"/>
      <c r="J10" s="3"/>
      <c r="K10" s="3"/>
      <c r="L10" s="3"/>
      <c r="M10" s="3"/>
      <c r="N10" s="3"/>
      <c r="O10" s="3"/>
      <c r="P10" s="3"/>
      <c r="Q10" s="3"/>
      <c r="R10" s="3"/>
      <c r="S10" s="3"/>
      <c r="T10" s="3"/>
      <c r="U10" s="3"/>
    </row>
    <row r="11" spans="1:21" x14ac:dyDescent="0.3">
      <c r="A11" s="2" t="s">
        <v>89</v>
      </c>
      <c r="B11" s="3" t="s">
        <v>90</v>
      </c>
      <c r="C11" s="3"/>
      <c r="D11" s="3"/>
      <c r="E11" s="3"/>
      <c r="F11" s="3"/>
      <c r="G11" s="3"/>
      <c r="H11" s="3"/>
      <c r="I11" s="3"/>
      <c r="J11" s="3"/>
      <c r="K11" s="3"/>
      <c r="L11" s="3"/>
      <c r="M11" s="3"/>
      <c r="N11" s="3"/>
      <c r="O11" s="3"/>
      <c r="P11" s="3"/>
      <c r="Q11" s="3"/>
      <c r="R11" s="3"/>
      <c r="S11" s="3"/>
      <c r="T11" s="3"/>
      <c r="U11" s="3"/>
    </row>
    <row r="12" spans="1:21" x14ac:dyDescent="0.3">
      <c r="A12" s="2" t="s">
        <v>75</v>
      </c>
      <c r="B12" s="3" t="s">
        <v>166</v>
      </c>
      <c r="C12" s="3"/>
      <c r="D12" s="3"/>
      <c r="E12" s="3"/>
      <c r="F12" s="3"/>
      <c r="G12" s="3"/>
      <c r="H12" s="3"/>
      <c r="I12" s="3"/>
      <c r="J12" s="3"/>
      <c r="K12" s="3"/>
      <c r="L12" s="3"/>
      <c r="M12" s="3"/>
      <c r="N12" s="3"/>
      <c r="O12" s="3"/>
      <c r="P12" s="3"/>
      <c r="Q12" s="3"/>
      <c r="R12" s="3"/>
      <c r="S12" s="3"/>
      <c r="T12" s="3"/>
      <c r="U12" s="3"/>
    </row>
    <row r="13" spans="1:21" ht="18" x14ac:dyDescent="0.3">
      <c r="A13" s="4" t="s">
        <v>13</v>
      </c>
      <c r="B13" s="3"/>
      <c r="C13" s="3"/>
      <c r="D13" s="3"/>
      <c r="E13" s="3"/>
      <c r="F13" s="3"/>
      <c r="G13" s="3"/>
      <c r="H13" s="3"/>
      <c r="I13" s="3"/>
      <c r="J13" s="3"/>
      <c r="K13" s="3"/>
      <c r="L13" s="3"/>
      <c r="M13" s="3"/>
      <c r="N13" s="3"/>
      <c r="O13" s="3"/>
      <c r="P13" s="3"/>
      <c r="Q13" s="3"/>
      <c r="R13" s="3"/>
      <c r="S13" s="3"/>
      <c r="T13" s="3"/>
      <c r="U13" s="3"/>
    </row>
    <row r="14" spans="1:21" x14ac:dyDescent="0.3">
      <c r="A14" s="5" t="s">
        <v>14</v>
      </c>
      <c r="B14" s="3"/>
      <c r="C14" s="3"/>
      <c r="D14" s="3"/>
      <c r="E14" s="3"/>
      <c r="F14" s="3"/>
      <c r="G14" s="3"/>
      <c r="H14" s="3"/>
      <c r="I14" s="3"/>
      <c r="J14" s="3"/>
      <c r="K14" s="3"/>
      <c r="L14" s="3"/>
      <c r="M14" s="3"/>
      <c r="N14" s="3"/>
      <c r="O14" s="3"/>
      <c r="P14" s="3"/>
      <c r="Q14" s="3"/>
      <c r="R14" s="3"/>
      <c r="S14" s="3"/>
      <c r="T14" s="3"/>
      <c r="U14" s="3"/>
    </row>
    <row r="15" spans="1:21" x14ac:dyDescent="0.3">
      <c r="A15" s="3" t="s">
        <v>15</v>
      </c>
      <c r="B15" s="6" t="s">
        <v>16</v>
      </c>
      <c r="C15" s="3"/>
      <c r="D15" s="3"/>
      <c r="E15" s="3"/>
      <c r="F15" s="3"/>
      <c r="G15" s="3"/>
      <c r="H15" s="3"/>
      <c r="I15" s="3"/>
      <c r="J15" s="3"/>
      <c r="K15" s="3"/>
      <c r="L15" s="3"/>
      <c r="M15" s="3"/>
      <c r="N15" s="3"/>
      <c r="O15" s="3"/>
      <c r="P15" s="3"/>
      <c r="Q15" s="3"/>
      <c r="R15" s="3"/>
      <c r="S15" s="3"/>
      <c r="T15" s="3"/>
      <c r="U15" s="3"/>
    </row>
    <row r="16" spans="1:21" x14ac:dyDescent="0.3">
      <c r="A16" s="3" t="s">
        <v>15</v>
      </c>
      <c r="B16" s="6" t="s">
        <v>170</v>
      </c>
      <c r="C16" s="3"/>
      <c r="D16" s="3"/>
      <c r="E16" s="3"/>
      <c r="F16" s="3"/>
      <c r="G16" s="3"/>
      <c r="H16" s="3"/>
      <c r="I16" s="3"/>
      <c r="J16" s="3"/>
      <c r="K16" s="3"/>
      <c r="L16" s="3"/>
      <c r="M16" s="3"/>
      <c r="N16" s="3"/>
      <c r="O16" s="3"/>
      <c r="P16" s="3"/>
      <c r="Q16" s="3"/>
      <c r="R16" s="3"/>
      <c r="S16" s="3"/>
      <c r="T16" s="3"/>
      <c r="U16" s="3"/>
    </row>
    <row r="17" spans="1:21" x14ac:dyDescent="0.3">
      <c r="A17" s="3" t="s">
        <v>15</v>
      </c>
      <c r="B17" s="6" t="s">
        <v>17</v>
      </c>
      <c r="C17" s="3"/>
      <c r="D17" s="3"/>
      <c r="E17" s="3"/>
      <c r="F17" s="3"/>
      <c r="G17" s="3"/>
      <c r="H17" s="3"/>
      <c r="I17" s="3"/>
      <c r="J17" s="3"/>
      <c r="K17" s="3"/>
      <c r="L17" s="3"/>
      <c r="M17" s="3"/>
      <c r="N17" s="3"/>
      <c r="O17" s="3"/>
      <c r="P17" s="3"/>
      <c r="Q17" s="3"/>
      <c r="R17" s="3"/>
      <c r="S17" s="3"/>
      <c r="T17" s="3"/>
      <c r="U17" s="3"/>
    </row>
    <row r="18" spans="1:21" x14ac:dyDescent="0.3">
      <c r="A18" s="3" t="s">
        <v>15</v>
      </c>
      <c r="B18" s="5" t="s">
        <v>169</v>
      </c>
      <c r="C18" s="3"/>
      <c r="D18" s="3"/>
      <c r="E18" s="3"/>
      <c r="F18" s="3"/>
      <c r="G18" s="3"/>
      <c r="H18" s="3"/>
      <c r="I18" s="3"/>
      <c r="J18" s="3"/>
      <c r="K18" s="3"/>
      <c r="L18" s="3"/>
      <c r="M18" s="3"/>
      <c r="N18" s="3"/>
      <c r="O18" s="3"/>
      <c r="P18" s="3"/>
      <c r="Q18" s="3"/>
      <c r="R18" s="3"/>
      <c r="S18" s="3"/>
      <c r="T18" s="3"/>
      <c r="U18" s="3"/>
    </row>
    <row r="19" spans="1:21" x14ac:dyDescent="0.3">
      <c r="A19" s="5" t="s">
        <v>18</v>
      </c>
      <c r="B19" s="3"/>
      <c r="C19" s="3"/>
      <c r="D19" s="3"/>
      <c r="E19" s="3"/>
      <c r="F19" s="3"/>
      <c r="G19" s="3"/>
      <c r="H19" s="3"/>
      <c r="I19" s="3"/>
      <c r="J19" s="3"/>
      <c r="K19" s="3"/>
      <c r="L19" s="3"/>
      <c r="M19" s="3"/>
      <c r="N19" s="3"/>
      <c r="O19" s="3"/>
      <c r="P19" s="3"/>
      <c r="Q19" s="3"/>
      <c r="R19" s="3"/>
      <c r="S19" s="3"/>
      <c r="T19" s="3"/>
      <c r="U19" s="3"/>
    </row>
    <row r="20" spans="1:21" x14ac:dyDescent="0.3">
      <c r="A20" s="5" t="s">
        <v>19</v>
      </c>
      <c r="B20" s="3"/>
      <c r="C20" s="3"/>
      <c r="D20" s="3"/>
      <c r="E20" s="3"/>
      <c r="F20" s="3"/>
      <c r="G20" s="3"/>
      <c r="H20" s="3"/>
      <c r="I20" s="3"/>
      <c r="J20" s="3"/>
      <c r="K20" s="3"/>
      <c r="L20" s="3"/>
      <c r="M20" s="3"/>
      <c r="N20" s="3"/>
      <c r="O20" s="3"/>
      <c r="P20" s="3"/>
      <c r="Q20" s="3"/>
      <c r="R20" s="3"/>
      <c r="S20" s="3"/>
      <c r="T20" s="3"/>
      <c r="U20" s="3"/>
    </row>
    <row r="21" spans="1:21" ht="18" x14ac:dyDescent="0.3">
      <c r="A21" s="4" t="s">
        <v>20</v>
      </c>
      <c r="B21" s="3"/>
      <c r="C21" s="3"/>
      <c r="D21" s="3"/>
      <c r="E21" s="3"/>
      <c r="F21" s="3"/>
      <c r="G21" s="3"/>
      <c r="H21" s="3"/>
      <c r="I21" s="3"/>
      <c r="J21" s="3"/>
      <c r="K21" s="3"/>
      <c r="L21" s="3"/>
      <c r="M21" s="3"/>
      <c r="N21" s="3"/>
      <c r="O21" s="3"/>
      <c r="P21" s="3"/>
      <c r="Q21" s="3"/>
      <c r="R21" s="3"/>
      <c r="S21" s="3"/>
      <c r="T21" s="3"/>
      <c r="U21" s="3"/>
    </row>
    <row r="22" spans="1:21" x14ac:dyDescent="0.3">
      <c r="A22" s="5" t="s">
        <v>171</v>
      </c>
      <c r="B22" s="3"/>
      <c r="C22" s="3"/>
      <c r="D22" s="3"/>
      <c r="E22" s="3"/>
      <c r="F22" s="3"/>
      <c r="G22" s="3"/>
      <c r="H22" s="3"/>
      <c r="I22" s="3"/>
      <c r="J22" s="3"/>
      <c r="K22" s="3"/>
      <c r="L22" s="3"/>
      <c r="M22" s="3"/>
      <c r="N22" s="3"/>
      <c r="O22" s="3"/>
      <c r="P22" s="3"/>
      <c r="Q22" s="3"/>
      <c r="R22" s="3"/>
      <c r="S22" s="3"/>
      <c r="T22" s="3"/>
      <c r="U22" s="3"/>
    </row>
    <row r="23" spans="1:21" x14ac:dyDescent="0.3">
      <c r="A23" s="5" t="s">
        <v>21</v>
      </c>
      <c r="B23" s="3"/>
      <c r="C23" s="3"/>
      <c r="D23" s="3"/>
      <c r="E23" s="3"/>
      <c r="F23" s="3"/>
      <c r="G23" s="3"/>
      <c r="H23" s="3"/>
      <c r="I23" s="3"/>
      <c r="J23" s="3"/>
      <c r="K23" s="3"/>
      <c r="L23" s="3"/>
      <c r="M23" s="3"/>
      <c r="N23" s="3"/>
      <c r="O23" s="3"/>
      <c r="P23" s="3"/>
      <c r="Q23" s="3"/>
      <c r="R23" s="3"/>
      <c r="S23" s="3"/>
      <c r="T23" s="3"/>
      <c r="U23" s="3"/>
    </row>
    <row r="24" spans="1:21" x14ac:dyDescent="0.3">
      <c r="A24" s="5" t="s">
        <v>22</v>
      </c>
      <c r="B24" s="3"/>
      <c r="C24" s="3"/>
      <c r="D24" s="3"/>
      <c r="E24" s="3"/>
      <c r="F24" s="3"/>
      <c r="G24" s="3"/>
      <c r="H24" s="3"/>
      <c r="I24" s="3"/>
      <c r="J24" s="3"/>
      <c r="K24" s="3"/>
      <c r="L24" s="3"/>
      <c r="M24" s="3"/>
      <c r="N24" s="3"/>
      <c r="O24" s="3"/>
      <c r="P24" s="3"/>
      <c r="Q24" s="3"/>
      <c r="R24" s="3"/>
      <c r="S24" s="3"/>
      <c r="T24" s="3"/>
      <c r="U24" s="3"/>
    </row>
    <row r="25" spans="1:21" x14ac:dyDescent="0.3">
      <c r="A25" s="5" t="s">
        <v>23</v>
      </c>
      <c r="B25" s="3"/>
      <c r="C25" s="3"/>
      <c r="D25" s="3"/>
      <c r="E25" s="3"/>
      <c r="F25" s="3"/>
      <c r="G25" s="3"/>
      <c r="H25" s="3"/>
      <c r="I25" s="3"/>
      <c r="J25" s="3"/>
      <c r="K25" s="3"/>
      <c r="L25" s="3"/>
      <c r="M25" s="3"/>
      <c r="N25" s="3"/>
      <c r="O25" s="3"/>
      <c r="P25" s="3"/>
      <c r="Q25" s="3"/>
      <c r="R25" s="3"/>
      <c r="S25" s="3"/>
      <c r="T25" s="3"/>
      <c r="U25" s="3"/>
    </row>
    <row r="26" spans="1:21" ht="18" x14ac:dyDescent="0.3">
      <c r="A26" s="4" t="s">
        <v>24</v>
      </c>
      <c r="B26" s="3"/>
      <c r="C26" s="3"/>
      <c r="D26" s="3"/>
      <c r="E26" s="3"/>
      <c r="F26" s="3"/>
      <c r="G26" s="3"/>
      <c r="H26" s="3"/>
      <c r="I26" s="3"/>
      <c r="J26" s="3"/>
      <c r="K26" s="3"/>
      <c r="L26" s="3"/>
      <c r="M26" s="3"/>
      <c r="N26" s="3"/>
      <c r="O26" s="3"/>
      <c r="P26" s="3"/>
      <c r="Q26" s="3"/>
      <c r="R26" s="3"/>
      <c r="S26" s="3"/>
      <c r="T26" s="3"/>
      <c r="U26" s="3"/>
    </row>
    <row r="27" spans="1:21" x14ac:dyDescent="0.3">
      <c r="A27" s="9" t="s">
        <v>94</v>
      </c>
      <c r="B27" s="3"/>
      <c r="C27" s="3"/>
      <c r="D27" s="3"/>
      <c r="E27" s="3"/>
      <c r="F27" s="3"/>
      <c r="G27" s="3"/>
      <c r="H27" s="3"/>
      <c r="I27" s="3"/>
      <c r="J27" s="3"/>
      <c r="K27" s="3"/>
      <c r="L27" s="3"/>
      <c r="M27" s="3"/>
      <c r="N27" s="3"/>
      <c r="O27" s="3"/>
      <c r="P27" s="3"/>
      <c r="Q27" s="3"/>
      <c r="R27" s="3"/>
      <c r="S27" s="3"/>
      <c r="T27" s="3"/>
      <c r="U27" s="3"/>
    </row>
    <row r="28" spans="1:21" x14ac:dyDescent="0.3">
      <c r="A28" s="3" t="s">
        <v>95</v>
      </c>
      <c r="B28" s="3"/>
      <c r="C28" s="3"/>
      <c r="D28" s="3"/>
      <c r="E28" s="3"/>
      <c r="F28" s="3"/>
      <c r="G28" s="3"/>
      <c r="H28" s="3"/>
      <c r="I28" s="3"/>
      <c r="J28" s="3"/>
      <c r="K28" s="3"/>
      <c r="L28" s="3"/>
      <c r="M28" s="3"/>
      <c r="N28" s="3"/>
      <c r="O28" s="3"/>
      <c r="P28" s="3"/>
      <c r="Q28" s="3"/>
      <c r="R28" s="3"/>
      <c r="S28" s="3"/>
      <c r="T28" s="3"/>
      <c r="U28" s="3"/>
    </row>
    <row r="29" spans="1:21" x14ac:dyDescent="0.3">
      <c r="A29" s="3" t="s">
        <v>25</v>
      </c>
      <c r="B29" s="3"/>
      <c r="C29" s="3"/>
      <c r="D29" s="3"/>
      <c r="E29" s="3"/>
      <c r="F29" s="3"/>
      <c r="G29" s="3"/>
      <c r="H29" s="3"/>
      <c r="I29" s="3"/>
      <c r="J29" s="3"/>
      <c r="K29" s="3"/>
      <c r="L29" s="3"/>
      <c r="M29" s="3"/>
      <c r="N29" s="3"/>
      <c r="O29" s="3"/>
      <c r="P29" s="3"/>
      <c r="Q29" s="3"/>
      <c r="R29" s="3"/>
      <c r="S29" s="3"/>
      <c r="T29" s="3"/>
      <c r="U29" s="3"/>
    </row>
    <row r="30" spans="1:21" x14ac:dyDescent="0.3">
      <c r="A30" s="8" t="s">
        <v>191</v>
      </c>
      <c r="B30" s="3"/>
      <c r="C30" s="3"/>
      <c r="D30" s="3"/>
      <c r="E30" s="3"/>
      <c r="F30" s="3"/>
      <c r="G30" s="3"/>
      <c r="H30" s="3"/>
      <c r="I30" s="3"/>
      <c r="J30" s="3"/>
      <c r="K30" s="3"/>
      <c r="L30" s="3"/>
      <c r="M30" s="3"/>
      <c r="N30" s="3"/>
      <c r="O30" s="3"/>
      <c r="P30" s="3"/>
      <c r="Q30" s="3"/>
      <c r="R30" s="3"/>
      <c r="S30" s="3"/>
      <c r="T30" s="3"/>
      <c r="U30" s="3"/>
    </row>
    <row r="31" spans="1:21" x14ac:dyDescent="0.3">
      <c r="A31" s="2" t="s">
        <v>26</v>
      </c>
      <c r="B31" s="3" t="s">
        <v>27</v>
      </c>
      <c r="C31" s="3"/>
      <c r="D31" s="3"/>
      <c r="E31" s="3"/>
      <c r="F31" s="3"/>
      <c r="G31" s="3"/>
      <c r="H31" s="3"/>
      <c r="I31" s="3"/>
      <c r="J31" s="3"/>
      <c r="K31" s="3"/>
      <c r="L31" s="3"/>
      <c r="M31" s="3"/>
      <c r="N31" s="3"/>
      <c r="O31" s="3"/>
      <c r="P31" s="3"/>
      <c r="Q31" s="3"/>
      <c r="R31" s="3"/>
      <c r="S31" s="3"/>
      <c r="T31" s="3"/>
      <c r="U31" s="3"/>
    </row>
    <row r="32" spans="1:21" x14ac:dyDescent="0.3">
      <c r="A32" s="2" t="s">
        <v>28</v>
      </c>
      <c r="B32" s="3" t="s">
        <v>29</v>
      </c>
      <c r="C32" s="3"/>
      <c r="D32" s="3"/>
      <c r="E32" s="3"/>
      <c r="F32" s="3"/>
      <c r="G32" s="3"/>
      <c r="H32" s="3"/>
      <c r="I32" s="3"/>
      <c r="J32" s="3"/>
      <c r="K32" s="3"/>
      <c r="L32" s="3"/>
      <c r="M32" s="3"/>
      <c r="N32" s="3"/>
      <c r="O32" s="3"/>
      <c r="P32" s="3"/>
      <c r="Q32" s="3"/>
      <c r="R32" s="3"/>
      <c r="S32" s="3"/>
      <c r="T32" s="3"/>
      <c r="U32" s="3"/>
    </row>
    <row r="33" spans="1:21" x14ac:dyDescent="0.3">
      <c r="A33" s="2" t="s">
        <v>7</v>
      </c>
      <c r="B33" s="3" t="s">
        <v>30</v>
      </c>
      <c r="C33" s="3"/>
      <c r="D33" s="3"/>
      <c r="E33" s="3"/>
      <c r="F33" s="3"/>
      <c r="G33" s="3"/>
      <c r="H33" s="3"/>
      <c r="I33" s="3"/>
      <c r="J33" s="3"/>
      <c r="K33" s="3"/>
      <c r="L33" s="3"/>
      <c r="M33" s="3"/>
      <c r="N33" s="3"/>
      <c r="O33" s="3"/>
      <c r="P33" s="3"/>
      <c r="Q33" s="3"/>
      <c r="R33" s="3"/>
      <c r="S33" s="3"/>
      <c r="T33" s="3"/>
      <c r="U33" s="3"/>
    </row>
    <row r="34" spans="1:21" s="10" customFormat="1" ht="303.60000000000002" x14ac:dyDescent="0.3">
      <c r="A34" s="2" t="s">
        <v>9</v>
      </c>
      <c r="B34" s="7" t="s">
        <v>96</v>
      </c>
      <c r="C34" s="2"/>
      <c r="D34" s="2"/>
      <c r="E34" s="2"/>
      <c r="F34" s="2"/>
      <c r="G34" s="2"/>
      <c r="H34" s="2"/>
      <c r="I34" s="2"/>
      <c r="J34" s="2"/>
      <c r="K34" s="2"/>
      <c r="L34" s="2"/>
      <c r="M34" s="2"/>
      <c r="N34" s="2"/>
      <c r="O34" s="2"/>
      <c r="P34" s="2"/>
      <c r="Q34" s="2"/>
      <c r="R34" s="2"/>
      <c r="S34" s="2"/>
      <c r="T34" s="2"/>
      <c r="U34" s="2"/>
    </row>
  </sheetData>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D2638-824B-4A88-9972-F93D308C48B7}">
  <dimension ref="A1:H11"/>
  <sheetViews>
    <sheetView workbookViewId="0">
      <selection activeCell="C6" sqref="C6"/>
    </sheetView>
  </sheetViews>
  <sheetFormatPr defaultRowHeight="14.4" x14ac:dyDescent="0.3"/>
  <cols>
    <col min="1" max="1" width="20.6640625" style="10" customWidth="1"/>
    <col min="2" max="2" width="30.6640625" style="10" customWidth="1"/>
    <col min="3" max="3" width="40.33203125" style="10" customWidth="1"/>
    <col min="4" max="4" width="13.21875" style="10" customWidth="1"/>
    <col min="5" max="5" width="10.5546875" style="10" customWidth="1"/>
    <col min="6" max="6" width="12.5546875" style="10" customWidth="1"/>
    <col min="7" max="7" width="11.5546875" style="10" customWidth="1"/>
    <col min="8" max="8" width="13.44140625" style="10" customWidth="1"/>
    <col min="9" max="16384" width="8.88671875" style="10"/>
  </cols>
  <sheetData>
    <row r="1" spans="1:8" ht="27.6" x14ac:dyDescent="0.3">
      <c r="A1" s="13" t="s">
        <v>32</v>
      </c>
      <c r="B1" s="13" t="s">
        <v>33</v>
      </c>
      <c r="C1" s="13" t="s">
        <v>34</v>
      </c>
      <c r="D1" s="13" t="s">
        <v>35</v>
      </c>
      <c r="E1" s="13" t="s">
        <v>36</v>
      </c>
      <c r="F1" s="13" t="s">
        <v>37</v>
      </c>
      <c r="G1" s="13" t="s">
        <v>38</v>
      </c>
      <c r="H1" s="13" t="s">
        <v>39</v>
      </c>
    </row>
    <row r="2" spans="1:8" ht="28.8" x14ac:dyDescent="0.3">
      <c r="A2" s="10" t="s">
        <v>75</v>
      </c>
      <c r="B2" s="17" t="s">
        <v>40</v>
      </c>
      <c r="C2" s="21" t="s">
        <v>41</v>
      </c>
      <c r="D2" s="33" t="s">
        <v>42</v>
      </c>
      <c r="E2" s="16">
        <v>10</v>
      </c>
      <c r="F2" s="16"/>
      <c r="G2" s="16" t="s">
        <v>43</v>
      </c>
      <c r="H2" s="16" t="s">
        <v>44</v>
      </c>
    </row>
    <row r="3" spans="1:8" x14ac:dyDescent="0.3">
      <c r="A3" s="10" t="s">
        <v>75</v>
      </c>
      <c r="B3" s="21" t="s">
        <v>6</v>
      </c>
      <c r="C3" s="21" t="s">
        <v>6</v>
      </c>
      <c r="D3" s="21" t="s">
        <v>51</v>
      </c>
      <c r="E3" s="16">
        <v>4</v>
      </c>
      <c r="F3" s="16"/>
      <c r="G3" s="16" t="s">
        <v>43</v>
      </c>
      <c r="H3" s="16" t="s">
        <v>44</v>
      </c>
    </row>
    <row r="4" spans="1:8" ht="26.4" x14ac:dyDescent="0.3">
      <c r="A4" s="10" t="s">
        <v>75</v>
      </c>
      <c r="B4" s="21" t="s">
        <v>53</v>
      </c>
      <c r="C4" s="21" t="s">
        <v>45</v>
      </c>
      <c r="D4" s="21" t="s">
        <v>46</v>
      </c>
      <c r="E4" s="16">
        <v>3</v>
      </c>
      <c r="F4" s="16" t="s">
        <v>47</v>
      </c>
      <c r="G4" s="16" t="s">
        <v>43</v>
      </c>
      <c r="H4" s="16" t="s">
        <v>44</v>
      </c>
    </row>
    <row r="5" spans="1:8" ht="39.6" x14ac:dyDescent="0.3">
      <c r="A5" s="10" t="s">
        <v>75</v>
      </c>
      <c r="B5" s="23" t="s">
        <v>179</v>
      </c>
      <c r="C5" s="21" t="s">
        <v>180</v>
      </c>
      <c r="D5" s="23" t="s">
        <v>182</v>
      </c>
      <c r="E5" s="16">
        <v>2</v>
      </c>
      <c r="F5" s="23"/>
      <c r="G5" s="16" t="s">
        <v>43</v>
      </c>
      <c r="H5" s="16" t="s">
        <v>44</v>
      </c>
    </row>
    <row r="6" spans="1:8" ht="52.8" x14ac:dyDescent="0.3">
      <c r="A6" s="10" t="s">
        <v>75</v>
      </c>
      <c r="B6" s="23" t="s">
        <v>174</v>
      </c>
      <c r="C6" s="21" t="s">
        <v>181</v>
      </c>
      <c r="D6" s="23" t="s">
        <v>46</v>
      </c>
      <c r="E6" s="16"/>
      <c r="F6" s="23"/>
      <c r="G6" s="16" t="s">
        <v>43</v>
      </c>
      <c r="H6" s="16" t="s">
        <v>44</v>
      </c>
    </row>
    <row r="7" spans="1:8" ht="28.8" x14ac:dyDescent="0.3">
      <c r="A7" s="10" t="s">
        <v>75</v>
      </c>
      <c r="B7" s="48" t="s">
        <v>138</v>
      </c>
      <c r="C7" s="48" t="s">
        <v>160</v>
      </c>
      <c r="D7" s="10" t="s">
        <v>49</v>
      </c>
      <c r="G7" s="10" t="s">
        <v>43</v>
      </c>
      <c r="H7" s="10" t="s">
        <v>50</v>
      </c>
    </row>
    <row r="8" spans="1:8" ht="28.8" x14ac:dyDescent="0.3">
      <c r="A8" s="10" t="s">
        <v>75</v>
      </c>
      <c r="B8" s="48" t="s">
        <v>139</v>
      </c>
      <c r="C8" s="48" t="s">
        <v>161</v>
      </c>
      <c r="D8" s="10" t="s">
        <v>49</v>
      </c>
      <c r="G8" s="10" t="s">
        <v>43</v>
      </c>
      <c r="H8" s="10" t="s">
        <v>50</v>
      </c>
    </row>
    <row r="9" spans="1:8" ht="28.8" x14ac:dyDescent="0.3">
      <c r="A9" s="10" t="s">
        <v>75</v>
      </c>
      <c r="B9" s="48" t="s">
        <v>140</v>
      </c>
      <c r="C9" s="48" t="s">
        <v>162</v>
      </c>
      <c r="D9" s="10" t="s">
        <v>49</v>
      </c>
      <c r="G9" s="10" t="s">
        <v>43</v>
      </c>
      <c r="H9" s="10" t="s">
        <v>50</v>
      </c>
    </row>
    <row r="10" spans="1:8" ht="28.8" x14ac:dyDescent="0.3">
      <c r="A10" s="10" t="s">
        <v>75</v>
      </c>
      <c r="B10" s="48" t="s">
        <v>141</v>
      </c>
      <c r="C10" s="48" t="s">
        <v>163</v>
      </c>
      <c r="D10" s="10" t="s">
        <v>49</v>
      </c>
      <c r="G10" s="10" t="s">
        <v>43</v>
      </c>
      <c r="H10" s="10" t="s">
        <v>50</v>
      </c>
    </row>
    <row r="11" spans="1:8" x14ac:dyDescent="0.3">
      <c r="A11" s="10" t="s">
        <v>75</v>
      </c>
      <c r="B11" s="10" t="s">
        <v>164</v>
      </c>
      <c r="C11" s="48" t="s">
        <v>165</v>
      </c>
      <c r="D11" s="10" t="s">
        <v>49</v>
      </c>
      <c r="G11" s="10" t="s">
        <v>43</v>
      </c>
      <c r="H11" s="10" t="s">
        <v>50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106BC-85B0-49B2-8519-64B3B82F32F3}">
  <dimension ref="A1:J15"/>
  <sheetViews>
    <sheetView workbookViewId="0"/>
  </sheetViews>
  <sheetFormatPr defaultRowHeight="14.4" x14ac:dyDescent="0.3"/>
  <cols>
    <col min="1" max="1" width="10.6640625" style="8" customWidth="1"/>
    <col min="2" max="16384" width="8.88671875" style="8"/>
  </cols>
  <sheetData>
    <row r="1" spans="1:10" ht="72" x14ac:dyDescent="0.3">
      <c r="A1" s="38" t="s">
        <v>40</v>
      </c>
      <c r="B1" s="38" t="s">
        <v>6</v>
      </c>
      <c r="C1" s="38" t="s">
        <v>7</v>
      </c>
      <c r="D1" s="38" t="s">
        <v>179</v>
      </c>
      <c r="E1" s="46" t="s">
        <v>174</v>
      </c>
      <c r="F1" s="43" t="s">
        <v>138</v>
      </c>
      <c r="G1" s="43" t="s">
        <v>139</v>
      </c>
      <c r="H1" s="43" t="s">
        <v>140</v>
      </c>
      <c r="I1" s="43" t="s">
        <v>141</v>
      </c>
      <c r="J1" s="43" t="s">
        <v>164</v>
      </c>
    </row>
    <row r="2" spans="1:10" x14ac:dyDescent="0.3">
      <c r="A2" s="36">
        <f>DATE(B2,1,C2)</f>
        <v>34590</v>
      </c>
      <c r="B2" s="38">
        <v>1994</v>
      </c>
      <c r="C2" s="38">
        <v>256</v>
      </c>
      <c r="D2" s="39" t="s">
        <v>178</v>
      </c>
      <c r="E2" s="39">
        <v>1</v>
      </c>
      <c r="F2" s="50">
        <v>121.8</v>
      </c>
      <c r="G2" s="50">
        <v>120.1</v>
      </c>
      <c r="H2" s="50">
        <v>120.7</v>
      </c>
      <c r="I2" s="50">
        <f>AVERAGE(F2:H2)</f>
        <v>120.86666666666666</v>
      </c>
      <c r="J2" s="49">
        <f>I2/500</f>
        <v>0.24173333333333333</v>
      </c>
    </row>
    <row r="3" spans="1:10" x14ac:dyDescent="0.3">
      <c r="A3" s="36">
        <f t="shared" ref="A3:A15" si="0">DATE(B3,1,C3)</f>
        <v>34590</v>
      </c>
      <c r="B3" s="38">
        <v>1994</v>
      </c>
      <c r="C3" s="38">
        <v>256</v>
      </c>
      <c r="D3" s="39" t="s">
        <v>178</v>
      </c>
      <c r="E3" s="39">
        <v>2</v>
      </c>
      <c r="F3" s="41">
        <v>125.2</v>
      </c>
      <c r="G3" s="41">
        <v>126.2</v>
      </c>
      <c r="H3" s="41">
        <v>128.4</v>
      </c>
      <c r="I3" s="41">
        <f t="shared" ref="I3:I15" si="1">AVERAGE(F3:H3)</f>
        <v>126.60000000000001</v>
      </c>
      <c r="J3" s="49">
        <f t="shared" ref="J3:J15" si="2">I3/500</f>
        <v>0.25320000000000004</v>
      </c>
    </row>
    <row r="4" spans="1:10" x14ac:dyDescent="0.3">
      <c r="A4" s="36">
        <f t="shared" si="0"/>
        <v>34590</v>
      </c>
      <c r="B4" s="38">
        <v>1994</v>
      </c>
      <c r="C4" s="38">
        <v>256</v>
      </c>
      <c r="D4" s="39" t="s">
        <v>178</v>
      </c>
      <c r="E4" s="39">
        <v>3</v>
      </c>
      <c r="F4" s="41">
        <v>126.6</v>
      </c>
      <c r="G4" s="41">
        <v>124.2</v>
      </c>
      <c r="H4" s="41">
        <v>126.1</v>
      </c>
      <c r="I4" s="41">
        <f t="shared" si="1"/>
        <v>125.63333333333333</v>
      </c>
      <c r="J4" s="49">
        <f t="shared" si="2"/>
        <v>0.25126666666666664</v>
      </c>
    </row>
    <row r="5" spans="1:10" x14ac:dyDescent="0.3">
      <c r="A5" s="36">
        <f t="shared" si="0"/>
        <v>34593</v>
      </c>
      <c r="B5" s="38">
        <v>1994</v>
      </c>
      <c r="C5" s="38">
        <v>259</v>
      </c>
      <c r="D5" s="39" t="s">
        <v>177</v>
      </c>
      <c r="E5" s="45">
        <v>1</v>
      </c>
      <c r="F5" s="50">
        <v>133.69999999999999</v>
      </c>
      <c r="G5" s="50">
        <v>132.4</v>
      </c>
      <c r="H5" s="50">
        <v>131.5</v>
      </c>
      <c r="I5" s="50">
        <f t="shared" si="1"/>
        <v>132.53333333333333</v>
      </c>
      <c r="J5" s="49">
        <f t="shared" si="2"/>
        <v>0.26506666666666667</v>
      </c>
    </row>
    <row r="6" spans="1:10" x14ac:dyDescent="0.3">
      <c r="A6" s="36">
        <f t="shared" si="0"/>
        <v>34593</v>
      </c>
      <c r="B6" s="38">
        <v>1994</v>
      </c>
      <c r="C6" s="38">
        <v>259</v>
      </c>
      <c r="D6" s="39" t="s">
        <v>177</v>
      </c>
      <c r="E6" s="45">
        <v>2</v>
      </c>
      <c r="F6" s="41">
        <v>126.2</v>
      </c>
      <c r="G6" s="41">
        <v>131.9</v>
      </c>
      <c r="H6" s="41">
        <v>124.4</v>
      </c>
      <c r="I6" s="41">
        <f t="shared" si="1"/>
        <v>127.5</v>
      </c>
      <c r="J6" s="49">
        <f t="shared" si="2"/>
        <v>0.255</v>
      </c>
    </row>
    <row r="7" spans="1:10" x14ac:dyDescent="0.3">
      <c r="A7" s="36">
        <f t="shared" si="0"/>
        <v>34593</v>
      </c>
      <c r="B7" s="38">
        <v>1994</v>
      </c>
      <c r="C7" s="38">
        <v>259</v>
      </c>
      <c r="D7" s="39" t="s">
        <v>177</v>
      </c>
      <c r="E7" s="45">
        <v>3</v>
      </c>
      <c r="F7" s="41">
        <v>132</v>
      </c>
      <c r="G7" s="41">
        <v>131.9</v>
      </c>
      <c r="H7" s="41">
        <v>133.5</v>
      </c>
      <c r="I7" s="41">
        <f t="shared" si="1"/>
        <v>132.46666666666667</v>
      </c>
      <c r="J7" s="49">
        <f t="shared" si="2"/>
        <v>0.26493333333333335</v>
      </c>
    </row>
    <row r="8" spans="1:10" x14ac:dyDescent="0.3">
      <c r="A8" s="36">
        <f t="shared" si="0"/>
        <v>34593</v>
      </c>
      <c r="B8" s="38">
        <v>1994</v>
      </c>
      <c r="C8" s="38">
        <v>259</v>
      </c>
      <c r="D8" s="39" t="s">
        <v>177</v>
      </c>
      <c r="E8" s="45">
        <v>4</v>
      </c>
      <c r="F8" s="41">
        <v>125.5</v>
      </c>
      <c r="G8" s="41">
        <v>125.3</v>
      </c>
      <c r="H8" s="41">
        <v>129.69999999999999</v>
      </c>
      <c r="I8" s="41">
        <f t="shared" si="1"/>
        <v>126.83333333333333</v>
      </c>
      <c r="J8" s="49">
        <f t="shared" si="2"/>
        <v>0.25366666666666665</v>
      </c>
    </row>
    <row r="9" spans="1:10" x14ac:dyDescent="0.3">
      <c r="A9" s="36">
        <f t="shared" si="0"/>
        <v>34600</v>
      </c>
      <c r="B9" s="38">
        <v>1994</v>
      </c>
      <c r="C9" s="38">
        <v>266</v>
      </c>
      <c r="D9" s="39" t="s">
        <v>176</v>
      </c>
      <c r="E9" s="45">
        <v>1</v>
      </c>
      <c r="F9" s="50">
        <v>169</v>
      </c>
      <c r="G9" s="50">
        <v>169.3</v>
      </c>
      <c r="H9" s="50">
        <v>171.5</v>
      </c>
      <c r="I9" s="50">
        <f t="shared" si="1"/>
        <v>169.93333333333334</v>
      </c>
      <c r="J9" s="49">
        <f t="shared" si="2"/>
        <v>0.33986666666666665</v>
      </c>
    </row>
    <row r="10" spans="1:10" x14ac:dyDescent="0.3">
      <c r="A10" s="36">
        <f t="shared" si="0"/>
        <v>34600</v>
      </c>
      <c r="B10" s="38">
        <v>1994</v>
      </c>
      <c r="C10" s="38">
        <v>266</v>
      </c>
      <c r="D10" s="39" t="s">
        <v>176</v>
      </c>
      <c r="E10" s="45">
        <v>2</v>
      </c>
      <c r="F10" s="41">
        <v>150.69999999999999</v>
      </c>
      <c r="G10" s="41">
        <v>151</v>
      </c>
      <c r="H10" s="41">
        <v>152</v>
      </c>
      <c r="I10" s="41">
        <f t="shared" si="1"/>
        <v>151.23333333333332</v>
      </c>
      <c r="J10" s="49">
        <f t="shared" si="2"/>
        <v>0.30246666666666666</v>
      </c>
    </row>
    <row r="11" spans="1:10" x14ac:dyDescent="0.3">
      <c r="A11" s="36">
        <f t="shared" si="0"/>
        <v>34600</v>
      </c>
      <c r="B11" s="38">
        <v>1994</v>
      </c>
      <c r="C11" s="38">
        <v>266</v>
      </c>
      <c r="D11" s="39" t="s">
        <v>176</v>
      </c>
      <c r="E11" s="45">
        <v>3</v>
      </c>
      <c r="F11" s="41">
        <v>167.6</v>
      </c>
      <c r="G11" s="41">
        <v>165.4</v>
      </c>
      <c r="H11" s="41">
        <v>168.9</v>
      </c>
      <c r="I11" s="41">
        <f t="shared" si="1"/>
        <v>167.29999999999998</v>
      </c>
      <c r="J11" s="49">
        <f t="shared" si="2"/>
        <v>0.33459999999999995</v>
      </c>
    </row>
    <row r="12" spans="1:10" x14ac:dyDescent="0.3">
      <c r="A12" s="36">
        <f t="shared" si="0"/>
        <v>34604</v>
      </c>
      <c r="B12" s="38">
        <v>1994</v>
      </c>
      <c r="C12" s="38">
        <v>270</v>
      </c>
      <c r="D12" s="39" t="s">
        <v>175</v>
      </c>
      <c r="E12" s="45">
        <v>1</v>
      </c>
      <c r="F12" s="50">
        <v>155.69999999999999</v>
      </c>
      <c r="G12" s="50">
        <v>153.80000000000001</v>
      </c>
      <c r="H12" s="50">
        <v>155.69999999999999</v>
      </c>
      <c r="I12" s="50">
        <f t="shared" si="1"/>
        <v>155.06666666666666</v>
      </c>
      <c r="J12" s="49">
        <f t="shared" si="2"/>
        <v>0.31013333333333332</v>
      </c>
    </row>
    <row r="13" spans="1:10" x14ac:dyDescent="0.3">
      <c r="A13" s="36">
        <f t="shared" si="0"/>
        <v>34604</v>
      </c>
      <c r="B13" s="38">
        <v>1994</v>
      </c>
      <c r="C13" s="38">
        <v>270</v>
      </c>
      <c r="D13" s="39" t="s">
        <v>175</v>
      </c>
      <c r="E13" s="45">
        <v>2</v>
      </c>
      <c r="F13" s="41">
        <v>146.6</v>
      </c>
      <c r="G13" s="41">
        <v>148.1</v>
      </c>
      <c r="H13" s="41">
        <v>148.9</v>
      </c>
      <c r="I13" s="41">
        <f t="shared" si="1"/>
        <v>147.86666666666667</v>
      </c>
      <c r="J13" s="49">
        <f t="shared" si="2"/>
        <v>0.29573333333333335</v>
      </c>
    </row>
    <row r="14" spans="1:10" x14ac:dyDescent="0.3">
      <c r="A14" s="36">
        <f t="shared" si="0"/>
        <v>34604</v>
      </c>
      <c r="B14" s="38">
        <v>1994</v>
      </c>
      <c r="C14" s="38">
        <v>270</v>
      </c>
      <c r="D14" s="39" t="s">
        <v>175</v>
      </c>
      <c r="E14" s="45">
        <v>3</v>
      </c>
      <c r="F14" s="41">
        <v>153</v>
      </c>
      <c r="G14" s="41">
        <v>157.69999999999999</v>
      </c>
      <c r="H14" s="41">
        <v>157.5</v>
      </c>
      <c r="I14" s="41">
        <f t="shared" si="1"/>
        <v>156.06666666666666</v>
      </c>
      <c r="J14" s="49">
        <f t="shared" si="2"/>
        <v>0.31213333333333332</v>
      </c>
    </row>
    <row r="15" spans="1:10" x14ac:dyDescent="0.3">
      <c r="A15" s="36">
        <f t="shared" si="0"/>
        <v>34604</v>
      </c>
      <c r="B15" s="38">
        <v>1994</v>
      </c>
      <c r="C15" s="38">
        <v>270</v>
      </c>
      <c r="D15" s="39" t="s">
        <v>175</v>
      </c>
      <c r="E15" s="45">
        <v>4</v>
      </c>
      <c r="F15" s="41">
        <v>153.5</v>
      </c>
      <c r="G15" s="41">
        <v>155.19999999999999</v>
      </c>
      <c r="H15" s="41">
        <v>155.30000000000001</v>
      </c>
      <c r="I15" s="41">
        <f t="shared" si="1"/>
        <v>154.66666666666666</v>
      </c>
      <c r="J15" s="49">
        <f t="shared" si="2"/>
        <v>0.30933333333333329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68D84-1FB7-4A2F-A1DC-8766AF48AB91}">
  <sheetPr codeName="Sheet7"/>
  <dimension ref="A1:H15"/>
  <sheetViews>
    <sheetView workbookViewId="0"/>
  </sheetViews>
  <sheetFormatPr defaultRowHeight="14.4" x14ac:dyDescent="0.3"/>
  <cols>
    <col min="1" max="1" width="23" style="15" customWidth="1"/>
    <col min="2" max="2" width="25.77734375" style="15" customWidth="1"/>
    <col min="3" max="3" width="92.33203125" style="15" customWidth="1"/>
    <col min="4" max="4" width="17" style="15" customWidth="1"/>
    <col min="5" max="5" width="10.6640625" style="15" customWidth="1"/>
    <col min="6" max="6" width="12.33203125" style="15" customWidth="1"/>
    <col min="7" max="7" width="11.6640625" style="15" customWidth="1"/>
    <col min="8" max="8" width="12.44140625" style="15" customWidth="1"/>
    <col min="9" max="16384" width="8.88671875" style="15"/>
  </cols>
  <sheetData>
    <row r="1" spans="1:8" ht="27.6" x14ac:dyDescent="0.3">
      <c r="A1" s="14" t="s">
        <v>32</v>
      </c>
      <c r="B1" s="14" t="s">
        <v>33</v>
      </c>
      <c r="C1" s="14" t="s">
        <v>34</v>
      </c>
      <c r="D1" s="14" t="s">
        <v>35</v>
      </c>
      <c r="E1" s="14" t="s">
        <v>36</v>
      </c>
      <c r="F1" s="14" t="s">
        <v>37</v>
      </c>
      <c r="G1" s="14" t="s">
        <v>38</v>
      </c>
      <c r="H1" s="14" t="s">
        <v>39</v>
      </c>
    </row>
    <row r="2" spans="1:8" x14ac:dyDescent="0.3">
      <c r="A2" s="16" t="s">
        <v>149</v>
      </c>
      <c r="B2" s="17" t="s">
        <v>40</v>
      </c>
      <c r="C2" s="18" t="s">
        <v>41</v>
      </c>
      <c r="D2" s="19" t="s">
        <v>42</v>
      </c>
      <c r="E2" s="20">
        <v>10</v>
      </c>
      <c r="F2" s="20"/>
      <c r="G2" s="20" t="s">
        <v>43</v>
      </c>
      <c r="H2" s="20" t="s">
        <v>44</v>
      </c>
    </row>
    <row r="3" spans="1:8" x14ac:dyDescent="0.3">
      <c r="A3" s="16" t="s">
        <v>149</v>
      </c>
      <c r="B3" s="18" t="s">
        <v>6</v>
      </c>
      <c r="C3" s="18" t="s">
        <v>6</v>
      </c>
      <c r="D3" s="18" t="s">
        <v>51</v>
      </c>
      <c r="E3" s="20">
        <v>4</v>
      </c>
      <c r="F3" s="20"/>
      <c r="G3" s="20" t="s">
        <v>43</v>
      </c>
      <c r="H3" s="20" t="s">
        <v>44</v>
      </c>
    </row>
    <row r="4" spans="1:8" x14ac:dyDescent="0.3">
      <c r="A4" s="16" t="s">
        <v>149</v>
      </c>
      <c r="B4" s="21" t="s">
        <v>7</v>
      </c>
      <c r="C4" s="18" t="s">
        <v>45</v>
      </c>
      <c r="D4" s="18" t="s">
        <v>46</v>
      </c>
      <c r="E4" s="20">
        <v>3</v>
      </c>
      <c r="F4" s="20" t="s">
        <v>47</v>
      </c>
      <c r="G4" s="20" t="s">
        <v>43</v>
      </c>
      <c r="H4" s="20" t="s">
        <v>44</v>
      </c>
    </row>
    <row r="5" spans="1:8" s="23" customFormat="1" ht="26.4" x14ac:dyDescent="0.3">
      <c r="A5" s="16" t="s">
        <v>149</v>
      </c>
      <c r="B5" s="22" t="s">
        <v>97</v>
      </c>
      <c r="C5" s="21" t="s">
        <v>148</v>
      </c>
      <c r="D5" s="21" t="s">
        <v>112</v>
      </c>
      <c r="E5" s="16" t="s">
        <v>48</v>
      </c>
      <c r="F5" s="16"/>
      <c r="G5" s="16" t="s">
        <v>43</v>
      </c>
      <c r="H5" s="16" t="s">
        <v>44</v>
      </c>
    </row>
    <row r="6" spans="1:8" ht="26.4" x14ac:dyDescent="0.3">
      <c r="A6" s="16" t="s">
        <v>149</v>
      </c>
      <c r="B6" s="22" t="s">
        <v>31</v>
      </c>
      <c r="C6" s="21" t="s">
        <v>172</v>
      </c>
      <c r="D6" s="18" t="s">
        <v>46</v>
      </c>
      <c r="E6" s="20"/>
      <c r="F6" s="20" t="s">
        <v>52</v>
      </c>
      <c r="G6" s="20" t="s">
        <v>43</v>
      </c>
      <c r="H6" s="20" t="s">
        <v>44</v>
      </c>
    </row>
    <row r="7" spans="1:8" ht="27" x14ac:dyDescent="0.3">
      <c r="A7" s="16" t="s">
        <v>149</v>
      </c>
      <c r="B7" s="24" t="s">
        <v>99</v>
      </c>
      <c r="C7" s="18" t="s">
        <v>173</v>
      </c>
      <c r="D7" s="18" t="s">
        <v>49</v>
      </c>
      <c r="E7" s="20"/>
      <c r="F7" s="20"/>
      <c r="G7" s="20" t="s">
        <v>43</v>
      </c>
      <c r="H7" s="20" t="s">
        <v>44</v>
      </c>
    </row>
    <row r="8" spans="1:8" ht="15.6" x14ac:dyDescent="0.3">
      <c r="A8" s="16" t="s">
        <v>149</v>
      </c>
      <c r="B8" s="24" t="s">
        <v>100</v>
      </c>
      <c r="C8" s="18" t="s">
        <v>105</v>
      </c>
      <c r="D8" s="18" t="s">
        <v>46</v>
      </c>
      <c r="E8" s="20"/>
      <c r="F8" s="20"/>
      <c r="G8" s="20" t="s">
        <v>43</v>
      </c>
      <c r="H8" s="20" t="s">
        <v>50</v>
      </c>
    </row>
    <row r="9" spans="1:8" ht="15.6" x14ac:dyDescent="0.3">
      <c r="A9" s="16" t="s">
        <v>149</v>
      </c>
      <c r="B9" s="12" t="s">
        <v>101</v>
      </c>
      <c r="C9" s="24" t="s">
        <v>106</v>
      </c>
      <c r="D9" s="18"/>
      <c r="E9" s="20"/>
      <c r="F9" s="20"/>
      <c r="G9" s="20" t="s">
        <v>43</v>
      </c>
      <c r="H9" s="20" t="s">
        <v>50</v>
      </c>
    </row>
    <row r="10" spans="1:8" ht="15.6" x14ac:dyDescent="0.3">
      <c r="A10" s="16" t="s">
        <v>149</v>
      </c>
      <c r="B10" s="24" t="s">
        <v>102</v>
      </c>
      <c r="C10" s="18" t="s">
        <v>107</v>
      </c>
      <c r="D10" s="18" t="s">
        <v>49</v>
      </c>
      <c r="E10" s="20"/>
      <c r="F10" s="20"/>
      <c r="G10" s="20" t="s">
        <v>43</v>
      </c>
      <c r="H10" s="20" t="s">
        <v>50</v>
      </c>
    </row>
    <row r="11" spans="1:8" ht="15.6" x14ac:dyDescent="0.3">
      <c r="A11" s="16" t="s">
        <v>149</v>
      </c>
      <c r="B11" s="24" t="s">
        <v>8</v>
      </c>
      <c r="C11" s="18" t="s">
        <v>81</v>
      </c>
      <c r="D11" s="18" t="s">
        <v>49</v>
      </c>
      <c r="E11" s="20"/>
      <c r="F11" s="20"/>
      <c r="G11" s="20" t="s">
        <v>43</v>
      </c>
      <c r="H11" s="20" t="s">
        <v>50</v>
      </c>
    </row>
    <row r="12" spans="1:8" x14ac:dyDescent="0.3">
      <c r="A12" s="16" t="s">
        <v>149</v>
      </c>
      <c r="B12" s="25" t="s">
        <v>103</v>
      </c>
      <c r="C12" s="18" t="s">
        <v>111</v>
      </c>
      <c r="D12" s="18" t="s">
        <v>49</v>
      </c>
      <c r="E12" s="20"/>
      <c r="F12" s="20"/>
      <c r="G12" s="20" t="s">
        <v>43</v>
      </c>
      <c r="H12" s="20" t="s">
        <v>50</v>
      </c>
    </row>
    <row r="13" spans="1:8" x14ac:dyDescent="0.3">
      <c r="A13" s="16" t="s">
        <v>149</v>
      </c>
      <c r="B13" s="25" t="s">
        <v>108</v>
      </c>
      <c r="C13" s="18" t="s">
        <v>110</v>
      </c>
      <c r="D13" s="18" t="s">
        <v>49</v>
      </c>
      <c r="E13" s="20"/>
      <c r="F13" s="20"/>
      <c r="G13" s="20" t="s">
        <v>43</v>
      </c>
      <c r="H13" s="20" t="s">
        <v>50</v>
      </c>
    </row>
    <row r="14" spans="1:8" x14ac:dyDescent="0.3">
      <c r="A14" s="16" t="s">
        <v>149</v>
      </c>
      <c r="B14" s="25" t="s">
        <v>104</v>
      </c>
      <c r="C14" s="18" t="s">
        <v>109</v>
      </c>
      <c r="D14" s="18" t="s">
        <v>49</v>
      </c>
      <c r="E14" s="20"/>
      <c r="F14" s="20"/>
      <c r="G14" s="20" t="s">
        <v>43</v>
      </c>
      <c r="H14" s="20" t="s">
        <v>50</v>
      </c>
    </row>
    <row r="15" spans="1:8" ht="28.8" x14ac:dyDescent="0.3">
      <c r="A15" s="16" t="s">
        <v>149</v>
      </c>
      <c r="B15" s="25" t="s">
        <v>142</v>
      </c>
      <c r="C15" s="18" t="s">
        <v>143</v>
      </c>
      <c r="D15" s="18" t="s">
        <v>49</v>
      </c>
      <c r="E15" s="20"/>
      <c r="F15" s="20"/>
      <c r="G15" s="20" t="s">
        <v>43</v>
      </c>
      <c r="H15" s="20"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DB8E1-A04E-418C-91D3-705CA2756F10}">
  <sheetPr codeName="Sheet1"/>
  <dimension ref="A1:P80"/>
  <sheetViews>
    <sheetView workbookViewId="0"/>
  </sheetViews>
  <sheetFormatPr defaultRowHeight="14.4" x14ac:dyDescent="0.3"/>
  <cols>
    <col min="1" max="1" width="9.6640625" style="8" bestFit="1" customWidth="1"/>
    <col min="2" max="13" width="8.33203125" style="8" customWidth="1"/>
    <col min="14" max="14" width="12.5546875" style="8" customWidth="1"/>
    <col min="15" max="15" width="8.33203125" style="8" customWidth="1"/>
    <col min="16" max="16" width="10" style="8" bestFit="1" customWidth="1"/>
    <col min="17" max="17" width="27.33203125" style="8" bestFit="1" customWidth="1"/>
    <col min="18" max="18" width="14.88671875" style="8" customWidth="1"/>
    <col min="19" max="16384" width="8.88671875" style="8"/>
  </cols>
  <sheetData>
    <row r="1" spans="1:16" ht="57.6" x14ac:dyDescent="0.3">
      <c r="A1" s="28" t="s">
        <v>40</v>
      </c>
      <c r="B1" s="28" t="s">
        <v>6</v>
      </c>
      <c r="C1" s="28" t="s">
        <v>7</v>
      </c>
      <c r="D1" s="29" t="s">
        <v>97</v>
      </c>
      <c r="E1" s="29" t="s">
        <v>98</v>
      </c>
      <c r="F1" s="29" t="s">
        <v>99</v>
      </c>
      <c r="G1" s="29" t="s">
        <v>100</v>
      </c>
      <c r="H1" s="29" t="s">
        <v>101</v>
      </c>
      <c r="I1" s="29" t="s">
        <v>102</v>
      </c>
      <c r="J1" s="28" t="s">
        <v>8</v>
      </c>
      <c r="K1" s="29" t="s">
        <v>103</v>
      </c>
      <c r="L1" s="29" t="s">
        <v>108</v>
      </c>
      <c r="M1" s="29" t="s">
        <v>104</v>
      </c>
      <c r="N1" s="29" t="s">
        <v>142</v>
      </c>
      <c r="O1" s="29"/>
      <c r="P1" s="29"/>
    </row>
    <row r="2" spans="1:16" x14ac:dyDescent="0.3">
      <c r="A2" s="26">
        <f>DATE(B2,1,C2)</f>
        <v>34473</v>
      </c>
      <c r="B2" s="8">
        <v>1994</v>
      </c>
      <c r="C2" s="8">
        <v>139</v>
      </c>
      <c r="D2" s="8" t="s">
        <v>0</v>
      </c>
      <c r="E2" s="8">
        <v>1</v>
      </c>
      <c r="F2" s="8">
        <f>2*0.762</f>
        <v>1.524</v>
      </c>
      <c r="G2" s="8">
        <v>13</v>
      </c>
      <c r="H2" s="8">
        <v>12.8</v>
      </c>
      <c r="I2" s="8">
        <v>547</v>
      </c>
      <c r="J2" s="30">
        <f t="shared" ref="J2:J33" si="0">I2/(F2*10000)</f>
        <v>3.5892388451443567E-2</v>
      </c>
      <c r="K2" s="8">
        <v>2.4</v>
      </c>
      <c r="L2" s="8">
        <v>0.7</v>
      </c>
      <c r="M2" s="8" t="e">
        <v>#N/A</v>
      </c>
      <c r="N2" s="27">
        <f>10*SUMIF(K2:M2,"&lt;&gt;#N/A")/F2</f>
        <v>20.341207349081362</v>
      </c>
    </row>
    <row r="3" spans="1:16" x14ac:dyDescent="0.3">
      <c r="A3" s="26">
        <f t="shared" ref="A3:A66" si="1">DATE(B3,1,C3)</f>
        <v>34473</v>
      </c>
      <c r="B3" s="8">
        <v>1994</v>
      </c>
      <c r="C3" s="8">
        <v>139</v>
      </c>
      <c r="D3" s="8" t="s">
        <v>1</v>
      </c>
      <c r="E3" s="8">
        <v>1</v>
      </c>
      <c r="F3" s="8">
        <f t="shared" ref="F3:F66" si="2">2*0.762</f>
        <v>1.524</v>
      </c>
      <c r="G3" s="8">
        <v>12</v>
      </c>
      <c r="H3" s="8">
        <v>12.6</v>
      </c>
      <c r="I3" s="8">
        <v>630</v>
      </c>
      <c r="J3" s="30">
        <f t="shared" si="0"/>
        <v>4.1338582677165357E-2</v>
      </c>
      <c r="K3" s="8">
        <v>2.6</v>
      </c>
      <c r="L3" s="8">
        <v>0.8</v>
      </c>
      <c r="M3" s="8" t="e">
        <v>#N/A</v>
      </c>
      <c r="N3" s="27">
        <f t="shared" ref="N3:N66" si="3">10*SUMIF(K3:M3,"&lt;&gt;#N/A")/F3</f>
        <v>22.309711286089239</v>
      </c>
    </row>
    <row r="4" spans="1:16" x14ac:dyDescent="0.3">
      <c r="A4" s="26">
        <f t="shared" si="1"/>
        <v>34473</v>
      </c>
      <c r="B4" s="8">
        <v>1994</v>
      </c>
      <c r="C4" s="8">
        <v>139</v>
      </c>
      <c r="D4" s="8" t="s">
        <v>2</v>
      </c>
      <c r="E4" s="8">
        <v>1</v>
      </c>
      <c r="F4" s="8">
        <f t="shared" si="2"/>
        <v>1.524</v>
      </c>
      <c r="G4" s="8">
        <v>12</v>
      </c>
      <c r="H4" s="8">
        <v>13</v>
      </c>
      <c r="I4" s="8">
        <v>622</v>
      </c>
      <c r="J4" s="30">
        <f t="shared" si="0"/>
        <v>4.0813648293963257E-2</v>
      </c>
      <c r="K4" s="8">
        <v>2.5</v>
      </c>
      <c r="L4" s="8">
        <v>0.8</v>
      </c>
      <c r="M4" s="8" t="e">
        <v>#N/A</v>
      </c>
      <c r="N4" s="27">
        <f t="shared" si="3"/>
        <v>21.653543307086615</v>
      </c>
    </row>
    <row r="5" spans="1:16" x14ac:dyDescent="0.3">
      <c r="A5" s="26">
        <f t="shared" si="1"/>
        <v>34473</v>
      </c>
      <c r="B5" s="8">
        <v>1994</v>
      </c>
      <c r="C5" s="8">
        <v>139</v>
      </c>
      <c r="D5" s="8" t="s">
        <v>3</v>
      </c>
      <c r="E5" s="8">
        <v>1</v>
      </c>
      <c r="F5" s="8">
        <f t="shared" si="2"/>
        <v>1.524</v>
      </c>
      <c r="G5" s="8">
        <v>12</v>
      </c>
      <c r="H5" s="8">
        <v>12.6</v>
      </c>
      <c r="I5" s="8">
        <v>553</v>
      </c>
      <c r="J5" s="30">
        <f t="shared" si="0"/>
        <v>3.6286089238845146E-2</v>
      </c>
      <c r="K5" s="8">
        <v>2.5</v>
      </c>
      <c r="L5" s="8">
        <v>0.7</v>
      </c>
      <c r="M5" s="8" t="e">
        <v>#N/A</v>
      </c>
      <c r="N5" s="27">
        <f t="shared" si="3"/>
        <v>20.99737532808399</v>
      </c>
    </row>
    <row r="6" spans="1:16" x14ac:dyDescent="0.3">
      <c r="A6" s="26">
        <f t="shared" si="1"/>
        <v>34473</v>
      </c>
      <c r="B6" s="8">
        <v>1994</v>
      </c>
      <c r="C6" s="8">
        <v>139</v>
      </c>
      <c r="D6" s="8" t="s">
        <v>4</v>
      </c>
      <c r="E6" s="8">
        <v>1</v>
      </c>
      <c r="F6" s="8">
        <f t="shared" si="2"/>
        <v>1.524</v>
      </c>
      <c r="G6" s="8">
        <v>12</v>
      </c>
      <c r="H6" s="8">
        <v>12.8</v>
      </c>
      <c r="I6" s="8">
        <v>529</v>
      </c>
      <c r="J6" s="30">
        <f t="shared" si="0"/>
        <v>3.4711286089238846E-2</v>
      </c>
      <c r="K6" s="8">
        <v>2.4</v>
      </c>
      <c r="L6" s="8">
        <v>0.8</v>
      </c>
      <c r="M6" s="8" t="e">
        <v>#N/A</v>
      </c>
      <c r="N6" s="27">
        <f t="shared" si="3"/>
        <v>20.99737532808399</v>
      </c>
    </row>
    <row r="7" spans="1:16" x14ac:dyDescent="0.3">
      <c r="A7" s="26">
        <f t="shared" si="1"/>
        <v>34473</v>
      </c>
      <c r="B7" s="8">
        <v>1994</v>
      </c>
      <c r="C7" s="8">
        <v>139</v>
      </c>
      <c r="D7" s="8" t="s">
        <v>5</v>
      </c>
      <c r="E7" s="8">
        <v>1</v>
      </c>
      <c r="F7" s="8">
        <f t="shared" si="2"/>
        <v>1.524</v>
      </c>
      <c r="G7" s="8">
        <v>13</v>
      </c>
      <c r="H7" s="8">
        <v>12.6</v>
      </c>
      <c r="I7" s="8">
        <v>624</v>
      </c>
      <c r="J7" s="30">
        <f t="shared" si="0"/>
        <v>4.0944881889763779E-2</v>
      </c>
      <c r="K7" s="8">
        <v>2.9</v>
      </c>
      <c r="L7" s="8">
        <v>0.8</v>
      </c>
      <c r="M7" s="8" t="e">
        <v>#N/A</v>
      </c>
      <c r="N7" s="27">
        <f t="shared" si="3"/>
        <v>24.278215223097114</v>
      </c>
    </row>
    <row r="8" spans="1:16" x14ac:dyDescent="0.3">
      <c r="A8" s="26">
        <f t="shared" si="1"/>
        <v>34480</v>
      </c>
      <c r="B8" s="8">
        <v>1994</v>
      </c>
      <c r="C8" s="8">
        <v>146</v>
      </c>
      <c r="D8" s="8" t="s">
        <v>0</v>
      </c>
      <c r="E8" s="8">
        <v>1</v>
      </c>
      <c r="F8" s="8">
        <f t="shared" si="2"/>
        <v>1.524</v>
      </c>
      <c r="G8" s="8">
        <v>12</v>
      </c>
      <c r="H8" s="8">
        <v>18</v>
      </c>
      <c r="I8" s="8">
        <v>1442</v>
      </c>
      <c r="J8" s="30">
        <f t="shared" si="0"/>
        <v>9.461942257217848E-2</v>
      </c>
      <c r="K8" s="8">
        <v>5.4</v>
      </c>
      <c r="L8" s="8">
        <v>2.7</v>
      </c>
      <c r="M8" s="8" t="e">
        <v>#N/A</v>
      </c>
      <c r="N8" s="27">
        <f t="shared" si="3"/>
        <v>53.149606299212607</v>
      </c>
    </row>
    <row r="9" spans="1:16" x14ac:dyDescent="0.3">
      <c r="A9" s="26">
        <f t="shared" si="1"/>
        <v>34480</v>
      </c>
      <c r="B9" s="8">
        <v>1994</v>
      </c>
      <c r="C9" s="8">
        <v>146</v>
      </c>
      <c r="D9" s="8" t="s">
        <v>1</v>
      </c>
      <c r="E9" s="8">
        <v>1</v>
      </c>
      <c r="F9" s="8">
        <f t="shared" si="2"/>
        <v>1.524</v>
      </c>
      <c r="G9" s="8">
        <v>12</v>
      </c>
      <c r="H9" s="8">
        <v>19.399999999999999</v>
      </c>
      <c r="I9" s="8">
        <v>1809</v>
      </c>
      <c r="J9" s="30">
        <f t="shared" si="0"/>
        <v>0.1187007874015748</v>
      </c>
      <c r="K9" s="8">
        <v>7.5</v>
      </c>
      <c r="L9" s="8">
        <v>3.6</v>
      </c>
      <c r="M9" s="8" t="e">
        <v>#N/A</v>
      </c>
      <c r="N9" s="27">
        <f t="shared" si="3"/>
        <v>72.834645669291334</v>
      </c>
    </row>
    <row r="10" spans="1:16" x14ac:dyDescent="0.3">
      <c r="A10" s="26">
        <f t="shared" si="1"/>
        <v>34480</v>
      </c>
      <c r="B10" s="8">
        <v>1994</v>
      </c>
      <c r="C10" s="8">
        <v>146</v>
      </c>
      <c r="D10" s="8" t="s">
        <v>2</v>
      </c>
      <c r="E10" s="8">
        <v>1</v>
      </c>
      <c r="F10" s="8">
        <f t="shared" si="2"/>
        <v>1.524</v>
      </c>
      <c r="G10" s="8">
        <v>12</v>
      </c>
      <c r="H10" s="8">
        <v>21.6</v>
      </c>
      <c r="I10" s="8">
        <v>2155</v>
      </c>
      <c r="J10" s="30">
        <f t="shared" si="0"/>
        <v>0.14140419947506561</v>
      </c>
      <c r="K10" s="8">
        <v>9.3000000000000007</v>
      </c>
      <c r="L10" s="8">
        <v>3.5</v>
      </c>
      <c r="M10" s="8" t="e">
        <v>#N/A</v>
      </c>
      <c r="N10" s="27">
        <f t="shared" si="3"/>
        <v>83.98950131233596</v>
      </c>
    </row>
    <row r="11" spans="1:16" x14ac:dyDescent="0.3">
      <c r="A11" s="26">
        <f t="shared" si="1"/>
        <v>34480</v>
      </c>
      <c r="B11" s="8">
        <v>1994</v>
      </c>
      <c r="C11" s="8">
        <v>146</v>
      </c>
      <c r="D11" s="8" t="s">
        <v>3</v>
      </c>
      <c r="E11" s="8">
        <v>1</v>
      </c>
      <c r="F11" s="8">
        <f t="shared" si="2"/>
        <v>1.524</v>
      </c>
      <c r="G11" s="8">
        <v>12</v>
      </c>
      <c r="H11" s="8">
        <v>21</v>
      </c>
      <c r="I11" s="8">
        <v>2113</v>
      </c>
      <c r="J11" s="30">
        <f t="shared" si="0"/>
        <v>0.13864829396325459</v>
      </c>
      <c r="K11" s="8">
        <v>10.199999999999999</v>
      </c>
      <c r="L11" s="8">
        <v>3.5</v>
      </c>
      <c r="M11" s="8" t="e">
        <v>#N/A</v>
      </c>
      <c r="N11" s="27">
        <f t="shared" si="3"/>
        <v>89.895013123359576</v>
      </c>
    </row>
    <row r="12" spans="1:16" x14ac:dyDescent="0.3">
      <c r="A12" s="26">
        <f t="shared" si="1"/>
        <v>34480</v>
      </c>
      <c r="B12" s="8">
        <v>1994</v>
      </c>
      <c r="C12" s="8">
        <v>146</v>
      </c>
      <c r="D12" s="8" t="s">
        <v>4</v>
      </c>
      <c r="E12" s="8">
        <v>1</v>
      </c>
      <c r="F12" s="8">
        <f t="shared" si="2"/>
        <v>1.524</v>
      </c>
      <c r="G12" s="8">
        <v>12</v>
      </c>
      <c r="H12" s="8">
        <v>19.399999999999999</v>
      </c>
      <c r="I12" s="8">
        <v>2079</v>
      </c>
      <c r="J12" s="30">
        <f t="shared" si="0"/>
        <v>0.13641732283464567</v>
      </c>
      <c r="K12" s="8">
        <v>10</v>
      </c>
      <c r="L12" s="8">
        <v>3.3</v>
      </c>
      <c r="M12" s="8" t="e">
        <v>#N/A</v>
      </c>
      <c r="N12" s="27">
        <f t="shared" si="3"/>
        <v>87.270341207349077</v>
      </c>
    </row>
    <row r="13" spans="1:16" x14ac:dyDescent="0.3">
      <c r="A13" s="26">
        <f t="shared" si="1"/>
        <v>34480</v>
      </c>
      <c r="B13" s="8">
        <v>1994</v>
      </c>
      <c r="C13" s="8">
        <v>146</v>
      </c>
      <c r="D13" s="8" t="s">
        <v>5</v>
      </c>
      <c r="E13" s="8">
        <v>1</v>
      </c>
      <c r="F13" s="8">
        <f t="shared" si="2"/>
        <v>1.524</v>
      </c>
      <c r="G13" s="8">
        <v>12</v>
      </c>
      <c r="H13" s="8">
        <v>21</v>
      </c>
      <c r="I13" s="8">
        <v>2698</v>
      </c>
      <c r="J13" s="30">
        <f t="shared" si="0"/>
        <v>0.17703412073490812</v>
      </c>
      <c r="K13" s="8">
        <v>13.9</v>
      </c>
      <c r="L13" s="8">
        <v>5.0999999999999996</v>
      </c>
      <c r="M13" s="8" t="e">
        <v>#N/A</v>
      </c>
      <c r="N13" s="27">
        <f t="shared" si="3"/>
        <v>124.67191601049869</v>
      </c>
    </row>
    <row r="14" spans="1:16" x14ac:dyDescent="0.3">
      <c r="A14" s="26">
        <f t="shared" si="1"/>
        <v>34486</v>
      </c>
      <c r="B14" s="8">
        <v>1994</v>
      </c>
      <c r="C14" s="8">
        <v>152</v>
      </c>
      <c r="D14" s="8" t="s">
        <v>0</v>
      </c>
      <c r="E14" s="8">
        <v>1</v>
      </c>
      <c r="F14" s="8">
        <f t="shared" si="2"/>
        <v>1.524</v>
      </c>
      <c r="G14" s="8">
        <v>12</v>
      </c>
      <c r="H14" s="8">
        <v>35</v>
      </c>
      <c r="I14" s="8">
        <v>5519</v>
      </c>
      <c r="J14" s="30">
        <f t="shared" si="0"/>
        <v>0.36213910761154855</v>
      </c>
      <c r="K14" s="8">
        <v>22.6</v>
      </c>
      <c r="L14" s="8">
        <v>9.6999999999999993</v>
      </c>
      <c r="M14" s="8" t="e">
        <v>#N/A</v>
      </c>
      <c r="N14" s="27">
        <f t="shared" si="3"/>
        <v>211.94225721784775</v>
      </c>
    </row>
    <row r="15" spans="1:16" x14ac:dyDescent="0.3">
      <c r="A15" s="26">
        <f t="shared" si="1"/>
        <v>34486</v>
      </c>
      <c r="B15" s="8">
        <v>1994</v>
      </c>
      <c r="C15" s="8">
        <v>152</v>
      </c>
      <c r="D15" s="8" t="s">
        <v>1</v>
      </c>
      <c r="E15" s="8">
        <v>1</v>
      </c>
      <c r="F15" s="8">
        <f t="shared" si="2"/>
        <v>1.524</v>
      </c>
      <c r="G15" s="8">
        <v>13</v>
      </c>
      <c r="H15" s="8">
        <v>31.2</v>
      </c>
      <c r="I15" s="8">
        <v>5391</v>
      </c>
      <c r="J15" s="30">
        <f t="shared" si="0"/>
        <v>0.35374015748031495</v>
      </c>
      <c r="K15" s="8">
        <v>21.2</v>
      </c>
      <c r="L15" s="8">
        <v>7.5</v>
      </c>
      <c r="M15" s="8" t="e">
        <v>#N/A</v>
      </c>
      <c r="N15" s="27">
        <f t="shared" si="3"/>
        <v>188.32020997375326</v>
      </c>
    </row>
    <row r="16" spans="1:16" x14ac:dyDescent="0.3">
      <c r="A16" s="26">
        <f t="shared" si="1"/>
        <v>34486</v>
      </c>
      <c r="B16" s="8">
        <v>1994</v>
      </c>
      <c r="C16" s="8">
        <v>152</v>
      </c>
      <c r="D16" s="8" t="s">
        <v>2</v>
      </c>
      <c r="E16" s="8">
        <v>1</v>
      </c>
      <c r="F16" s="8">
        <f t="shared" si="2"/>
        <v>1.524</v>
      </c>
      <c r="G16" s="8">
        <v>12</v>
      </c>
      <c r="H16" s="8">
        <v>35.200000000000003</v>
      </c>
      <c r="I16" s="8">
        <v>5128</v>
      </c>
      <c r="J16" s="30">
        <f t="shared" si="0"/>
        <v>0.33648293963254594</v>
      </c>
      <c r="K16" s="8">
        <v>18.899999999999999</v>
      </c>
      <c r="L16" s="8">
        <v>8.6</v>
      </c>
      <c r="M16" s="8" t="e">
        <v>#N/A</v>
      </c>
      <c r="N16" s="27">
        <f t="shared" si="3"/>
        <v>180.44619422572177</v>
      </c>
    </row>
    <row r="17" spans="1:14" x14ac:dyDescent="0.3">
      <c r="A17" s="26">
        <f t="shared" si="1"/>
        <v>34486</v>
      </c>
      <c r="B17" s="8">
        <v>1994</v>
      </c>
      <c r="C17" s="8">
        <v>152</v>
      </c>
      <c r="D17" s="8" t="s">
        <v>3</v>
      </c>
      <c r="E17" s="8">
        <v>1</v>
      </c>
      <c r="F17" s="8">
        <f t="shared" si="2"/>
        <v>1.524</v>
      </c>
      <c r="G17" s="8">
        <v>12</v>
      </c>
      <c r="H17" s="8">
        <v>37.200000000000003</v>
      </c>
      <c r="I17" s="8">
        <v>6587</v>
      </c>
      <c r="J17" s="30">
        <f t="shared" si="0"/>
        <v>0.43221784776902888</v>
      </c>
      <c r="K17" s="8">
        <v>30.8</v>
      </c>
      <c r="L17" s="8">
        <v>13.9</v>
      </c>
      <c r="M17" s="8" t="e">
        <v>#N/A</v>
      </c>
      <c r="N17" s="27">
        <f t="shared" si="3"/>
        <v>293.30708661417322</v>
      </c>
    </row>
    <row r="18" spans="1:14" x14ac:dyDescent="0.3">
      <c r="A18" s="26">
        <f t="shared" si="1"/>
        <v>34486</v>
      </c>
      <c r="B18" s="8">
        <v>1994</v>
      </c>
      <c r="C18" s="8">
        <v>152</v>
      </c>
      <c r="D18" s="8" t="s">
        <v>4</v>
      </c>
      <c r="E18" s="8">
        <v>1</v>
      </c>
      <c r="F18" s="8">
        <f t="shared" si="2"/>
        <v>1.524</v>
      </c>
      <c r="G18" s="8">
        <v>12</v>
      </c>
      <c r="H18" s="8">
        <v>34.4</v>
      </c>
      <c r="I18" s="8">
        <v>6577</v>
      </c>
      <c r="J18" s="30">
        <f t="shared" si="0"/>
        <v>0.43156167979002624</v>
      </c>
      <c r="K18" s="8">
        <v>26.9</v>
      </c>
      <c r="L18" s="8">
        <v>8.6</v>
      </c>
      <c r="M18" s="8" t="e">
        <v>#N/A</v>
      </c>
      <c r="N18" s="27">
        <f t="shared" si="3"/>
        <v>232.93963254593174</v>
      </c>
    </row>
    <row r="19" spans="1:14" x14ac:dyDescent="0.3">
      <c r="A19" s="26">
        <f t="shared" si="1"/>
        <v>34486</v>
      </c>
      <c r="B19" s="8">
        <v>1994</v>
      </c>
      <c r="C19" s="8">
        <v>152</v>
      </c>
      <c r="D19" s="8" t="s">
        <v>5</v>
      </c>
      <c r="E19" s="8">
        <v>1</v>
      </c>
      <c r="F19" s="8">
        <f t="shared" si="2"/>
        <v>1.524</v>
      </c>
      <c r="G19" s="8">
        <v>12</v>
      </c>
      <c r="H19" s="8">
        <v>33.200000000000003</v>
      </c>
      <c r="I19" s="8">
        <v>5770</v>
      </c>
      <c r="J19" s="30">
        <f t="shared" si="0"/>
        <v>0.37860892388451445</v>
      </c>
      <c r="K19" s="8">
        <v>25.8</v>
      </c>
      <c r="L19" s="8">
        <v>7.6</v>
      </c>
      <c r="M19" s="8" t="e">
        <v>#N/A</v>
      </c>
      <c r="N19" s="27">
        <f t="shared" si="3"/>
        <v>219.16010498687663</v>
      </c>
    </row>
    <row r="20" spans="1:14" x14ac:dyDescent="0.3">
      <c r="A20" s="26">
        <f t="shared" si="1"/>
        <v>34493</v>
      </c>
      <c r="B20" s="8">
        <v>1994</v>
      </c>
      <c r="C20" s="8">
        <v>159</v>
      </c>
      <c r="D20" s="8" t="s">
        <v>0</v>
      </c>
      <c r="E20" s="8">
        <v>1</v>
      </c>
      <c r="F20" s="8">
        <f t="shared" si="2"/>
        <v>1.524</v>
      </c>
      <c r="G20" s="8">
        <v>12</v>
      </c>
      <c r="H20" s="8">
        <v>55.6</v>
      </c>
      <c r="I20" s="8">
        <v>14412</v>
      </c>
      <c r="J20" s="30">
        <f t="shared" si="0"/>
        <v>0.94566929133858268</v>
      </c>
      <c r="K20" s="8">
        <v>69.599999999999994</v>
      </c>
      <c r="L20" s="8">
        <v>34.5</v>
      </c>
      <c r="M20" s="8" t="e">
        <v>#N/A</v>
      </c>
      <c r="N20" s="27">
        <f t="shared" si="3"/>
        <v>683.07086614173227</v>
      </c>
    </row>
    <row r="21" spans="1:14" x14ac:dyDescent="0.3">
      <c r="A21" s="26">
        <f t="shared" si="1"/>
        <v>34493</v>
      </c>
      <c r="B21" s="8">
        <v>1994</v>
      </c>
      <c r="C21" s="8">
        <v>159</v>
      </c>
      <c r="D21" s="8" t="s">
        <v>1</v>
      </c>
      <c r="E21" s="8">
        <v>1</v>
      </c>
      <c r="F21" s="8">
        <f t="shared" si="2"/>
        <v>1.524</v>
      </c>
      <c r="G21" s="8">
        <v>13</v>
      </c>
      <c r="H21" s="8">
        <v>57.8</v>
      </c>
      <c r="I21" s="8">
        <v>15585</v>
      </c>
      <c r="J21" s="30">
        <f t="shared" si="0"/>
        <v>1.0226377952755905</v>
      </c>
      <c r="K21" s="8">
        <v>67.8</v>
      </c>
      <c r="L21" s="8">
        <v>35.299999999999997</v>
      </c>
      <c r="M21" s="8" t="e">
        <v>#N/A</v>
      </c>
      <c r="N21" s="27">
        <f t="shared" si="3"/>
        <v>676.50918635170603</v>
      </c>
    </row>
    <row r="22" spans="1:14" x14ac:dyDescent="0.3">
      <c r="A22" s="26">
        <f t="shared" si="1"/>
        <v>34493</v>
      </c>
      <c r="B22" s="8">
        <v>1994</v>
      </c>
      <c r="C22" s="8">
        <v>159</v>
      </c>
      <c r="D22" s="8" t="s">
        <v>2</v>
      </c>
      <c r="E22" s="8">
        <v>1</v>
      </c>
      <c r="F22" s="8">
        <f t="shared" si="2"/>
        <v>1.524</v>
      </c>
      <c r="G22" s="8">
        <v>12</v>
      </c>
      <c r="H22" s="8">
        <v>59.8</v>
      </c>
      <c r="I22" s="8">
        <v>12480</v>
      </c>
      <c r="J22" s="30">
        <f t="shared" si="0"/>
        <v>0.81889763779527558</v>
      </c>
      <c r="K22" s="8">
        <v>59.9</v>
      </c>
      <c r="L22" s="8">
        <v>28.6</v>
      </c>
      <c r="M22" s="8" t="e">
        <v>#N/A</v>
      </c>
      <c r="N22" s="27">
        <f t="shared" si="3"/>
        <v>580.70866141732279</v>
      </c>
    </row>
    <row r="23" spans="1:14" x14ac:dyDescent="0.3">
      <c r="A23" s="26">
        <f t="shared" si="1"/>
        <v>34493</v>
      </c>
      <c r="B23" s="8">
        <v>1994</v>
      </c>
      <c r="C23" s="8">
        <v>159</v>
      </c>
      <c r="D23" s="8" t="s">
        <v>3</v>
      </c>
      <c r="E23" s="8">
        <v>1</v>
      </c>
      <c r="F23" s="8">
        <f t="shared" si="2"/>
        <v>1.524</v>
      </c>
      <c r="G23" s="8">
        <v>12</v>
      </c>
      <c r="H23" s="8">
        <v>55.6</v>
      </c>
      <c r="I23" s="8">
        <v>14330</v>
      </c>
      <c r="J23" s="30">
        <f t="shared" si="0"/>
        <v>0.94028871391076119</v>
      </c>
      <c r="K23" s="8">
        <v>74</v>
      </c>
      <c r="L23" s="8">
        <v>39.299999999999997</v>
      </c>
      <c r="M23" s="8" t="e">
        <v>#N/A</v>
      </c>
      <c r="N23" s="27">
        <f t="shared" si="3"/>
        <v>743.43832020997377</v>
      </c>
    </row>
    <row r="24" spans="1:14" x14ac:dyDescent="0.3">
      <c r="A24" s="26">
        <f t="shared" si="1"/>
        <v>34493</v>
      </c>
      <c r="B24" s="8">
        <v>1994</v>
      </c>
      <c r="C24" s="8">
        <v>159</v>
      </c>
      <c r="D24" s="8" t="s">
        <v>4</v>
      </c>
      <c r="E24" s="8">
        <v>1</v>
      </c>
      <c r="F24" s="8">
        <f t="shared" si="2"/>
        <v>1.524</v>
      </c>
      <c r="G24" s="8">
        <v>13</v>
      </c>
      <c r="H24" s="8">
        <v>52</v>
      </c>
      <c r="I24" s="8">
        <v>14494</v>
      </c>
      <c r="J24" s="30">
        <f t="shared" si="0"/>
        <v>0.95104986876640418</v>
      </c>
      <c r="K24" s="8">
        <v>74.400000000000006</v>
      </c>
      <c r="L24" s="8">
        <v>31.3</v>
      </c>
      <c r="M24" s="8" t="e">
        <v>#N/A</v>
      </c>
      <c r="N24" s="27">
        <f t="shared" si="3"/>
        <v>693.56955380577426</v>
      </c>
    </row>
    <row r="25" spans="1:14" x14ac:dyDescent="0.3">
      <c r="A25" s="26">
        <f t="shared" si="1"/>
        <v>34493</v>
      </c>
      <c r="B25" s="8">
        <v>1994</v>
      </c>
      <c r="C25" s="8">
        <v>159</v>
      </c>
      <c r="D25" s="8" t="s">
        <v>5</v>
      </c>
      <c r="E25" s="8">
        <v>1</v>
      </c>
      <c r="F25" s="8">
        <f t="shared" si="2"/>
        <v>1.524</v>
      </c>
      <c r="G25" s="8">
        <v>12</v>
      </c>
      <c r="H25" s="8">
        <v>59.4</v>
      </c>
      <c r="I25" s="8">
        <v>17165</v>
      </c>
      <c r="J25" s="30">
        <f t="shared" si="0"/>
        <v>1.1263123359580052</v>
      </c>
      <c r="K25" s="8">
        <v>95.1</v>
      </c>
      <c r="L25" s="8">
        <v>44.4</v>
      </c>
      <c r="M25" s="8" t="e">
        <v>#N/A</v>
      </c>
      <c r="N25" s="27">
        <f t="shared" si="3"/>
        <v>915.35433070866145</v>
      </c>
    </row>
    <row r="26" spans="1:14" x14ac:dyDescent="0.3">
      <c r="A26" s="26">
        <f t="shared" si="1"/>
        <v>34500</v>
      </c>
      <c r="B26" s="8">
        <v>1994</v>
      </c>
      <c r="C26" s="8">
        <v>166</v>
      </c>
      <c r="D26" s="8" t="s">
        <v>0</v>
      </c>
      <c r="E26" s="8">
        <v>1</v>
      </c>
      <c r="F26" s="8">
        <f t="shared" si="2"/>
        <v>1.524</v>
      </c>
      <c r="G26" s="8">
        <v>13</v>
      </c>
      <c r="H26" s="8">
        <v>76.599999999999994</v>
      </c>
      <c r="I26" s="8">
        <v>29208</v>
      </c>
      <c r="J26" s="30">
        <f t="shared" si="0"/>
        <v>1.9165354330708662</v>
      </c>
      <c r="K26" s="8">
        <v>140.1</v>
      </c>
      <c r="L26" s="8">
        <v>84.7</v>
      </c>
      <c r="M26" s="8" t="e">
        <v>#N/A</v>
      </c>
      <c r="N26" s="27">
        <f t="shared" si="3"/>
        <v>1475.0656167979002</v>
      </c>
    </row>
    <row r="27" spans="1:14" x14ac:dyDescent="0.3">
      <c r="A27" s="26">
        <f t="shared" si="1"/>
        <v>34500</v>
      </c>
      <c r="B27" s="8">
        <v>1994</v>
      </c>
      <c r="C27" s="8">
        <v>166</v>
      </c>
      <c r="D27" s="8" t="s">
        <v>1</v>
      </c>
      <c r="E27" s="8">
        <v>1</v>
      </c>
      <c r="F27" s="8">
        <f t="shared" si="2"/>
        <v>1.524</v>
      </c>
      <c r="G27" s="8">
        <v>12</v>
      </c>
      <c r="H27" s="8">
        <v>77.599999999999994</v>
      </c>
      <c r="I27" s="8">
        <v>30957</v>
      </c>
      <c r="J27" s="30">
        <f t="shared" si="0"/>
        <v>2.0312992125984253</v>
      </c>
      <c r="K27" s="8">
        <v>90.8</v>
      </c>
      <c r="L27" s="8">
        <v>147.9</v>
      </c>
      <c r="M27" s="8" t="e">
        <v>#N/A</v>
      </c>
      <c r="N27" s="27">
        <f t="shared" si="3"/>
        <v>1566.272965879265</v>
      </c>
    </row>
    <row r="28" spans="1:14" x14ac:dyDescent="0.3">
      <c r="A28" s="26">
        <f t="shared" si="1"/>
        <v>34500</v>
      </c>
      <c r="B28" s="8">
        <v>1994</v>
      </c>
      <c r="C28" s="8">
        <v>166</v>
      </c>
      <c r="D28" s="8" t="s">
        <v>2</v>
      </c>
      <c r="E28" s="8">
        <v>1</v>
      </c>
      <c r="F28" s="8">
        <f t="shared" si="2"/>
        <v>1.524</v>
      </c>
      <c r="G28" s="8">
        <v>13</v>
      </c>
      <c r="H28" s="8">
        <v>77</v>
      </c>
      <c r="I28" s="8">
        <v>30145</v>
      </c>
      <c r="J28" s="30">
        <f t="shared" si="0"/>
        <v>1.978018372703412</v>
      </c>
      <c r="K28" s="8">
        <v>144.19999999999999</v>
      </c>
      <c r="L28" s="8">
        <v>86.6</v>
      </c>
      <c r="M28" s="8" t="e">
        <v>#N/A</v>
      </c>
      <c r="N28" s="27">
        <f t="shared" si="3"/>
        <v>1514.4356955380576</v>
      </c>
    </row>
    <row r="29" spans="1:14" x14ac:dyDescent="0.3">
      <c r="A29" s="26">
        <f t="shared" si="1"/>
        <v>34500</v>
      </c>
      <c r="B29" s="8">
        <v>1994</v>
      </c>
      <c r="C29" s="8">
        <v>166</v>
      </c>
      <c r="D29" s="8" t="s">
        <v>3</v>
      </c>
      <c r="E29" s="8">
        <v>1</v>
      </c>
      <c r="F29" s="8">
        <f t="shared" si="2"/>
        <v>1.524</v>
      </c>
      <c r="G29" s="8">
        <v>12</v>
      </c>
      <c r="H29" s="8">
        <v>83.6</v>
      </c>
      <c r="I29" s="8">
        <v>35075</v>
      </c>
      <c r="J29" s="30">
        <f t="shared" si="0"/>
        <v>2.3015091863517059</v>
      </c>
      <c r="K29" s="8">
        <v>180.2</v>
      </c>
      <c r="L29" s="8">
        <v>126</v>
      </c>
      <c r="M29" s="8" t="e">
        <v>#N/A</v>
      </c>
      <c r="N29" s="27">
        <f t="shared" si="3"/>
        <v>2009.1863517060367</v>
      </c>
    </row>
    <row r="30" spans="1:14" x14ac:dyDescent="0.3">
      <c r="A30" s="26">
        <f t="shared" si="1"/>
        <v>34500</v>
      </c>
      <c r="B30" s="8">
        <v>1994</v>
      </c>
      <c r="C30" s="8">
        <v>166</v>
      </c>
      <c r="D30" s="8" t="s">
        <v>4</v>
      </c>
      <c r="E30" s="8">
        <v>1</v>
      </c>
      <c r="F30" s="8">
        <f t="shared" si="2"/>
        <v>1.524</v>
      </c>
      <c r="G30" s="8">
        <v>12</v>
      </c>
      <c r="H30" s="8">
        <v>87</v>
      </c>
      <c r="I30" s="8">
        <v>36926</v>
      </c>
      <c r="J30" s="30">
        <f t="shared" si="0"/>
        <v>2.4229658792650919</v>
      </c>
      <c r="K30" s="8">
        <v>194.1</v>
      </c>
      <c r="L30" s="8">
        <v>142.6</v>
      </c>
      <c r="M30" s="8" t="e">
        <v>#N/A</v>
      </c>
      <c r="N30" s="27">
        <f t="shared" si="3"/>
        <v>2209.3175853018374</v>
      </c>
    </row>
    <row r="31" spans="1:14" x14ac:dyDescent="0.3">
      <c r="A31" s="26">
        <f t="shared" si="1"/>
        <v>34500</v>
      </c>
      <c r="B31" s="8">
        <v>1994</v>
      </c>
      <c r="C31" s="8">
        <v>166</v>
      </c>
      <c r="D31" s="8" t="s">
        <v>5</v>
      </c>
      <c r="E31" s="8">
        <v>1</v>
      </c>
      <c r="F31" s="8">
        <f t="shared" si="2"/>
        <v>1.524</v>
      </c>
      <c r="G31" s="8">
        <v>12</v>
      </c>
      <c r="H31" s="8">
        <v>77</v>
      </c>
      <c r="I31" s="8">
        <v>30831</v>
      </c>
      <c r="J31" s="30">
        <f t="shared" si="0"/>
        <v>2.023031496062992</v>
      </c>
      <c r="K31" s="8">
        <v>153.1</v>
      </c>
      <c r="L31" s="8">
        <v>109.3</v>
      </c>
      <c r="M31" s="8" t="e">
        <v>#N/A</v>
      </c>
      <c r="N31" s="27">
        <f t="shared" si="3"/>
        <v>1721.7847769028872</v>
      </c>
    </row>
    <row r="32" spans="1:14" x14ac:dyDescent="0.3">
      <c r="A32" s="26">
        <f t="shared" si="1"/>
        <v>34507</v>
      </c>
      <c r="B32" s="8">
        <v>1994</v>
      </c>
      <c r="C32" s="8">
        <v>173</v>
      </c>
      <c r="D32" s="8" t="s">
        <v>0</v>
      </c>
      <c r="E32" s="8">
        <v>2</v>
      </c>
      <c r="F32" s="8">
        <f t="shared" si="2"/>
        <v>1.524</v>
      </c>
      <c r="G32" s="8">
        <v>13</v>
      </c>
      <c r="H32" s="8">
        <v>117</v>
      </c>
      <c r="I32" s="8">
        <v>53505</v>
      </c>
      <c r="J32" s="30">
        <f t="shared" si="0"/>
        <v>3.5108267716535435</v>
      </c>
      <c r="K32" s="8">
        <v>264.39999999999998</v>
      </c>
      <c r="L32" s="8">
        <v>185.7</v>
      </c>
      <c r="M32" s="8" t="e">
        <v>#N/A</v>
      </c>
      <c r="N32" s="27">
        <f t="shared" si="3"/>
        <v>2953.4120734908138</v>
      </c>
    </row>
    <row r="33" spans="1:14" x14ac:dyDescent="0.3">
      <c r="A33" s="26">
        <f t="shared" si="1"/>
        <v>34507</v>
      </c>
      <c r="B33" s="8">
        <v>1994</v>
      </c>
      <c r="C33" s="8">
        <v>173</v>
      </c>
      <c r="D33" s="8" t="s">
        <v>1</v>
      </c>
      <c r="E33" s="8">
        <v>2</v>
      </c>
      <c r="F33" s="8">
        <f t="shared" si="2"/>
        <v>1.524</v>
      </c>
      <c r="G33" s="8">
        <v>12</v>
      </c>
      <c r="H33" s="8">
        <v>105</v>
      </c>
      <c r="I33" s="8">
        <v>42207</v>
      </c>
      <c r="J33" s="30">
        <f t="shared" si="0"/>
        <v>2.7694881889763781</v>
      </c>
      <c r="K33" s="8">
        <v>220.8</v>
      </c>
      <c r="L33" s="8">
        <v>144.69999999999999</v>
      </c>
      <c r="M33" s="8" t="e">
        <v>#N/A</v>
      </c>
      <c r="N33" s="27">
        <f t="shared" si="3"/>
        <v>2398.2939632545931</v>
      </c>
    </row>
    <row r="34" spans="1:14" x14ac:dyDescent="0.3">
      <c r="A34" s="26">
        <f t="shared" si="1"/>
        <v>34507</v>
      </c>
      <c r="B34" s="8">
        <v>1994</v>
      </c>
      <c r="C34" s="8">
        <v>173</v>
      </c>
      <c r="D34" s="8" t="s">
        <v>2</v>
      </c>
      <c r="E34" s="8">
        <v>2</v>
      </c>
      <c r="F34" s="8">
        <f t="shared" si="2"/>
        <v>1.524</v>
      </c>
      <c r="G34" s="8">
        <v>12</v>
      </c>
      <c r="H34" s="8">
        <v>112</v>
      </c>
      <c r="I34" s="8">
        <v>48609</v>
      </c>
      <c r="J34" s="30">
        <f t="shared" ref="J34:J65" si="4">I34/(F34*10000)</f>
        <v>3.1895669291338584</v>
      </c>
      <c r="K34" s="8">
        <v>246.6</v>
      </c>
      <c r="L34" s="8">
        <v>180.7</v>
      </c>
      <c r="M34" s="8" t="e">
        <v>#N/A</v>
      </c>
      <c r="N34" s="27">
        <f t="shared" si="3"/>
        <v>2803.8057742782153</v>
      </c>
    </row>
    <row r="35" spans="1:14" x14ac:dyDescent="0.3">
      <c r="A35" s="26">
        <f t="shared" si="1"/>
        <v>34507</v>
      </c>
      <c r="B35" s="8">
        <v>1994</v>
      </c>
      <c r="C35" s="8">
        <v>173</v>
      </c>
      <c r="D35" s="8" t="s">
        <v>3</v>
      </c>
      <c r="E35" s="8">
        <v>2</v>
      </c>
      <c r="F35" s="8">
        <f t="shared" si="2"/>
        <v>1.524</v>
      </c>
      <c r="G35" s="8">
        <v>12</v>
      </c>
      <c r="H35" s="8">
        <v>144</v>
      </c>
      <c r="I35" s="8">
        <v>64307</v>
      </c>
      <c r="J35" s="30">
        <f t="shared" si="4"/>
        <v>4.2196194225721788</v>
      </c>
      <c r="K35" s="8">
        <v>366.1</v>
      </c>
      <c r="L35" s="8">
        <v>260.60000000000002</v>
      </c>
      <c r="M35" s="8" t="e">
        <v>#N/A</v>
      </c>
      <c r="N35" s="27">
        <f t="shared" si="3"/>
        <v>4112.2047244094483</v>
      </c>
    </row>
    <row r="36" spans="1:14" x14ac:dyDescent="0.3">
      <c r="A36" s="26">
        <f t="shared" si="1"/>
        <v>34507</v>
      </c>
      <c r="B36" s="8">
        <v>1994</v>
      </c>
      <c r="C36" s="8">
        <v>173</v>
      </c>
      <c r="D36" s="8" t="s">
        <v>4</v>
      </c>
      <c r="E36" s="8">
        <v>2</v>
      </c>
      <c r="F36" s="8">
        <f t="shared" si="2"/>
        <v>1.524</v>
      </c>
      <c r="G36" s="8">
        <v>12</v>
      </c>
      <c r="H36" s="8">
        <v>138</v>
      </c>
      <c r="I36" s="8">
        <v>59147</v>
      </c>
      <c r="J36" s="30">
        <f t="shared" si="4"/>
        <v>3.8810367454068242</v>
      </c>
      <c r="K36" s="8">
        <v>340.8</v>
      </c>
      <c r="L36" s="8">
        <v>256.2</v>
      </c>
      <c r="M36" s="8" t="e">
        <v>#N/A</v>
      </c>
      <c r="N36" s="27">
        <f t="shared" si="3"/>
        <v>3917.3228346456694</v>
      </c>
    </row>
    <row r="37" spans="1:14" x14ac:dyDescent="0.3">
      <c r="A37" s="26">
        <f t="shared" si="1"/>
        <v>34507</v>
      </c>
      <c r="B37" s="8">
        <v>1994</v>
      </c>
      <c r="C37" s="8">
        <v>173</v>
      </c>
      <c r="D37" s="8" t="s">
        <v>5</v>
      </c>
      <c r="E37" s="8">
        <v>2</v>
      </c>
      <c r="F37" s="8">
        <f t="shared" si="2"/>
        <v>1.524</v>
      </c>
      <c r="G37" s="8">
        <v>12</v>
      </c>
      <c r="H37" s="8">
        <v>136</v>
      </c>
      <c r="I37" s="8">
        <v>62072</v>
      </c>
      <c r="J37" s="30">
        <f t="shared" si="4"/>
        <v>4.0729658792650918</v>
      </c>
      <c r="K37" s="8">
        <v>355.5</v>
      </c>
      <c r="L37" s="8">
        <v>247.3</v>
      </c>
      <c r="M37" s="8" t="e">
        <v>#N/A</v>
      </c>
      <c r="N37" s="27">
        <f t="shared" si="3"/>
        <v>3955.3805774278217</v>
      </c>
    </row>
    <row r="38" spans="1:14" x14ac:dyDescent="0.3">
      <c r="A38" s="26">
        <f t="shared" si="1"/>
        <v>34515</v>
      </c>
      <c r="B38" s="8">
        <v>1994</v>
      </c>
      <c r="C38" s="8">
        <v>181</v>
      </c>
      <c r="D38" s="8" t="s">
        <v>0</v>
      </c>
      <c r="E38" s="8">
        <v>4</v>
      </c>
      <c r="F38" s="8">
        <f t="shared" si="2"/>
        <v>1.524</v>
      </c>
      <c r="G38" s="8">
        <v>12</v>
      </c>
      <c r="H38" s="8">
        <v>158</v>
      </c>
      <c r="I38" s="8">
        <v>54015</v>
      </c>
      <c r="J38" s="30">
        <f t="shared" si="4"/>
        <v>3.5442913385826773</v>
      </c>
      <c r="K38" s="8">
        <v>302.89999999999998</v>
      </c>
      <c r="L38" s="8">
        <v>454.3</v>
      </c>
      <c r="M38" s="8" t="e">
        <v>#N/A</v>
      </c>
      <c r="N38" s="27">
        <f t="shared" si="3"/>
        <v>4968.5039370078739</v>
      </c>
    </row>
    <row r="39" spans="1:14" x14ac:dyDescent="0.3">
      <c r="A39" s="26">
        <f t="shared" si="1"/>
        <v>34515</v>
      </c>
      <c r="B39" s="8">
        <v>1994</v>
      </c>
      <c r="C39" s="8">
        <v>181</v>
      </c>
      <c r="D39" s="8" t="s">
        <v>1</v>
      </c>
      <c r="E39" s="8">
        <v>4</v>
      </c>
      <c r="F39" s="8">
        <f t="shared" si="2"/>
        <v>1.524</v>
      </c>
      <c r="G39" s="8">
        <v>13</v>
      </c>
      <c r="H39" s="8">
        <v>162</v>
      </c>
      <c r="I39" s="8">
        <v>60438</v>
      </c>
      <c r="J39" s="30">
        <f t="shared" si="4"/>
        <v>3.9657480314960631</v>
      </c>
      <c r="K39" s="8">
        <v>326.10000000000002</v>
      </c>
      <c r="L39" s="8">
        <v>455.2</v>
      </c>
      <c r="M39" s="8" t="e">
        <v>#N/A</v>
      </c>
      <c r="N39" s="27">
        <f t="shared" si="3"/>
        <v>5126.6404199475064</v>
      </c>
    </row>
    <row r="40" spans="1:14" x14ac:dyDescent="0.3">
      <c r="A40" s="26">
        <f t="shared" si="1"/>
        <v>34515</v>
      </c>
      <c r="B40" s="8">
        <v>1994</v>
      </c>
      <c r="C40" s="8">
        <v>181</v>
      </c>
      <c r="D40" s="8" t="s">
        <v>2</v>
      </c>
      <c r="E40" s="8">
        <v>4</v>
      </c>
      <c r="F40" s="8">
        <f t="shared" si="2"/>
        <v>1.524</v>
      </c>
      <c r="G40" s="8">
        <v>13</v>
      </c>
      <c r="H40" s="8">
        <v>171</v>
      </c>
      <c r="I40" s="8">
        <v>65298</v>
      </c>
      <c r="J40" s="30">
        <f t="shared" si="4"/>
        <v>4.2846456692913382</v>
      </c>
      <c r="K40" s="8">
        <v>374.8</v>
      </c>
      <c r="L40" s="8">
        <v>532.29999999999995</v>
      </c>
      <c r="M40" s="8" t="e">
        <v>#N/A</v>
      </c>
      <c r="N40" s="27">
        <f t="shared" si="3"/>
        <v>5952.0997375328079</v>
      </c>
    </row>
    <row r="41" spans="1:14" x14ac:dyDescent="0.3">
      <c r="A41" s="26">
        <f t="shared" si="1"/>
        <v>34515</v>
      </c>
      <c r="B41" s="8">
        <v>1994</v>
      </c>
      <c r="C41" s="8">
        <v>181</v>
      </c>
      <c r="D41" s="8" t="s">
        <v>3</v>
      </c>
      <c r="E41" s="8">
        <v>3</v>
      </c>
      <c r="F41" s="8">
        <f t="shared" si="2"/>
        <v>1.524</v>
      </c>
      <c r="G41" s="8">
        <v>13</v>
      </c>
      <c r="H41" s="8">
        <v>192</v>
      </c>
      <c r="I41" s="8">
        <v>87481</v>
      </c>
      <c r="J41" s="30">
        <f t="shared" si="4"/>
        <v>5.7402230971128612</v>
      </c>
      <c r="K41" s="8">
        <v>545.4</v>
      </c>
      <c r="L41" s="8">
        <v>660</v>
      </c>
      <c r="M41" s="8" t="e">
        <v>#N/A</v>
      </c>
      <c r="N41" s="27">
        <f t="shared" si="3"/>
        <v>7909.4488188976375</v>
      </c>
    </row>
    <row r="42" spans="1:14" x14ac:dyDescent="0.3">
      <c r="A42" s="26">
        <f t="shared" si="1"/>
        <v>34515</v>
      </c>
      <c r="B42" s="8">
        <v>1994</v>
      </c>
      <c r="C42" s="8">
        <v>181</v>
      </c>
      <c r="D42" s="8" t="s">
        <v>4</v>
      </c>
      <c r="E42" s="8">
        <v>3</v>
      </c>
      <c r="F42" s="8">
        <f t="shared" si="2"/>
        <v>1.524</v>
      </c>
      <c r="G42" s="8">
        <v>12</v>
      </c>
      <c r="H42" s="8">
        <v>186</v>
      </c>
      <c r="I42" s="8">
        <v>83170</v>
      </c>
      <c r="J42" s="30">
        <f t="shared" si="4"/>
        <v>5.4573490813648293</v>
      </c>
      <c r="K42" s="8">
        <v>525.1</v>
      </c>
      <c r="L42" s="8">
        <v>588.29999999999995</v>
      </c>
      <c r="M42" s="8" t="e">
        <v>#N/A</v>
      </c>
      <c r="N42" s="27">
        <f t="shared" si="3"/>
        <v>7305.7742782152227</v>
      </c>
    </row>
    <row r="43" spans="1:14" x14ac:dyDescent="0.3">
      <c r="A43" s="26">
        <f t="shared" si="1"/>
        <v>34515</v>
      </c>
      <c r="B43" s="8">
        <v>1994</v>
      </c>
      <c r="C43" s="8">
        <v>181</v>
      </c>
      <c r="D43" s="8" t="s">
        <v>5</v>
      </c>
      <c r="E43" s="8">
        <v>3</v>
      </c>
      <c r="F43" s="8">
        <f t="shared" si="2"/>
        <v>1.524</v>
      </c>
      <c r="G43" s="8">
        <v>12</v>
      </c>
      <c r="H43" s="8">
        <v>194</v>
      </c>
      <c r="I43" s="8">
        <v>72678</v>
      </c>
      <c r="J43" s="30">
        <f t="shared" si="4"/>
        <v>4.7688976377952752</v>
      </c>
      <c r="K43" s="8">
        <v>451.5</v>
      </c>
      <c r="L43" s="8">
        <v>505.5</v>
      </c>
      <c r="M43" s="8" t="e">
        <v>#N/A</v>
      </c>
      <c r="N43" s="27">
        <f t="shared" si="3"/>
        <v>6279.5275590551182</v>
      </c>
    </row>
    <row r="44" spans="1:14" x14ac:dyDescent="0.3">
      <c r="A44" s="26">
        <f t="shared" si="1"/>
        <v>34521</v>
      </c>
      <c r="B44" s="8">
        <v>1994</v>
      </c>
      <c r="C44" s="8">
        <v>187</v>
      </c>
      <c r="D44" s="8" t="s">
        <v>0</v>
      </c>
      <c r="E44" s="8">
        <v>5</v>
      </c>
      <c r="F44" s="8">
        <f t="shared" si="2"/>
        <v>1.524</v>
      </c>
      <c r="G44" s="8">
        <v>12</v>
      </c>
      <c r="H44" s="8">
        <v>176</v>
      </c>
      <c r="I44" s="8">
        <v>62944</v>
      </c>
      <c r="J44" s="30">
        <f t="shared" si="4"/>
        <v>4.1301837270341206</v>
      </c>
      <c r="K44" s="8">
        <v>366.8</v>
      </c>
      <c r="L44" s="8">
        <v>680.7</v>
      </c>
      <c r="M44" s="8">
        <v>99.1</v>
      </c>
      <c r="N44" s="27">
        <f t="shared" si="3"/>
        <v>7523.6220472440946</v>
      </c>
    </row>
    <row r="45" spans="1:14" x14ac:dyDescent="0.3">
      <c r="A45" s="26">
        <f t="shared" si="1"/>
        <v>34521</v>
      </c>
      <c r="B45" s="8">
        <v>1994</v>
      </c>
      <c r="C45" s="8">
        <v>187</v>
      </c>
      <c r="D45" s="8" t="s">
        <v>1</v>
      </c>
      <c r="E45" s="8">
        <v>5</v>
      </c>
      <c r="F45" s="8">
        <f t="shared" si="2"/>
        <v>1.524</v>
      </c>
      <c r="G45" s="8">
        <v>13</v>
      </c>
      <c r="H45" s="8">
        <v>168</v>
      </c>
      <c r="I45" s="8">
        <v>57871</v>
      </c>
      <c r="J45" s="30">
        <f t="shared" si="4"/>
        <v>3.7973097112860894</v>
      </c>
      <c r="K45" s="8">
        <v>324.39999999999998</v>
      </c>
      <c r="L45" s="8">
        <v>573.1</v>
      </c>
      <c r="M45" s="8">
        <v>61</v>
      </c>
      <c r="N45" s="27">
        <f t="shared" si="3"/>
        <v>6289.3700787401576</v>
      </c>
    </row>
    <row r="46" spans="1:14" x14ac:dyDescent="0.3">
      <c r="A46" s="26">
        <f t="shared" si="1"/>
        <v>34521</v>
      </c>
      <c r="B46" s="8">
        <v>1994</v>
      </c>
      <c r="C46" s="8">
        <v>187</v>
      </c>
      <c r="D46" s="8" t="s">
        <v>2</v>
      </c>
      <c r="E46" s="8">
        <v>5</v>
      </c>
      <c r="F46" s="8">
        <f t="shared" si="2"/>
        <v>1.524</v>
      </c>
      <c r="G46" s="8">
        <v>13</v>
      </c>
      <c r="H46" s="8">
        <v>167</v>
      </c>
      <c r="I46" s="8">
        <v>60638</v>
      </c>
      <c r="J46" s="30">
        <f t="shared" si="4"/>
        <v>3.9788713910761153</v>
      </c>
      <c r="K46" s="8">
        <v>343.4</v>
      </c>
      <c r="L46" s="8">
        <v>638.70000000000005</v>
      </c>
      <c r="M46" s="8">
        <v>107.5</v>
      </c>
      <c r="N46" s="27">
        <f t="shared" si="3"/>
        <v>7149.6062992125981</v>
      </c>
    </row>
    <row r="47" spans="1:14" x14ac:dyDescent="0.3">
      <c r="A47" s="26">
        <f t="shared" si="1"/>
        <v>34521</v>
      </c>
      <c r="B47" s="8">
        <v>1994</v>
      </c>
      <c r="C47" s="8">
        <v>187</v>
      </c>
      <c r="D47" s="8" t="s">
        <v>3</v>
      </c>
      <c r="E47" s="8">
        <v>4</v>
      </c>
      <c r="F47" s="8">
        <f t="shared" si="2"/>
        <v>1.524</v>
      </c>
      <c r="G47" s="8">
        <v>12</v>
      </c>
      <c r="H47" s="8">
        <v>221</v>
      </c>
      <c r="I47" s="8">
        <v>87977</v>
      </c>
      <c r="J47" s="30">
        <f t="shared" si="4"/>
        <v>5.7727690288713909</v>
      </c>
      <c r="K47" s="8">
        <v>565.4</v>
      </c>
      <c r="L47" s="8">
        <v>819.2</v>
      </c>
      <c r="M47" s="8" t="e">
        <v>#N/A</v>
      </c>
      <c r="N47" s="27">
        <f t="shared" si="3"/>
        <v>9085.3018372703409</v>
      </c>
    </row>
    <row r="48" spans="1:14" x14ac:dyDescent="0.3">
      <c r="A48" s="26">
        <f t="shared" si="1"/>
        <v>34521</v>
      </c>
      <c r="B48" s="8">
        <v>1994</v>
      </c>
      <c r="C48" s="8">
        <v>187</v>
      </c>
      <c r="D48" s="8" t="s">
        <v>4</v>
      </c>
      <c r="E48" s="8">
        <v>4</v>
      </c>
      <c r="F48" s="8">
        <f t="shared" si="2"/>
        <v>1.524</v>
      </c>
      <c r="G48" s="8">
        <v>12</v>
      </c>
      <c r="H48" s="8">
        <v>222</v>
      </c>
      <c r="I48" s="8">
        <v>86927</v>
      </c>
      <c r="J48" s="30">
        <f t="shared" si="4"/>
        <v>5.7038713910761158</v>
      </c>
      <c r="K48" s="8">
        <v>567.70000000000005</v>
      </c>
      <c r="L48" s="8">
        <v>939.1</v>
      </c>
      <c r="M48" s="8" t="e">
        <v>#N/A</v>
      </c>
      <c r="N48" s="27">
        <f t="shared" si="3"/>
        <v>9887.1391076115488</v>
      </c>
    </row>
    <row r="49" spans="1:14" x14ac:dyDescent="0.3">
      <c r="A49" s="26">
        <f t="shared" si="1"/>
        <v>34521</v>
      </c>
      <c r="B49" s="8">
        <v>1994</v>
      </c>
      <c r="C49" s="8">
        <v>187</v>
      </c>
      <c r="D49" s="8" t="s">
        <v>5</v>
      </c>
      <c r="E49" s="8">
        <v>4</v>
      </c>
      <c r="F49" s="8">
        <f t="shared" si="2"/>
        <v>1.524</v>
      </c>
      <c r="G49" s="8">
        <v>12</v>
      </c>
      <c r="H49" s="8">
        <v>212</v>
      </c>
      <c r="I49" s="8">
        <v>82210</v>
      </c>
      <c r="J49" s="30">
        <f t="shared" si="4"/>
        <v>5.3943569553805775</v>
      </c>
      <c r="K49" s="8">
        <v>518.5</v>
      </c>
      <c r="L49" s="8">
        <v>729.4</v>
      </c>
      <c r="M49" s="8">
        <v>3.3</v>
      </c>
      <c r="N49" s="27">
        <f t="shared" si="3"/>
        <v>8209.9737532808394</v>
      </c>
    </row>
    <row r="50" spans="1:14" x14ac:dyDescent="0.3">
      <c r="A50" s="26">
        <f t="shared" si="1"/>
        <v>34530</v>
      </c>
      <c r="B50" s="8">
        <v>1994</v>
      </c>
      <c r="C50" s="8">
        <v>196</v>
      </c>
      <c r="D50" s="8" t="s">
        <v>0</v>
      </c>
      <c r="E50" s="8">
        <v>6</v>
      </c>
      <c r="F50" s="8">
        <f t="shared" si="2"/>
        <v>1.524</v>
      </c>
      <c r="G50" s="8">
        <v>13</v>
      </c>
      <c r="H50" s="8">
        <v>169</v>
      </c>
      <c r="I50" s="8">
        <v>58412</v>
      </c>
      <c r="J50" s="30">
        <f t="shared" si="4"/>
        <v>3.8328083989501311</v>
      </c>
      <c r="K50" s="8">
        <v>439.4</v>
      </c>
      <c r="L50" s="8">
        <v>744.8</v>
      </c>
      <c r="M50" s="8">
        <v>326.39999999999998</v>
      </c>
      <c r="N50" s="27">
        <f t="shared" si="3"/>
        <v>9912.0734908136474</v>
      </c>
    </row>
    <row r="51" spans="1:14" x14ac:dyDescent="0.3">
      <c r="A51" s="26">
        <f t="shared" si="1"/>
        <v>34530</v>
      </c>
      <c r="B51" s="8">
        <v>1994</v>
      </c>
      <c r="C51" s="8">
        <v>196</v>
      </c>
      <c r="D51" s="8" t="s">
        <v>1</v>
      </c>
      <c r="E51" s="8">
        <v>6</v>
      </c>
      <c r="F51" s="8">
        <f t="shared" si="2"/>
        <v>1.524</v>
      </c>
      <c r="G51" s="8">
        <v>12</v>
      </c>
      <c r="H51" s="8">
        <v>169</v>
      </c>
      <c r="I51" s="8">
        <v>51844</v>
      </c>
      <c r="J51" s="30">
        <f t="shared" si="4"/>
        <v>3.4018372703412072</v>
      </c>
      <c r="K51" s="8">
        <v>384.2</v>
      </c>
      <c r="L51" s="8">
        <v>616.1</v>
      </c>
      <c r="M51" s="8">
        <v>256.7</v>
      </c>
      <c r="N51" s="27">
        <f t="shared" si="3"/>
        <v>8248.0314960629912</v>
      </c>
    </row>
    <row r="52" spans="1:14" x14ac:dyDescent="0.3">
      <c r="A52" s="26">
        <f t="shared" si="1"/>
        <v>34530</v>
      </c>
      <c r="B52" s="8">
        <v>1994</v>
      </c>
      <c r="C52" s="8">
        <v>196</v>
      </c>
      <c r="D52" s="8" t="s">
        <v>2</v>
      </c>
      <c r="E52" s="8">
        <v>6</v>
      </c>
      <c r="F52" s="8">
        <f t="shared" si="2"/>
        <v>1.524</v>
      </c>
      <c r="G52" s="8">
        <v>13</v>
      </c>
      <c r="H52" s="8">
        <v>179</v>
      </c>
      <c r="I52" s="8">
        <v>52943</v>
      </c>
      <c r="J52" s="30">
        <f t="shared" si="4"/>
        <v>3.4739501312335959</v>
      </c>
      <c r="K52" s="8">
        <v>411.5</v>
      </c>
      <c r="L52" s="8">
        <v>719.9</v>
      </c>
      <c r="M52" s="8">
        <v>320.10000000000002</v>
      </c>
      <c r="N52" s="27">
        <f t="shared" si="3"/>
        <v>9524.2782152230975</v>
      </c>
    </row>
    <row r="53" spans="1:14" x14ac:dyDescent="0.3">
      <c r="A53" s="26">
        <f t="shared" si="1"/>
        <v>34530</v>
      </c>
      <c r="B53" s="8">
        <v>1994</v>
      </c>
      <c r="C53" s="8">
        <v>196</v>
      </c>
      <c r="D53" s="8" t="s">
        <v>3</v>
      </c>
      <c r="E53" s="8">
        <v>5</v>
      </c>
      <c r="F53" s="8">
        <f t="shared" si="2"/>
        <v>1.524</v>
      </c>
      <c r="G53" s="8">
        <v>12</v>
      </c>
      <c r="H53" s="8">
        <v>226</v>
      </c>
      <c r="I53" s="8">
        <v>85075</v>
      </c>
      <c r="J53" s="30">
        <f t="shared" si="4"/>
        <v>5.5823490813648293</v>
      </c>
      <c r="K53" s="8">
        <v>764.1</v>
      </c>
      <c r="L53" s="8">
        <v>1128.2</v>
      </c>
      <c r="M53" s="8">
        <v>223</v>
      </c>
      <c r="N53" s="27">
        <f t="shared" si="3"/>
        <v>13879.92125984252</v>
      </c>
    </row>
    <row r="54" spans="1:14" x14ac:dyDescent="0.3">
      <c r="A54" s="26">
        <f t="shared" si="1"/>
        <v>34530</v>
      </c>
      <c r="B54" s="8">
        <v>1994</v>
      </c>
      <c r="C54" s="8">
        <v>196</v>
      </c>
      <c r="D54" s="8" t="s">
        <v>4</v>
      </c>
      <c r="E54" s="8">
        <v>5</v>
      </c>
      <c r="F54" s="8">
        <f t="shared" si="2"/>
        <v>1.524</v>
      </c>
      <c r="G54" s="8">
        <v>12</v>
      </c>
      <c r="H54" s="8">
        <v>221</v>
      </c>
      <c r="I54" s="8">
        <v>81209</v>
      </c>
      <c r="J54" s="30">
        <f t="shared" si="4"/>
        <v>5.3286745406824148</v>
      </c>
      <c r="K54" s="8">
        <v>710</v>
      </c>
      <c r="L54" s="8">
        <v>1034.9000000000001</v>
      </c>
      <c r="M54" s="8">
        <v>144.30000000000001</v>
      </c>
      <c r="N54" s="27">
        <f t="shared" si="3"/>
        <v>12396.325459317584</v>
      </c>
    </row>
    <row r="55" spans="1:14" x14ac:dyDescent="0.3">
      <c r="A55" s="26">
        <f t="shared" si="1"/>
        <v>34530</v>
      </c>
      <c r="B55" s="8">
        <v>1994</v>
      </c>
      <c r="C55" s="8">
        <v>196</v>
      </c>
      <c r="D55" s="8" t="s">
        <v>5</v>
      </c>
      <c r="E55" s="8">
        <v>5</v>
      </c>
      <c r="F55" s="8">
        <f t="shared" si="2"/>
        <v>1.524</v>
      </c>
      <c r="G55" s="8">
        <v>12</v>
      </c>
      <c r="H55" s="8">
        <v>226</v>
      </c>
      <c r="I55" s="8">
        <v>89101</v>
      </c>
      <c r="J55" s="30">
        <f t="shared" si="4"/>
        <v>5.8465223097112862</v>
      </c>
      <c r="K55" s="8">
        <v>755.5</v>
      </c>
      <c r="L55" s="8">
        <v>1164.9000000000001</v>
      </c>
      <c r="M55" s="8">
        <v>215.5</v>
      </c>
      <c r="N55" s="27">
        <f t="shared" si="3"/>
        <v>14015.09186351706</v>
      </c>
    </row>
    <row r="56" spans="1:14" x14ac:dyDescent="0.3">
      <c r="A56" s="26">
        <f t="shared" si="1"/>
        <v>34540</v>
      </c>
      <c r="B56" s="8">
        <v>1994</v>
      </c>
      <c r="C56" s="8">
        <v>206</v>
      </c>
      <c r="D56" s="8" t="s">
        <v>0</v>
      </c>
      <c r="E56" s="8">
        <v>6</v>
      </c>
      <c r="F56" s="8">
        <f t="shared" si="2"/>
        <v>1.524</v>
      </c>
      <c r="G56" s="8">
        <v>12</v>
      </c>
      <c r="H56" s="8">
        <v>164</v>
      </c>
      <c r="I56" s="8">
        <v>54733</v>
      </c>
      <c r="J56" s="30">
        <f t="shared" si="4"/>
        <v>3.5914041994750656</v>
      </c>
      <c r="K56" s="8">
        <v>361.1</v>
      </c>
      <c r="L56" s="8">
        <v>792.3</v>
      </c>
      <c r="M56" s="8">
        <v>943.2</v>
      </c>
      <c r="N56" s="27">
        <f t="shared" si="3"/>
        <v>13757.21784776903</v>
      </c>
    </row>
    <row r="57" spans="1:14" x14ac:dyDescent="0.3">
      <c r="A57" s="26">
        <f t="shared" si="1"/>
        <v>34540</v>
      </c>
      <c r="B57" s="8">
        <v>1994</v>
      </c>
      <c r="C57" s="8">
        <v>206</v>
      </c>
      <c r="D57" s="8" t="s">
        <v>1</v>
      </c>
      <c r="E57" s="8">
        <v>6</v>
      </c>
      <c r="F57" s="8">
        <f t="shared" si="2"/>
        <v>1.524</v>
      </c>
      <c r="G57" s="8">
        <v>13</v>
      </c>
      <c r="H57" s="8">
        <v>165</v>
      </c>
      <c r="I57" s="8">
        <v>54469</v>
      </c>
      <c r="J57" s="30">
        <f t="shared" si="4"/>
        <v>3.5740813648293965</v>
      </c>
      <c r="K57" s="8">
        <v>344.7</v>
      </c>
      <c r="L57" s="8">
        <v>733.1</v>
      </c>
      <c r="M57" s="8">
        <v>759.1</v>
      </c>
      <c r="N57" s="27">
        <f t="shared" si="3"/>
        <v>12053.149606299212</v>
      </c>
    </row>
    <row r="58" spans="1:14" x14ac:dyDescent="0.3">
      <c r="A58" s="26">
        <f t="shared" si="1"/>
        <v>34540</v>
      </c>
      <c r="B58" s="8">
        <v>1994</v>
      </c>
      <c r="C58" s="8">
        <v>206</v>
      </c>
      <c r="D58" s="8" t="s">
        <v>2</v>
      </c>
      <c r="E58" s="8">
        <v>6</v>
      </c>
      <c r="F58" s="8">
        <f t="shared" si="2"/>
        <v>1.524</v>
      </c>
      <c r="G58" s="8">
        <v>13</v>
      </c>
      <c r="H58" s="8">
        <v>174</v>
      </c>
      <c r="I58" s="8">
        <v>57956</v>
      </c>
      <c r="J58" s="30">
        <f t="shared" si="4"/>
        <v>3.8028871391076113</v>
      </c>
      <c r="K58" s="8">
        <v>367.9</v>
      </c>
      <c r="L58" s="8">
        <v>752.7</v>
      </c>
      <c r="M58" s="8">
        <v>861.9</v>
      </c>
      <c r="N58" s="27">
        <f t="shared" si="3"/>
        <v>13008.530183727034</v>
      </c>
    </row>
    <row r="59" spans="1:14" x14ac:dyDescent="0.3">
      <c r="A59" s="26">
        <f t="shared" si="1"/>
        <v>34540</v>
      </c>
      <c r="B59" s="8">
        <v>1994</v>
      </c>
      <c r="C59" s="8">
        <v>206</v>
      </c>
      <c r="D59" s="8" t="s">
        <v>3</v>
      </c>
      <c r="E59" s="8">
        <v>6</v>
      </c>
      <c r="F59" s="8">
        <f t="shared" si="2"/>
        <v>1.524</v>
      </c>
      <c r="G59" s="8">
        <v>12</v>
      </c>
      <c r="H59" s="8">
        <v>221</v>
      </c>
      <c r="I59" s="8">
        <v>84119</v>
      </c>
      <c r="J59" s="30">
        <f t="shared" si="4"/>
        <v>5.5196194225721786</v>
      </c>
      <c r="K59" s="8">
        <v>598.29999999999995</v>
      </c>
      <c r="L59" s="8">
        <v>1119.7</v>
      </c>
      <c r="M59" s="8">
        <v>593.79999999999995</v>
      </c>
      <c r="N59" s="27">
        <f t="shared" si="3"/>
        <v>15169.291338582678</v>
      </c>
    </row>
    <row r="60" spans="1:14" x14ac:dyDescent="0.3">
      <c r="A60" s="26">
        <f t="shared" si="1"/>
        <v>34540</v>
      </c>
      <c r="B60" s="8">
        <v>1994</v>
      </c>
      <c r="C60" s="8">
        <v>206</v>
      </c>
      <c r="D60" s="8" t="s">
        <v>4</v>
      </c>
      <c r="E60" s="8">
        <v>6</v>
      </c>
      <c r="F60" s="8">
        <f t="shared" si="2"/>
        <v>1.524</v>
      </c>
      <c r="G60" s="8">
        <v>12</v>
      </c>
      <c r="H60" s="8">
        <v>220</v>
      </c>
      <c r="I60" s="8">
        <v>86294</v>
      </c>
      <c r="J60" s="30">
        <f t="shared" si="4"/>
        <v>5.662335958005249</v>
      </c>
      <c r="K60" s="8">
        <v>636.79999999999995</v>
      </c>
      <c r="L60" s="8">
        <v>1213.2</v>
      </c>
      <c r="M60" s="8">
        <v>584.29999999999995</v>
      </c>
      <c r="N60" s="27">
        <f t="shared" si="3"/>
        <v>15973.097112860893</v>
      </c>
    </row>
    <row r="61" spans="1:14" x14ac:dyDescent="0.3">
      <c r="A61" s="26">
        <f t="shared" si="1"/>
        <v>34540</v>
      </c>
      <c r="B61" s="8">
        <v>1994</v>
      </c>
      <c r="C61" s="8">
        <v>206</v>
      </c>
      <c r="D61" s="8" t="s">
        <v>5</v>
      </c>
      <c r="E61" s="8">
        <v>6</v>
      </c>
      <c r="F61" s="8">
        <f t="shared" si="2"/>
        <v>1.524</v>
      </c>
      <c r="G61" s="8">
        <v>12</v>
      </c>
      <c r="H61" s="8">
        <v>230</v>
      </c>
      <c r="I61" s="8">
        <v>86507</v>
      </c>
      <c r="J61" s="30">
        <f t="shared" si="4"/>
        <v>5.6763123359580057</v>
      </c>
      <c r="K61" s="8">
        <v>628.79999999999995</v>
      </c>
      <c r="L61" s="8">
        <v>1268.4000000000001</v>
      </c>
      <c r="M61" s="8">
        <v>588.20000000000005</v>
      </c>
      <c r="N61" s="27">
        <f t="shared" si="3"/>
        <v>16308.398950131234</v>
      </c>
    </row>
    <row r="62" spans="1:14" x14ac:dyDescent="0.3">
      <c r="A62" s="26">
        <f t="shared" si="1"/>
        <v>34555</v>
      </c>
      <c r="B62" s="8">
        <v>1994</v>
      </c>
      <c r="C62" s="8">
        <v>221</v>
      </c>
      <c r="D62" s="8" t="s">
        <v>0</v>
      </c>
      <c r="E62" s="8">
        <v>9</v>
      </c>
      <c r="F62" s="8">
        <f t="shared" si="2"/>
        <v>1.524</v>
      </c>
      <c r="G62" s="8">
        <v>13</v>
      </c>
      <c r="H62" s="8">
        <v>172</v>
      </c>
      <c r="I62" s="8">
        <v>51761</v>
      </c>
      <c r="J62" s="30">
        <f t="shared" si="4"/>
        <v>3.3963910761154854</v>
      </c>
      <c r="K62" s="8">
        <v>317.10000000000002</v>
      </c>
      <c r="L62" s="8">
        <v>586.79999999999995</v>
      </c>
      <c r="M62" s="8">
        <v>1464.1</v>
      </c>
      <c r="N62" s="27">
        <f t="shared" si="3"/>
        <v>15538.057742782152</v>
      </c>
    </row>
    <row r="63" spans="1:14" x14ac:dyDescent="0.3">
      <c r="A63" s="26">
        <f t="shared" si="1"/>
        <v>34555</v>
      </c>
      <c r="B63" s="8">
        <v>1994</v>
      </c>
      <c r="C63" s="8">
        <v>221</v>
      </c>
      <c r="D63" s="8" t="s">
        <v>1</v>
      </c>
      <c r="E63" s="8">
        <v>9</v>
      </c>
      <c r="F63" s="8">
        <f t="shared" si="2"/>
        <v>1.524</v>
      </c>
      <c r="G63" s="8">
        <v>13</v>
      </c>
      <c r="H63" s="8">
        <v>174</v>
      </c>
      <c r="I63" s="8">
        <v>53735</v>
      </c>
      <c r="J63" s="30">
        <f t="shared" si="4"/>
        <v>3.5259186351706036</v>
      </c>
      <c r="K63" s="8">
        <v>348.9</v>
      </c>
      <c r="L63" s="8">
        <v>666</v>
      </c>
      <c r="M63" s="8">
        <v>1546.2</v>
      </c>
      <c r="N63" s="27">
        <f t="shared" si="3"/>
        <v>16805.118110236221</v>
      </c>
    </row>
    <row r="64" spans="1:14" x14ac:dyDescent="0.3">
      <c r="A64" s="26">
        <f t="shared" si="1"/>
        <v>34555</v>
      </c>
      <c r="B64" s="8">
        <v>1994</v>
      </c>
      <c r="C64" s="8">
        <v>221</v>
      </c>
      <c r="D64" s="8" t="s">
        <v>2</v>
      </c>
      <c r="E64" s="8">
        <v>9</v>
      </c>
      <c r="F64" s="8">
        <f t="shared" si="2"/>
        <v>1.524</v>
      </c>
      <c r="G64" s="8">
        <v>12</v>
      </c>
      <c r="H64" s="8">
        <v>181</v>
      </c>
      <c r="I64" s="8">
        <v>52234</v>
      </c>
      <c r="J64" s="30">
        <f t="shared" si="4"/>
        <v>3.4274278215223095</v>
      </c>
      <c r="K64" s="8">
        <v>342</v>
      </c>
      <c r="L64" s="8">
        <v>642.6</v>
      </c>
      <c r="M64" s="8">
        <v>1488.9</v>
      </c>
      <c r="N64" s="27">
        <f t="shared" si="3"/>
        <v>16230.314960629921</v>
      </c>
    </row>
    <row r="65" spans="1:15" x14ac:dyDescent="0.3">
      <c r="A65" s="26">
        <f t="shared" si="1"/>
        <v>34555</v>
      </c>
      <c r="B65" s="8">
        <v>1994</v>
      </c>
      <c r="C65" s="8">
        <v>221</v>
      </c>
      <c r="D65" s="8" t="s">
        <v>3</v>
      </c>
      <c r="E65" s="8">
        <v>8</v>
      </c>
      <c r="F65" s="8">
        <f t="shared" si="2"/>
        <v>1.524</v>
      </c>
      <c r="G65" s="8">
        <v>12</v>
      </c>
      <c r="H65" s="8">
        <v>218</v>
      </c>
      <c r="I65" s="8">
        <v>89582</v>
      </c>
      <c r="J65" s="30">
        <f t="shared" si="4"/>
        <v>5.8780839895013122</v>
      </c>
      <c r="K65" s="8">
        <v>695.7</v>
      </c>
      <c r="L65" s="8">
        <v>1247.4000000000001</v>
      </c>
      <c r="M65" s="8">
        <v>1528.9</v>
      </c>
      <c r="N65" s="27">
        <f t="shared" si="3"/>
        <v>22782.152230971129</v>
      </c>
    </row>
    <row r="66" spans="1:15" x14ac:dyDescent="0.3">
      <c r="A66" s="26">
        <f t="shared" si="1"/>
        <v>34555</v>
      </c>
      <c r="B66" s="8">
        <v>1994</v>
      </c>
      <c r="C66" s="8">
        <v>221</v>
      </c>
      <c r="D66" s="8" t="s">
        <v>4</v>
      </c>
      <c r="E66" s="8">
        <v>8</v>
      </c>
      <c r="F66" s="8">
        <f t="shared" si="2"/>
        <v>1.524</v>
      </c>
      <c r="G66" s="8">
        <v>12</v>
      </c>
      <c r="H66" s="8">
        <v>226</v>
      </c>
      <c r="I66" s="8">
        <v>77462</v>
      </c>
      <c r="J66" s="30">
        <f t="shared" ref="J66:J79" si="5">I66/(F66*10000)</f>
        <v>5.0828083989501316</v>
      </c>
      <c r="K66" s="8">
        <v>587.5</v>
      </c>
      <c r="L66" s="8">
        <v>1087.5</v>
      </c>
      <c r="M66" s="8">
        <v>1270.7</v>
      </c>
      <c r="N66" s="27">
        <f t="shared" si="3"/>
        <v>19328.740157480315</v>
      </c>
    </row>
    <row r="67" spans="1:15" x14ac:dyDescent="0.3">
      <c r="A67" s="26">
        <f t="shared" ref="A67:A79" si="6">DATE(B67,1,C67)</f>
        <v>34555</v>
      </c>
      <c r="B67" s="8">
        <v>1994</v>
      </c>
      <c r="C67" s="8">
        <v>221</v>
      </c>
      <c r="D67" s="8" t="s">
        <v>5</v>
      </c>
      <c r="E67" s="8">
        <v>8</v>
      </c>
      <c r="F67" s="8">
        <f t="shared" ref="F67:F79" si="7">2*0.762</f>
        <v>1.524</v>
      </c>
      <c r="G67" s="8">
        <v>12</v>
      </c>
      <c r="H67" s="8">
        <v>233</v>
      </c>
      <c r="I67" s="8">
        <v>85387</v>
      </c>
      <c r="J67" s="30">
        <f t="shared" si="5"/>
        <v>5.6028215223097115</v>
      </c>
      <c r="K67" s="8">
        <v>646.5</v>
      </c>
      <c r="L67" s="8">
        <v>1261.2</v>
      </c>
      <c r="M67" s="8">
        <v>1427.1</v>
      </c>
      <c r="N67" s="27">
        <f t="shared" ref="N67:N79" si="8">10*SUMIF(K67:M67,"&lt;&gt;#N/A")/F67</f>
        <v>21881.889763779527</v>
      </c>
    </row>
    <row r="68" spans="1:15" x14ac:dyDescent="0.3">
      <c r="A68" s="26">
        <f t="shared" si="6"/>
        <v>34569</v>
      </c>
      <c r="B68" s="8">
        <v>1994</v>
      </c>
      <c r="C68" s="8">
        <v>235</v>
      </c>
      <c r="D68" s="8" t="s">
        <v>0</v>
      </c>
      <c r="E68" s="8">
        <v>10</v>
      </c>
      <c r="F68" s="8">
        <f t="shared" si="7"/>
        <v>1.524</v>
      </c>
      <c r="G68" s="8">
        <v>12</v>
      </c>
      <c r="H68" s="8">
        <v>172</v>
      </c>
      <c r="I68" s="8">
        <v>20238</v>
      </c>
      <c r="J68" s="30">
        <f t="shared" si="5"/>
        <v>1.3279527559055118</v>
      </c>
      <c r="K68" s="8">
        <v>287.5</v>
      </c>
      <c r="L68" s="8">
        <v>569.6</v>
      </c>
      <c r="M68" s="8">
        <v>1763.6</v>
      </c>
      <c r="N68" s="27">
        <f t="shared" si="8"/>
        <v>17196.194225721785</v>
      </c>
    </row>
    <row r="69" spans="1:15" x14ac:dyDescent="0.3">
      <c r="A69" s="26">
        <f t="shared" si="6"/>
        <v>34569</v>
      </c>
      <c r="B69" s="8">
        <v>1994</v>
      </c>
      <c r="C69" s="8">
        <v>235</v>
      </c>
      <c r="D69" s="8" t="s">
        <v>1</v>
      </c>
      <c r="E69" s="8">
        <v>10</v>
      </c>
      <c r="F69" s="8">
        <f t="shared" si="7"/>
        <v>1.524</v>
      </c>
      <c r="G69" s="8">
        <v>13</v>
      </c>
      <c r="H69" s="8">
        <v>166</v>
      </c>
      <c r="I69" s="8">
        <v>24158</v>
      </c>
      <c r="J69" s="30">
        <f t="shared" si="5"/>
        <v>1.5851706036745408</v>
      </c>
      <c r="K69" s="8">
        <v>394.1</v>
      </c>
      <c r="L69" s="8">
        <v>571</v>
      </c>
      <c r="M69" s="8">
        <v>1923.5</v>
      </c>
      <c r="N69" s="27">
        <f t="shared" si="8"/>
        <v>18954.068241469817</v>
      </c>
    </row>
    <row r="70" spans="1:15" x14ac:dyDescent="0.3">
      <c r="A70" s="26">
        <f t="shared" si="6"/>
        <v>34569</v>
      </c>
      <c r="B70" s="8">
        <v>1994</v>
      </c>
      <c r="C70" s="8">
        <v>235</v>
      </c>
      <c r="D70" s="8" t="s">
        <v>2</v>
      </c>
      <c r="E70" s="8">
        <v>10</v>
      </c>
      <c r="F70" s="8">
        <f t="shared" si="7"/>
        <v>1.524</v>
      </c>
      <c r="G70" s="8">
        <v>12</v>
      </c>
      <c r="H70" s="8">
        <v>178</v>
      </c>
      <c r="I70" s="8">
        <v>21755</v>
      </c>
      <c r="J70" s="30">
        <f t="shared" si="5"/>
        <v>1.42749343832021</v>
      </c>
      <c r="K70" s="8">
        <v>334.8</v>
      </c>
      <c r="L70" s="8">
        <v>626.4</v>
      </c>
      <c r="M70" s="8">
        <v>1939.1</v>
      </c>
      <c r="N70" s="27">
        <f t="shared" si="8"/>
        <v>19030.839895013123</v>
      </c>
    </row>
    <row r="71" spans="1:15" x14ac:dyDescent="0.3">
      <c r="A71" s="26">
        <f t="shared" si="6"/>
        <v>34569</v>
      </c>
      <c r="B71" s="8">
        <v>1994</v>
      </c>
      <c r="C71" s="8">
        <v>235</v>
      </c>
      <c r="D71" s="8" t="s">
        <v>3</v>
      </c>
      <c r="E71" s="8">
        <v>9</v>
      </c>
      <c r="F71" s="8">
        <f t="shared" si="7"/>
        <v>1.524</v>
      </c>
      <c r="G71" s="8">
        <v>12</v>
      </c>
      <c r="H71" s="8">
        <v>220</v>
      </c>
      <c r="I71" s="8">
        <v>73396</v>
      </c>
      <c r="J71" s="30">
        <f t="shared" si="5"/>
        <v>4.816010498687664</v>
      </c>
      <c r="K71" s="8">
        <v>636</v>
      </c>
      <c r="L71" s="8">
        <v>1136.5999999999999</v>
      </c>
      <c r="M71" s="8">
        <v>2066.1999999999998</v>
      </c>
      <c r="N71" s="27">
        <f t="shared" si="8"/>
        <v>25188.976377952757</v>
      </c>
    </row>
    <row r="72" spans="1:15" x14ac:dyDescent="0.3">
      <c r="A72" s="26">
        <f t="shared" si="6"/>
        <v>34569</v>
      </c>
      <c r="B72" s="8">
        <v>1994</v>
      </c>
      <c r="C72" s="8">
        <v>235</v>
      </c>
      <c r="D72" s="8" t="s">
        <v>4</v>
      </c>
      <c r="E72" s="8">
        <v>9</v>
      </c>
      <c r="F72" s="8">
        <f t="shared" si="7"/>
        <v>1.524</v>
      </c>
      <c r="G72" s="8">
        <v>12</v>
      </c>
      <c r="H72" s="8">
        <v>226</v>
      </c>
      <c r="I72" s="8">
        <v>68159</v>
      </c>
      <c r="J72" s="30">
        <f t="shared" si="5"/>
        <v>4.4723753280839897</v>
      </c>
      <c r="K72" s="8">
        <v>591.70000000000005</v>
      </c>
      <c r="L72" s="8">
        <v>1049.0999999999999</v>
      </c>
      <c r="M72" s="8">
        <v>1901.8</v>
      </c>
      <c r="N72" s="27">
        <f t="shared" si="8"/>
        <v>23245.406824146979</v>
      </c>
    </row>
    <row r="73" spans="1:15" x14ac:dyDescent="0.3">
      <c r="A73" s="26">
        <f t="shared" si="6"/>
        <v>34569</v>
      </c>
      <c r="B73" s="8">
        <v>1994</v>
      </c>
      <c r="C73" s="8">
        <v>235</v>
      </c>
      <c r="D73" s="8" t="s">
        <v>5</v>
      </c>
      <c r="E73" s="8">
        <v>9</v>
      </c>
      <c r="F73" s="8">
        <f t="shared" si="7"/>
        <v>1.524</v>
      </c>
      <c r="G73" s="8">
        <v>12</v>
      </c>
      <c r="H73" s="8">
        <v>222</v>
      </c>
      <c r="I73" s="8">
        <v>67353</v>
      </c>
      <c r="J73" s="30">
        <f t="shared" si="5"/>
        <v>4.419488188976378</v>
      </c>
      <c r="K73" s="8">
        <v>576.4</v>
      </c>
      <c r="L73" s="8">
        <v>1020.8</v>
      </c>
      <c r="M73" s="8">
        <v>1910.9</v>
      </c>
      <c r="N73" s="27">
        <f t="shared" si="8"/>
        <v>23019.028871391074</v>
      </c>
    </row>
    <row r="74" spans="1:15" x14ac:dyDescent="0.3">
      <c r="A74" s="26">
        <f t="shared" si="6"/>
        <v>34589</v>
      </c>
      <c r="B74" s="8">
        <v>1994</v>
      </c>
      <c r="C74" s="8">
        <v>255</v>
      </c>
      <c r="D74" s="8" t="s">
        <v>0</v>
      </c>
      <c r="E74" s="8">
        <v>10</v>
      </c>
      <c r="F74" s="8">
        <f t="shared" si="7"/>
        <v>1.524</v>
      </c>
      <c r="G74" s="8" t="e">
        <v>#N/A</v>
      </c>
      <c r="H74" s="8" t="e">
        <v>#N/A</v>
      </c>
      <c r="I74" s="8" t="e">
        <v>#N/A</v>
      </c>
      <c r="J74" s="30" t="e">
        <f t="shared" si="5"/>
        <v>#N/A</v>
      </c>
      <c r="K74" s="8" t="e">
        <v>#N/A</v>
      </c>
      <c r="L74" s="8" t="e">
        <v>#N/A</v>
      </c>
      <c r="M74" s="8" t="e">
        <v>#N/A</v>
      </c>
      <c r="N74" s="27" t="e">
        <v>#N/A</v>
      </c>
    </row>
    <row r="75" spans="1:15" x14ac:dyDescent="0.3">
      <c r="A75" s="26">
        <f t="shared" si="6"/>
        <v>34589</v>
      </c>
      <c r="B75" s="8">
        <v>1994</v>
      </c>
      <c r="C75" s="8">
        <v>255</v>
      </c>
      <c r="D75" s="8" t="s">
        <v>1</v>
      </c>
      <c r="E75" s="8">
        <v>10</v>
      </c>
      <c r="F75" s="8">
        <f t="shared" si="7"/>
        <v>1.524</v>
      </c>
      <c r="G75" s="8" t="e">
        <v>#N/A</v>
      </c>
      <c r="H75" s="8" t="e">
        <v>#N/A</v>
      </c>
      <c r="I75" s="8" t="e">
        <v>#N/A</v>
      </c>
      <c r="J75" s="30" t="e">
        <f t="shared" si="5"/>
        <v>#N/A</v>
      </c>
      <c r="K75" s="8" t="e">
        <v>#N/A</v>
      </c>
      <c r="L75" s="8" t="e">
        <v>#N/A</v>
      </c>
      <c r="M75" s="8" t="e">
        <v>#N/A</v>
      </c>
      <c r="N75" s="27" t="e">
        <v>#N/A</v>
      </c>
    </row>
    <row r="76" spans="1:15" x14ac:dyDescent="0.3">
      <c r="A76" s="26">
        <f t="shared" si="6"/>
        <v>34589</v>
      </c>
      <c r="B76" s="8">
        <v>1994</v>
      </c>
      <c r="C76" s="8">
        <v>255</v>
      </c>
      <c r="D76" s="8" t="s">
        <v>2</v>
      </c>
      <c r="E76" s="8">
        <v>10</v>
      </c>
      <c r="F76" s="8">
        <f t="shared" si="7"/>
        <v>1.524</v>
      </c>
      <c r="G76" s="8" t="e">
        <v>#N/A</v>
      </c>
      <c r="H76" s="8" t="e">
        <v>#N/A</v>
      </c>
      <c r="I76" s="8" t="e">
        <v>#N/A</v>
      </c>
      <c r="J76" s="30" t="e">
        <f t="shared" si="5"/>
        <v>#N/A</v>
      </c>
      <c r="K76" s="8" t="e">
        <v>#N/A</v>
      </c>
      <c r="L76" s="8" t="e">
        <v>#N/A</v>
      </c>
      <c r="M76" s="8" t="e">
        <v>#N/A</v>
      </c>
      <c r="N76" s="27" t="e">
        <v>#N/A</v>
      </c>
    </row>
    <row r="77" spans="1:15" x14ac:dyDescent="0.3">
      <c r="A77" s="26">
        <f t="shared" si="6"/>
        <v>34589</v>
      </c>
      <c r="B77" s="8">
        <v>1994</v>
      </c>
      <c r="C77" s="8">
        <v>255</v>
      </c>
      <c r="D77" s="8" t="s">
        <v>3</v>
      </c>
      <c r="E77" s="8">
        <v>10</v>
      </c>
      <c r="F77" s="8">
        <f t="shared" si="7"/>
        <v>1.524</v>
      </c>
      <c r="G77" s="8">
        <v>12</v>
      </c>
      <c r="H77" s="8">
        <v>217</v>
      </c>
      <c r="I77" s="8">
        <v>13695</v>
      </c>
      <c r="J77" s="30">
        <f t="shared" si="5"/>
        <v>0.89862204724409445</v>
      </c>
      <c r="K77" s="8">
        <v>512.1</v>
      </c>
      <c r="L77" s="8">
        <v>914.2</v>
      </c>
      <c r="M77" s="8">
        <v>2492.9</v>
      </c>
      <c r="N77" s="27">
        <f t="shared" si="8"/>
        <v>25716.535433070865</v>
      </c>
    </row>
    <row r="78" spans="1:15" x14ac:dyDescent="0.3">
      <c r="A78" s="26">
        <f t="shared" si="6"/>
        <v>34589</v>
      </c>
      <c r="B78" s="8">
        <v>1994</v>
      </c>
      <c r="C78" s="8">
        <v>255</v>
      </c>
      <c r="D78" s="8" t="s">
        <v>4</v>
      </c>
      <c r="E78" s="8">
        <v>10</v>
      </c>
      <c r="F78" s="8">
        <f t="shared" si="7"/>
        <v>1.524</v>
      </c>
      <c r="G78" s="8">
        <v>12</v>
      </c>
      <c r="H78" s="8">
        <v>221</v>
      </c>
      <c r="I78" s="8">
        <v>9960</v>
      </c>
      <c r="J78" s="30">
        <f t="shared" si="5"/>
        <v>0.65354330708661412</v>
      </c>
      <c r="K78" s="8">
        <v>540.5</v>
      </c>
      <c r="L78" s="8">
        <v>992.3</v>
      </c>
      <c r="M78" s="8">
        <v>2725.1</v>
      </c>
      <c r="N78" s="27">
        <f t="shared" si="8"/>
        <v>27938.976377952757</v>
      </c>
    </row>
    <row r="79" spans="1:15" x14ac:dyDescent="0.3">
      <c r="A79" s="26">
        <f t="shared" si="6"/>
        <v>34589</v>
      </c>
      <c r="B79" s="8">
        <v>1994</v>
      </c>
      <c r="C79" s="8">
        <v>255</v>
      </c>
      <c r="D79" s="8" t="s">
        <v>5</v>
      </c>
      <c r="E79" s="8">
        <v>10</v>
      </c>
      <c r="F79" s="8">
        <f t="shared" si="7"/>
        <v>1.524</v>
      </c>
      <c r="G79" s="8">
        <v>12</v>
      </c>
      <c r="H79" s="8">
        <v>234</v>
      </c>
      <c r="I79" s="8">
        <v>20145</v>
      </c>
      <c r="J79" s="30">
        <f t="shared" si="5"/>
        <v>1.3218503937007875</v>
      </c>
      <c r="K79" s="8">
        <v>578.6</v>
      </c>
      <c r="L79" s="8">
        <v>1050.4000000000001</v>
      </c>
      <c r="M79" s="8">
        <v>2857.5</v>
      </c>
      <c r="N79" s="27">
        <f t="shared" si="8"/>
        <v>29438.976377952757</v>
      </c>
    </row>
    <row r="80" spans="1:15" x14ac:dyDescent="0.3">
      <c r="B80" s="28"/>
      <c r="C80" s="28"/>
      <c r="F80" s="28"/>
      <c r="G80" s="31"/>
      <c r="H80" s="28"/>
      <c r="I80" s="28"/>
      <c r="J80" s="28"/>
      <c r="K80" s="28"/>
      <c r="L80" s="28"/>
      <c r="M80" s="28"/>
      <c r="N80" s="28"/>
      <c r="O80" s="28"/>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A414C-2872-4285-9044-29DB745556AE}">
  <dimension ref="A1:H8"/>
  <sheetViews>
    <sheetView workbookViewId="0"/>
  </sheetViews>
  <sheetFormatPr defaultRowHeight="14.4" x14ac:dyDescent="0.3"/>
  <cols>
    <col min="1" max="1" width="24.109375" style="23" bestFit="1" customWidth="1"/>
    <col min="2" max="2" width="25.5546875" style="23" customWidth="1"/>
    <col min="3" max="3" width="90.88671875" style="23" customWidth="1"/>
    <col min="4" max="4" width="17.21875" style="23" customWidth="1"/>
    <col min="5" max="5" width="10.44140625" style="23" customWidth="1"/>
    <col min="6" max="6" width="11.77734375" style="23" customWidth="1"/>
    <col min="7" max="7" width="11.33203125" style="23" customWidth="1"/>
    <col min="8" max="8" width="12" style="23" customWidth="1"/>
    <col min="9" max="16384" width="8.88671875" style="15"/>
  </cols>
  <sheetData>
    <row r="1" spans="1:8" ht="27.6" x14ac:dyDescent="0.3">
      <c r="A1" s="14" t="s">
        <v>32</v>
      </c>
      <c r="B1" s="14" t="s">
        <v>33</v>
      </c>
      <c r="C1" s="14" t="s">
        <v>34</v>
      </c>
      <c r="D1" s="14" t="s">
        <v>35</v>
      </c>
      <c r="E1" s="14" t="s">
        <v>36</v>
      </c>
      <c r="F1" s="14" t="s">
        <v>37</v>
      </c>
      <c r="G1" s="14" t="s">
        <v>38</v>
      </c>
      <c r="H1" s="14" t="s">
        <v>39</v>
      </c>
    </row>
    <row r="2" spans="1:8" x14ac:dyDescent="0.3">
      <c r="A2" s="16" t="s">
        <v>72</v>
      </c>
      <c r="B2" s="21" t="s">
        <v>40</v>
      </c>
      <c r="C2" s="21" t="s">
        <v>41</v>
      </c>
      <c r="D2" s="33" t="s">
        <v>42</v>
      </c>
      <c r="E2" s="16">
        <v>10</v>
      </c>
      <c r="F2" s="16"/>
      <c r="G2" s="16" t="s">
        <v>43</v>
      </c>
      <c r="H2" s="16" t="s">
        <v>44</v>
      </c>
    </row>
    <row r="3" spans="1:8" x14ac:dyDescent="0.3">
      <c r="A3" s="16" t="s">
        <v>72</v>
      </c>
      <c r="B3" s="21" t="s">
        <v>6</v>
      </c>
      <c r="C3" s="21" t="s">
        <v>6</v>
      </c>
      <c r="D3" s="21" t="s">
        <v>51</v>
      </c>
      <c r="E3" s="16">
        <v>4</v>
      </c>
      <c r="F3" s="16"/>
      <c r="G3" s="16" t="s">
        <v>43</v>
      </c>
      <c r="H3" s="16" t="s">
        <v>44</v>
      </c>
    </row>
    <row r="4" spans="1:8" x14ac:dyDescent="0.3">
      <c r="A4" s="16" t="s">
        <v>72</v>
      </c>
      <c r="B4" s="21" t="s">
        <v>7</v>
      </c>
      <c r="C4" s="21" t="s">
        <v>45</v>
      </c>
      <c r="D4" s="21" t="s">
        <v>46</v>
      </c>
      <c r="E4" s="16">
        <v>3</v>
      </c>
      <c r="F4" s="16" t="s">
        <v>47</v>
      </c>
      <c r="G4" s="16" t="s">
        <v>43</v>
      </c>
      <c r="H4" s="16" t="s">
        <v>44</v>
      </c>
    </row>
    <row r="5" spans="1:8" ht="26.4" x14ac:dyDescent="0.3">
      <c r="A5" s="16" t="s">
        <v>72</v>
      </c>
      <c r="B5" s="34" t="s">
        <v>97</v>
      </c>
      <c r="C5" s="21" t="s">
        <v>151</v>
      </c>
      <c r="D5" s="33" t="s">
        <v>112</v>
      </c>
      <c r="E5" s="16"/>
      <c r="F5" s="16"/>
      <c r="G5" s="16" t="s">
        <v>43</v>
      </c>
      <c r="H5" s="16" t="s">
        <v>44</v>
      </c>
    </row>
    <row r="6" spans="1:8" ht="26.4" x14ac:dyDescent="0.3">
      <c r="A6" s="16" t="s">
        <v>72</v>
      </c>
      <c r="B6" s="34" t="s">
        <v>99</v>
      </c>
      <c r="C6" s="21" t="s">
        <v>156</v>
      </c>
      <c r="D6" s="33" t="s">
        <v>49</v>
      </c>
      <c r="E6" s="16"/>
      <c r="F6" s="16"/>
      <c r="G6" s="16" t="s">
        <v>43</v>
      </c>
      <c r="H6" s="16" t="s">
        <v>50</v>
      </c>
    </row>
    <row r="7" spans="1:8" x14ac:dyDescent="0.3">
      <c r="A7" s="16" t="s">
        <v>72</v>
      </c>
      <c r="B7" s="34" t="s">
        <v>113</v>
      </c>
      <c r="C7" s="21" t="s">
        <v>115</v>
      </c>
      <c r="D7" s="21" t="s">
        <v>46</v>
      </c>
      <c r="E7" s="16"/>
      <c r="F7" s="16"/>
      <c r="G7" s="16" t="s">
        <v>43</v>
      </c>
      <c r="H7" s="16" t="s">
        <v>50</v>
      </c>
    </row>
    <row r="8" spans="1:8" x14ac:dyDescent="0.3">
      <c r="A8" s="16" t="s">
        <v>72</v>
      </c>
      <c r="B8" s="34" t="s">
        <v>114</v>
      </c>
      <c r="C8" s="21" t="s">
        <v>150</v>
      </c>
      <c r="D8" s="21" t="s">
        <v>49</v>
      </c>
      <c r="E8" s="16"/>
      <c r="F8" s="16"/>
      <c r="G8" s="16" t="s">
        <v>43</v>
      </c>
      <c r="H8" s="16" t="s">
        <v>50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56F09-AB9F-429B-B8EF-EAB90336CC5C}">
  <sheetPr codeName="Sheet3"/>
  <dimension ref="A1:L21"/>
  <sheetViews>
    <sheetView workbookViewId="0"/>
  </sheetViews>
  <sheetFormatPr defaultRowHeight="14.4" x14ac:dyDescent="0.3"/>
  <cols>
    <col min="1" max="1" width="10" style="8" bestFit="1" customWidth="1"/>
    <col min="2" max="2" width="8.88671875" style="8"/>
    <col min="3" max="3" width="10" style="8" bestFit="1" customWidth="1"/>
    <col min="4" max="4" width="9.109375" style="28"/>
    <col min="5" max="5" width="8.88671875" style="28"/>
    <col min="6" max="6" width="8.88671875" style="8"/>
    <col min="7" max="7" width="12.44140625" style="8" customWidth="1"/>
    <col min="8" max="8" width="10.88671875" style="8" customWidth="1"/>
    <col min="9" max="16384" width="8.88671875" style="8"/>
  </cols>
  <sheetData>
    <row r="1" spans="1:12" ht="28.8" x14ac:dyDescent="0.3">
      <c r="A1" s="42" t="s">
        <v>40</v>
      </c>
      <c r="B1" s="42" t="s">
        <v>6</v>
      </c>
      <c r="C1" s="42" t="s">
        <v>7</v>
      </c>
      <c r="D1" s="29" t="s">
        <v>97</v>
      </c>
      <c r="E1" s="29" t="s">
        <v>99</v>
      </c>
      <c r="F1" s="43" t="s">
        <v>113</v>
      </c>
      <c r="G1" s="43" t="s">
        <v>114</v>
      </c>
      <c r="H1" s="44"/>
    </row>
    <row r="2" spans="1:12" x14ac:dyDescent="0.3">
      <c r="A2" s="26">
        <f>DATE(B2,1,C2)</f>
        <v>34463</v>
      </c>
      <c r="B2" s="27">
        <v>1994</v>
      </c>
      <c r="C2" s="27">
        <v>129</v>
      </c>
      <c r="D2" s="28" t="s">
        <v>0</v>
      </c>
      <c r="E2" s="8">
        <f>(30*2.54/100)*(20*12*2.54/100)</f>
        <v>4.6451520000000004</v>
      </c>
      <c r="F2" s="8">
        <v>39</v>
      </c>
      <c r="G2" s="41">
        <f t="shared" ref="G2:G21" si="0">F2/E2</f>
        <v>8.3958501250335829</v>
      </c>
      <c r="H2" s="35"/>
    </row>
    <row r="3" spans="1:12" x14ac:dyDescent="0.3">
      <c r="A3" s="26">
        <f t="shared" ref="A3:A11" si="1">DATE(B3,1,C3)</f>
        <v>34463</v>
      </c>
      <c r="B3" s="27">
        <v>1994</v>
      </c>
      <c r="C3" s="27">
        <v>129</v>
      </c>
      <c r="D3" s="28" t="s">
        <v>1</v>
      </c>
      <c r="E3" s="8">
        <f t="shared" ref="E3:E21" si="2">(30*2.54/100)*(20*12*2.54/100)</f>
        <v>4.6451520000000004</v>
      </c>
      <c r="F3" s="8">
        <v>36</v>
      </c>
      <c r="G3" s="41">
        <f t="shared" si="0"/>
        <v>7.7500155000309991</v>
      </c>
      <c r="H3" s="35"/>
    </row>
    <row r="4" spans="1:12" x14ac:dyDescent="0.3">
      <c r="A4" s="26">
        <f t="shared" si="1"/>
        <v>34463</v>
      </c>
      <c r="B4" s="27">
        <v>1994</v>
      </c>
      <c r="C4" s="27">
        <v>129</v>
      </c>
      <c r="D4" s="28" t="s">
        <v>2</v>
      </c>
      <c r="E4" s="8">
        <f t="shared" si="2"/>
        <v>4.6451520000000004</v>
      </c>
      <c r="F4" s="8">
        <v>37</v>
      </c>
      <c r="G4" s="41">
        <f t="shared" si="0"/>
        <v>7.965293708365194</v>
      </c>
      <c r="H4" s="35"/>
    </row>
    <row r="5" spans="1:12" x14ac:dyDescent="0.3">
      <c r="A5" s="26">
        <f t="shared" si="1"/>
        <v>34463</v>
      </c>
      <c r="B5" s="27">
        <v>1994</v>
      </c>
      <c r="C5" s="27">
        <v>129</v>
      </c>
      <c r="D5" s="28" t="s">
        <v>57</v>
      </c>
      <c r="E5" s="8">
        <f t="shared" si="2"/>
        <v>4.6451520000000004</v>
      </c>
      <c r="F5" s="8">
        <v>39</v>
      </c>
      <c r="G5" s="41">
        <f t="shared" si="0"/>
        <v>8.3958501250335829</v>
      </c>
      <c r="H5" s="35"/>
    </row>
    <row r="6" spans="1:12" x14ac:dyDescent="0.3">
      <c r="A6" s="26">
        <f t="shared" si="1"/>
        <v>34463</v>
      </c>
      <c r="B6" s="27">
        <v>1994</v>
      </c>
      <c r="C6" s="27">
        <v>129</v>
      </c>
      <c r="D6" s="28" t="s">
        <v>58</v>
      </c>
      <c r="E6" s="8">
        <f t="shared" si="2"/>
        <v>4.6451520000000004</v>
      </c>
      <c r="F6" s="8">
        <v>39</v>
      </c>
      <c r="G6" s="41">
        <f t="shared" si="0"/>
        <v>8.3958501250335829</v>
      </c>
      <c r="H6" s="35"/>
    </row>
    <row r="7" spans="1:12" x14ac:dyDescent="0.3">
      <c r="A7" s="26">
        <f t="shared" si="1"/>
        <v>34463</v>
      </c>
      <c r="B7" s="27">
        <v>1994</v>
      </c>
      <c r="C7" s="27">
        <v>129</v>
      </c>
      <c r="D7" s="28" t="s">
        <v>59</v>
      </c>
      <c r="E7" s="8">
        <f t="shared" si="2"/>
        <v>4.6451520000000004</v>
      </c>
      <c r="F7" s="8">
        <v>40</v>
      </c>
      <c r="G7" s="41">
        <f t="shared" si="0"/>
        <v>8.6111283333677768</v>
      </c>
      <c r="H7" s="35"/>
    </row>
    <row r="8" spans="1:12" x14ac:dyDescent="0.3">
      <c r="A8" s="36">
        <f t="shared" si="1"/>
        <v>34463</v>
      </c>
      <c r="B8" s="37">
        <v>1994</v>
      </c>
      <c r="C8" s="37">
        <v>129</v>
      </c>
      <c r="D8" s="38" t="s">
        <v>60</v>
      </c>
      <c r="E8" s="8">
        <f t="shared" si="2"/>
        <v>4.6451520000000004</v>
      </c>
      <c r="F8" s="39">
        <v>37</v>
      </c>
      <c r="G8" s="41">
        <f t="shared" si="0"/>
        <v>7.965293708365194</v>
      </c>
      <c r="H8" s="40"/>
      <c r="I8" s="39"/>
    </row>
    <row r="9" spans="1:12" x14ac:dyDescent="0.3">
      <c r="A9" s="36">
        <f t="shared" si="1"/>
        <v>34463</v>
      </c>
      <c r="B9" s="37">
        <v>1994</v>
      </c>
      <c r="C9" s="37">
        <v>129</v>
      </c>
      <c r="D9" s="38" t="s">
        <v>61</v>
      </c>
      <c r="E9" s="8">
        <f t="shared" si="2"/>
        <v>4.6451520000000004</v>
      </c>
      <c r="F9" s="39">
        <v>37</v>
      </c>
      <c r="G9" s="41">
        <f t="shared" si="0"/>
        <v>7.965293708365194</v>
      </c>
      <c r="H9" s="40"/>
      <c r="I9" s="39"/>
    </row>
    <row r="10" spans="1:12" x14ac:dyDescent="0.3">
      <c r="A10" s="36">
        <f t="shared" si="1"/>
        <v>34463</v>
      </c>
      <c r="B10" s="37">
        <v>1994</v>
      </c>
      <c r="C10" s="37">
        <v>129</v>
      </c>
      <c r="D10" s="38" t="s">
        <v>62</v>
      </c>
      <c r="E10" s="8">
        <f t="shared" si="2"/>
        <v>4.6451520000000004</v>
      </c>
      <c r="F10" s="39">
        <v>39</v>
      </c>
      <c r="G10" s="41">
        <f t="shared" si="0"/>
        <v>8.3958501250335829</v>
      </c>
      <c r="H10" s="40"/>
      <c r="I10" s="39"/>
    </row>
    <row r="11" spans="1:12" x14ac:dyDescent="0.3">
      <c r="A11" s="36">
        <f t="shared" si="1"/>
        <v>34463</v>
      </c>
      <c r="B11" s="37">
        <v>1994</v>
      </c>
      <c r="C11" s="37">
        <v>129</v>
      </c>
      <c r="D11" s="38" t="s">
        <v>63</v>
      </c>
      <c r="E11" s="8">
        <f t="shared" si="2"/>
        <v>4.6451520000000004</v>
      </c>
      <c r="F11" s="39">
        <v>38</v>
      </c>
      <c r="G11" s="41">
        <f t="shared" si="0"/>
        <v>8.1805719166993889</v>
      </c>
      <c r="H11" s="40"/>
      <c r="I11" s="39"/>
      <c r="L11" s="41"/>
    </row>
    <row r="12" spans="1:12" x14ac:dyDescent="0.3">
      <c r="A12" s="36">
        <f t="shared" ref="A12:A21" si="3">DATE(B12,1,C12)</f>
        <v>34463</v>
      </c>
      <c r="B12" s="37">
        <v>1994</v>
      </c>
      <c r="C12" s="37">
        <v>129</v>
      </c>
      <c r="D12" s="28" t="s">
        <v>3</v>
      </c>
      <c r="E12" s="8">
        <f t="shared" si="2"/>
        <v>4.6451520000000004</v>
      </c>
      <c r="F12" s="8">
        <v>32</v>
      </c>
      <c r="G12" s="41">
        <f t="shared" si="0"/>
        <v>6.8889026666942215</v>
      </c>
      <c r="H12" s="40"/>
      <c r="I12" s="39"/>
    </row>
    <row r="13" spans="1:12" x14ac:dyDescent="0.3">
      <c r="A13" s="36">
        <f t="shared" si="3"/>
        <v>34463</v>
      </c>
      <c r="B13" s="37">
        <v>1994</v>
      </c>
      <c r="C13" s="37">
        <v>129</v>
      </c>
      <c r="D13" s="28" t="s">
        <v>4</v>
      </c>
      <c r="E13" s="8">
        <f t="shared" si="2"/>
        <v>4.6451520000000004</v>
      </c>
      <c r="F13" s="8">
        <v>38</v>
      </c>
      <c r="G13" s="41">
        <f t="shared" si="0"/>
        <v>8.1805719166993889</v>
      </c>
      <c r="H13" s="40"/>
      <c r="I13" s="39"/>
    </row>
    <row r="14" spans="1:12" x14ac:dyDescent="0.3">
      <c r="A14" s="36">
        <f t="shared" si="3"/>
        <v>34463</v>
      </c>
      <c r="B14" s="37">
        <v>1994</v>
      </c>
      <c r="C14" s="37">
        <v>129</v>
      </c>
      <c r="D14" s="28" t="s">
        <v>5</v>
      </c>
      <c r="E14" s="8">
        <f t="shared" si="2"/>
        <v>4.6451520000000004</v>
      </c>
      <c r="F14" s="8">
        <v>33</v>
      </c>
      <c r="G14" s="41">
        <f t="shared" si="0"/>
        <v>7.1041808750284163</v>
      </c>
      <c r="H14" s="40"/>
      <c r="I14" s="39"/>
    </row>
    <row r="15" spans="1:12" x14ac:dyDescent="0.3">
      <c r="A15" s="36">
        <f t="shared" si="3"/>
        <v>34463</v>
      </c>
      <c r="B15" s="37">
        <v>1994</v>
      </c>
      <c r="C15" s="37">
        <v>129</v>
      </c>
      <c r="D15" s="28" t="s">
        <v>64</v>
      </c>
      <c r="E15" s="8">
        <f t="shared" si="2"/>
        <v>4.6451520000000004</v>
      </c>
      <c r="F15" s="8">
        <v>39</v>
      </c>
      <c r="G15" s="41">
        <f t="shared" si="0"/>
        <v>8.3958501250335829</v>
      </c>
      <c r="H15" s="40"/>
    </row>
    <row r="16" spans="1:12" x14ac:dyDescent="0.3">
      <c r="A16" s="36">
        <f t="shared" si="3"/>
        <v>34463</v>
      </c>
      <c r="B16" s="37">
        <v>1994</v>
      </c>
      <c r="C16" s="37">
        <v>129</v>
      </c>
      <c r="D16" s="28" t="s">
        <v>65</v>
      </c>
      <c r="E16" s="8">
        <f t="shared" si="2"/>
        <v>4.6451520000000004</v>
      </c>
      <c r="F16" s="8">
        <v>36</v>
      </c>
      <c r="G16" s="41">
        <f t="shared" si="0"/>
        <v>7.7500155000309991</v>
      </c>
      <c r="H16" s="40"/>
    </row>
    <row r="17" spans="1:12" x14ac:dyDescent="0.3">
      <c r="A17" s="36">
        <f t="shared" si="3"/>
        <v>34463</v>
      </c>
      <c r="B17" s="37">
        <v>1994</v>
      </c>
      <c r="C17" s="37">
        <v>129</v>
      </c>
      <c r="D17" s="28" t="s">
        <v>66</v>
      </c>
      <c r="E17" s="8">
        <f t="shared" si="2"/>
        <v>4.6451520000000004</v>
      </c>
      <c r="F17" s="8">
        <v>32</v>
      </c>
      <c r="G17" s="41">
        <f t="shared" si="0"/>
        <v>6.8889026666942215</v>
      </c>
      <c r="H17" s="40"/>
    </row>
    <row r="18" spans="1:12" x14ac:dyDescent="0.3">
      <c r="A18" s="36">
        <f t="shared" si="3"/>
        <v>34463</v>
      </c>
      <c r="B18" s="37">
        <v>1994</v>
      </c>
      <c r="C18" s="37">
        <v>129</v>
      </c>
      <c r="D18" s="38" t="s">
        <v>67</v>
      </c>
      <c r="E18" s="8">
        <f t="shared" si="2"/>
        <v>4.6451520000000004</v>
      </c>
      <c r="F18" s="39">
        <v>32</v>
      </c>
      <c r="G18" s="41">
        <f t="shared" si="0"/>
        <v>6.8889026666942215</v>
      </c>
      <c r="H18" s="40"/>
    </row>
    <row r="19" spans="1:12" x14ac:dyDescent="0.3">
      <c r="A19" s="36">
        <f t="shared" si="3"/>
        <v>34463</v>
      </c>
      <c r="B19" s="37">
        <v>1994</v>
      </c>
      <c r="C19" s="37">
        <v>129</v>
      </c>
      <c r="D19" s="38" t="s">
        <v>68</v>
      </c>
      <c r="E19" s="8">
        <f t="shared" si="2"/>
        <v>4.6451520000000004</v>
      </c>
      <c r="F19" s="39">
        <v>34</v>
      </c>
      <c r="G19" s="41">
        <f t="shared" si="0"/>
        <v>7.3194590833626103</v>
      </c>
      <c r="H19" s="40"/>
    </row>
    <row r="20" spans="1:12" x14ac:dyDescent="0.3">
      <c r="A20" s="36">
        <f t="shared" si="3"/>
        <v>34463</v>
      </c>
      <c r="B20" s="37">
        <v>1994</v>
      </c>
      <c r="C20" s="37">
        <v>129</v>
      </c>
      <c r="D20" s="38" t="s">
        <v>69</v>
      </c>
      <c r="E20" s="8">
        <f t="shared" si="2"/>
        <v>4.6451520000000004</v>
      </c>
      <c r="F20" s="39">
        <v>34</v>
      </c>
      <c r="G20" s="41">
        <f t="shared" si="0"/>
        <v>7.3194590833626103</v>
      </c>
      <c r="H20" s="40"/>
    </row>
    <row r="21" spans="1:12" x14ac:dyDescent="0.3">
      <c r="A21" s="36">
        <f t="shared" si="3"/>
        <v>34463</v>
      </c>
      <c r="B21" s="37">
        <v>1994</v>
      </c>
      <c r="C21" s="37">
        <v>129</v>
      </c>
      <c r="D21" s="38" t="s">
        <v>70</v>
      </c>
      <c r="E21" s="8">
        <f t="shared" si="2"/>
        <v>4.6451520000000004</v>
      </c>
      <c r="F21" s="39">
        <v>40</v>
      </c>
      <c r="G21" s="41">
        <f t="shared" si="0"/>
        <v>8.6111283333677768</v>
      </c>
      <c r="H21" s="40"/>
      <c r="L21" s="41"/>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DB11F-54B8-48A8-89C4-625CA1869921}">
  <dimension ref="A1:H22"/>
  <sheetViews>
    <sheetView workbookViewId="0">
      <selection activeCell="A2" sqref="A2:H6"/>
    </sheetView>
  </sheetViews>
  <sheetFormatPr defaultRowHeight="14.4" x14ac:dyDescent="0.3"/>
  <cols>
    <col min="1" max="2" width="30.6640625" style="23" customWidth="1"/>
    <col min="3" max="3" width="80.21875" style="23" customWidth="1"/>
    <col min="4" max="4" width="17.33203125" style="23" customWidth="1"/>
    <col min="5" max="5" width="11.33203125" style="23" customWidth="1"/>
    <col min="6" max="6" width="12.44140625" style="23" customWidth="1"/>
    <col min="7" max="7" width="12.5546875" style="23" customWidth="1"/>
    <col min="8" max="8" width="11.44140625" style="23" customWidth="1"/>
    <col min="9" max="16384" width="8.88671875" style="23"/>
  </cols>
  <sheetData>
    <row r="1" spans="1:8" ht="27.6" x14ac:dyDescent="0.3">
      <c r="A1" s="14" t="s">
        <v>32</v>
      </c>
      <c r="B1" s="14" t="s">
        <v>33</v>
      </c>
      <c r="C1" s="14" t="s">
        <v>34</v>
      </c>
      <c r="D1" s="14" t="s">
        <v>35</v>
      </c>
      <c r="E1" s="14" t="s">
        <v>36</v>
      </c>
      <c r="F1" s="14" t="s">
        <v>37</v>
      </c>
      <c r="G1" s="14" t="s">
        <v>38</v>
      </c>
      <c r="H1" s="14" t="s">
        <v>39</v>
      </c>
    </row>
    <row r="2" spans="1:8" x14ac:dyDescent="0.3">
      <c r="A2" s="23" t="s">
        <v>73</v>
      </c>
      <c r="B2" s="17" t="s">
        <v>40</v>
      </c>
      <c r="C2" s="21" t="s">
        <v>41</v>
      </c>
      <c r="D2" s="33" t="s">
        <v>42</v>
      </c>
      <c r="E2" s="16">
        <v>10</v>
      </c>
      <c r="F2" s="16"/>
      <c r="G2" s="16" t="s">
        <v>43</v>
      </c>
      <c r="H2" s="16" t="s">
        <v>44</v>
      </c>
    </row>
    <row r="3" spans="1:8" x14ac:dyDescent="0.3">
      <c r="A3" s="23" t="s">
        <v>73</v>
      </c>
      <c r="B3" s="21" t="s">
        <v>6</v>
      </c>
      <c r="C3" s="21" t="s">
        <v>6</v>
      </c>
      <c r="D3" s="21" t="s">
        <v>51</v>
      </c>
      <c r="E3" s="16">
        <v>4</v>
      </c>
      <c r="F3" s="16"/>
      <c r="G3" s="16" t="s">
        <v>43</v>
      </c>
      <c r="H3" s="16" t="s">
        <v>44</v>
      </c>
    </row>
    <row r="4" spans="1:8" x14ac:dyDescent="0.3">
      <c r="A4" s="23" t="s">
        <v>73</v>
      </c>
      <c r="B4" s="21" t="s">
        <v>53</v>
      </c>
      <c r="C4" s="21" t="s">
        <v>45</v>
      </c>
      <c r="D4" s="21" t="s">
        <v>46</v>
      </c>
      <c r="E4" s="16">
        <v>3</v>
      </c>
      <c r="F4" s="16" t="s">
        <v>47</v>
      </c>
      <c r="G4" s="16" t="s">
        <v>43</v>
      </c>
      <c r="H4" s="16" t="s">
        <v>44</v>
      </c>
    </row>
    <row r="5" spans="1:8" ht="26.4" x14ac:dyDescent="0.3">
      <c r="A5" s="23" t="s">
        <v>73</v>
      </c>
      <c r="B5" s="23" t="s">
        <v>179</v>
      </c>
      <c r="C5" s="21" t="s">
        <v>180</v>
      </c>
      <c r="D5" s="23" t="s">
        <v>182</v>
      </c>
      <c r="E5" s="16">
        <v>2</v>
      </c>
      <c r="G5" s="16" t="s">
        <v>43</v>
      </c>
      <c r="H5" s="16" t="s">
        <v>44</v>
      </c>
    </row>
    <row r="6" spans="1:8" ht="26.4" x14ac:dyDescent="0.3">
      <c r="A6" s="23" t="s">
        <v>73</v>
      </c>
      <c r="B6" s="23" t="s">
        <v>174</v>
      </c>
      <c r="C6" s="21" t="s">
        <v>181</v>
      </c>
      <c r="D6" s="23" t="s">
        <v>46</v>
      </c>
      <c r="E6" s="16"/>
      <c r="G6" s="16" t="s">
        <v>43</v>
      </c>
      <c r="H6" s="16" t="s">
        <v>44</v>
      </c>
    </row>
    <row r="7" spans="1:8" ht="39.6" x14ac:dyDescent="0.3">
      <c r="A7" s="23" t="s">
        <v>73</v>
      </c>
      <c r="B7" s="23" t="s">
        <v>99</v>
      </c>
      <c r="C7" s="21" t="s">
        <v>152</v>
      </c>
      <c r="D7" s="23" t="s">
        <v>49</v>
      </c>
      <c r="G7" s="16" t="s">
        <v>43</v>
      </c>
      <c r="H7" s="16" t="s">
        <v>44</v>
      </c>
    </row>
    <row r="8" spans="1:8" x14ac:dyDescent="0.3">
      <c r="A8" s="23" t="s">
        <v>73</v>
      </c>
      <c r="B8" s="23" t="s">
        <v>121</v>
      </c>
      <c r="C8" s="21" t="s">
        <v>55</v>
      </c>
      <c r="D8" s="23" t="s">
        <v>46</v>
      </c>
      <c r="E8" s="16"/>
      <c r="G8" s="16" t="s">
        <v>43</v>
      </c>
      <c r="H8" s="16" t="s">
        <v>50</v>
      </c>
    </row>
    <row r="9" spans="1:8" x14ac:dyDescent="0.3">
      <c r="A9" s="23" t="s">
        <v>73</v>
      </c>
      <c r="B9" s="23" t="s">
        <v>122</v>
      </c>
      <c r="C9" s="21" t="s">
        <v>56</v>
      </c>
      <c r="D9" s="23" t="s">
        <v>46</v>
      </c>
      <c r="E9" s="16"/>
      <c r="G9" s="16" t="s">
        <v>43</v>
      </c>
      <c r="H9" s="16" t="s">
        <v>50</v>
      </c>
    </row>
    <row r="10" spans="1:8" x14ac:dyDescent="0.3">
      <c r="A10" s="23" t="s">
        <v>73</v>
      </c>
      <c r="B10" s="23" t="s">
        <v>117</v>
      </c>
      <c r="C10" s="21" t="s">
        <v>153</v>
      </c>
      <c r="D10" s="23" t="s">
        <v>49</v>
      </c>
      <c r="G10" s="16" t="s">
        <v>43</v>
      </c>
      <c r="H10" s="16" t="s">
        <v>50</v>
      </c>
    </row>
    <row r="11" spans="1:8" x14ac:dyDescent="0.3">
      <c r="A11" s="23" t="s">
        <v>73</v>
      </c>
      <c r="B11" s="23" t="s">
        <v>123</v>
      </c>
      <c r="C11" s="21" t="s">
        <v>154</v>
      </c>
      <c r="D11" s="23" t="s">
        <v>49</v>
      </c>
      <c r="G11" s="16" t="s">
        <v>43</v>
      </c>
      <c r="H11" s="16" t="s">
        <v>50</v>
      </c>
    </row>
    <row r="12" spans="1:8" x14ac:dyDescent="0.3">
      <c r="A12" s="23" t="s">
        <v>73</v>
      </c>
      <c r="B12" s="23" t="s">
        <v>124</v>
      </c>
      <c r="C12" s="21" t="s">
        <v>126</v>
      </c>
      <c r="D12" s="23" t="s">
        <v>49</v>
      </c>
      <c r="G12" s="16" t="s">
        <v>43</v>
      </c>
      <c r="H12" s="16" t="s">
        <v>50</v>
      </c>
    </row>
    <row r="13" spans="1:8" x14ac:dyDescent="0.3">
      <c r="A13" s="23" t="s">
        <v>73</v>
      </c>
      <c r="B13" s="23" t="s">
        <v>80</v>
      </c>
      <c r="C13" s="21" t="s">
        <v>127</v>
      </c>
      <c r="D13" s="23" t="s">
        <v>49</v>
      </c>
      <c r="G13" s="16" t="s">
        <v>43</v>
      </c>
      <c r="H13" s="16" t="s">
        <v>50</v>
      </c>
    </row>
    <row r="14" spans="1:8" x14ac:dyDescent="0.3">
      <c r="A14" s="23" t="s">
        <v>73</v>
      </c>
      <c r="B14" s="23" t="s">
        <v>125</v>
      </c>
      <c r="C14" s="21" t="s">
        <v>128</v>
      </c>
      <c r="D14" s="23" t="s">
        <v>49</v>
      </c>
      <c r="G14" s="16" t="s">
        <v>43</v>
      </c>
      <c r="H14" s="16" t="s">
        <v>50</v>
      </c>
    </row>
    <row r="15" spans="1:8" x14ac:dyDescent="0.3">
      <c r="A15" s="23" t="s">
        <v>73</v>
      </c>
      <c r="B15" s="23" t="s">
        <v>120</v>
      </c>
      <c r="C15" s="21" t="s">
        <v>129</v>
      </c>
      <c r="D15" s="23" t="s">
        <v>49</v>
      </c>
      <c r="G15" s="16" t="s">
        <v>43</v>
      </c>
      <c r="H15" s="16" t="s">
        <v>50</v>
      </c>
    </row>
    <row r="16" spans="1:8" x14ac:dyDescent="0.3">
      <c r="A16" s="23" t="s">
        <v>73</v>
      </c>
      <c r="B16" s="23" t="s">
        <v>155</v>
      </c>
      <c r="C16" s="21" t="s">
        <v>168</v>
      </c>
      <c r="D16" s="23" t="s">
        <v>49</v>
      </c>
      <c r="G16" s="16" t="s">
        <v>43</v>
      </c>
      <c r="H16" s="16" t="s">
        <v>50</v>
      </c>
    </row>
    <row r="22" spans="2:2" x14ac:dyDescent="0.3">
      <c r="B22" s="21"/>
    </row>
  </sheetData>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11C6-141B-4795-8E24-E2DB3277D47C}">
  <dimension ref="A1:R21"/>
  <sheetViews>
    <sheetView workbookViewId="0">
      <selection activeCell="Q4" sqref="Q4"/>
    </sheetView>
  </sheetViews>
  <sheetFormatPr defaultRowHeight="14.4" x14ac:dyDescent="0.3"/>
  <cols>
    <col min="1" max="1" width="9.6640625" style="8" bestFit="1" customWidth="1"/>
    <col min="2" max="6" width="8.88671875" style="8"/>
    <col min="7" max="7" width="12.21875" style="8" customWidth="1"/>
    <col min="8" max="14" width="8.88671875" style="8"/>
    <col min="15" max="15" width="13.6640625" style="8" customWidth="1"/>
    <col min="16" max="16384" width="8.88671875" style="8"/>
  </cols>
  <sheetData>
    <row r="1" spans="1:18" ht="43.2" x14ac:dyDescent="0.3">
      <c r="A1" s="38" t="s">
        <v>40</v>
      </c>
      <c r="B1" s="38" t="s">
        <v>6</v>
      </c>
      <c r="C1" s="38" t="s">
        <v>7</v>
      </c>
      <c r="D1" s="38" t="s">
        <v>179</v>
      </c>
      <c r="E1" s="46" t="s">
        <v>174</v>
      </c>
      <c r="F1" s="46" t="s">
        <v>99</v>
      </c>
      <c r="G1" s="46" t="s">
        <v>100</v>
      </c>
      <c r="H1" s="46" t="s">
        <v>116</v>
      </c>
      <c r="I1" s="46" t="s">
        <v>117</v>
      </c>
      <c r="J1" s="46" t="s">
        <v>118</v>
      </c>
      <c r="K1" s="46" t="s">
        <v>119</v>
      </c>
      <c r="L1" s="46" t="s">
        <v>79</v>
      </c>
      <c r="M1" s="46" t="s">
        <v>80</v>
      </c>
      <c r="N1" s="46" t="s">
        <v>120</v>
      </c>
      <c r="O1" s="46" t="s">
        <v>155</v>
      </c>
      <c r="P1" s="46"/>
      <c r="Q1" s="46"/>
    </row>
    <row r="2" spans="1:18" x14ac:dyDescent="0.3">
      <c r="A2" s="36">
        <f>DATE(B2,1,C2)</f>
        <v>34590</v>
      </c>
      <c r="B2" s="38">
        <v>1994</v>
      </c>
      <c r="C2" s="38">
        <v>256</v>
      </c>
      <c r="D2" s="39" t="s">
        <v>178</v>
      </c>
      <c r="E2" s="39">
        <v>1</v>
      </c>
      <c r="F2" s="8">
        <f>6*0.762</f>
        <v>4.5720000000000001</v>
      </c>
      <c r="G2" s="39">
        <v>37</v>
      </c>
      <c r="H2" s="39">
        <v>37</v>
      </c>
      <c r="I2" s="39">
        <v>5885.9</v>
      </c>
      <c r="J2" s="39">
        <v>4961.2</v>
      </c>
      <c r="K2" s="47">
        <f t="shared" ref="K2:K15" si="0">J2/F2</f>
        <v>1085.1268591426071</v>
      </c>
      <c r="L2" s="41">
        <f t="shared" ref="L2:L15" si="1">M2*0.892179</f>
        <v>9681.2739606299219</v>
      </c>
      <c r="M2" s="27">
        <f t="shared" ref="M2:M15" si="2">(K2/1000)*10000</f>
        <v>10851.268591426071</v>
      </c>
      <c r="N2" s="39">
        <v>2786</v>
      </c>
      <c r="O2" s="37">
        <f>10*(N2+I2)/F2</f>
        <v>18967.410323709537</v>
      </c>
      <c r="P2" s="39"/>
    </row>
    <row r="3" spans="1:18" x14ac:dyDescent="0.3">
      <c r="A3" s="36">
        <f t="shared" ref="A3:A15" si="3">DATE(B3,1,C3)</f>
        <v>34590</v>
      </c>
      <c r="B3" s="38">
        <v>1994</v>
      </c>
      <c r="C3" s="38">
        <v>256</v>
      </c>
      <c r="D3" s="39" t="s">
        <v>178</v>
      </c>
      <c r="E3" s="39">
        <v>2</v>
      </c>
      <c r="F3" s="8">
        <f>6*0.762</f>
        <v>4.5720000000000001</v>
      </c>
      <c r="G3" s="39">
        <v>38</v>
      </c>
      <c r="H3" s="39">
        <v>38</v>
      </c>
      <c r="I3" s="39">
        <v>5990.1</v>
      </c>
      <c r="J3" s="39">
        <v>5048.8999999999996</v>
      </c>
      <c r="K3" s="47">
        <f t="shared" si="0"/>
        <v>1104.3088363954505</v>
      </c>
      <c r="L3" s="41">
        <f t="shared" si="1"/>
        <v>9852.4115334645667</v>
      </c>
      <c r="M3" s="27">
        <f t="shared" si="2"/>
        <v>11043.088363954505</v>
      </c>
      <c r="N3" s="39">
        <v>2886</v>
      </c>
      <c r="O3" s="37">
        <f t="shared" ref="O3:O15" si="4">10*(N3+I3)/F3</f>
        <v>19414.041994750656</v>
      </c>
      <c r="P3" s="39"/>
    </row>
    <row r="4" spans="1:18" x14ac:dyDescent="0.3">
      <c r="A4" s="36">
        <f t="shared" si="3"/>
        <v>34590</v>
      </c>
      <c r="B4" s="38">
        <v>1994</v>
      </c>
      <c r="C4" s="38">
        <v>256</v>
      </c>
      <c r="D4" s="39" t="s">
        <v>178</v>
      </c>
      <c r="E4" s="39">
        <v>3</v>
      </c>
      <c r="F4" s="8">
        <f>6*0.762</f>
        <v>4.5720000000000001</v>
      </c>
      <c r="G4" s="39">
        <v>36</v>
      </c>
      <c r="H4" s="39">
        <v>40</v>
      </c>
      <c r="I4" s="39">
        <v>6258</v>
      </c>
      <c r="J4" s="39">
        <v>5277.9</v>
      </c>
      <c r="K4" s="47">
        <f t="shared" si="0"/>
        <v>1154.3963254593175</v>
      </c>
      <c r="L4" s="41">
        <f t="shared" si="1"/>
        <v>10299.281592519685</v>
      </c>
      <c r="M4" s="27">
        <f t="shared" si="2"/>
        <v>11543.963254593174</v>
      </c>
      <c r="N4" s="39">
        <v>3016</v>
      </c>
      <c r="O4" s="37">
        <f t="shared" si="4"/>
        <v>20284.339457567803</v>
      </c>
      <c r="P4" s="37"/>
      <c r="R4" s="37"/>
    </row>
    <row r="5" spans="1:18" x14ac:dyDescent="0.3">
      <c r="A5" s="36">
        <f t="shared" si="3"/>
        <v>34593</v>
      </c>
      <c r="B5" s="38">
        <v>1994</v>
      </c>
      <c r="C5" s="38">
        <v>259</v>
      </c>
      <c r="D5" s="39" t="s">
        <v>177</v>
      </c>
      <c r="E5" s="45">
        <v>1</v>
      </c>
      <c r="F5" s="39">
        <f>3*(30*2.54/100)</f>
        <v>2.286</v>
      </c>
      <c r="G5" s="39">
        <v>18</v>
      </c>
      <c r="H5" s="39">
        <v>18</v>
      </c>
      <c r="I5" s="39">
        <v>2802.6</v>
      </c>
      <c r="J5" s="39">
        <v>2362.3000000000002</v>
      </c>
      <c r="K5" s="47">
        <f t="shared" si="0"/>
        <v>1033.377077865267</v>
      </c>
      <c r="L5" s="41">
        <f t="shared" si="1"/>
        <v>9219.5732795275599</v>
      </c>
      <c r="M5" s="27">
        <f t="shared" si="2"/>
        <v>10333.770778652668</v>
      </c>
      <c r="N5" s="39">
        <v>1476</v>
      </c>
      <c r="O5" s="37">
        <f t="shared" si="4"/>
        <v>18716.535433070865</v>
      </c>
      <c r="P5" s="39"/>
      <c r="R5" s="39"/>
    </row>
    <row r="6" spans="1:18" x14ac:dyDescent="0.3">
      <c r="A6" s="36">
        <f t="shared" si="3"/>
        <v>34593</v>
      </c>
      <c r="B6" s="38">
        <v>1994</v>
      </c>
      <c r="C6" s="38">
        <v>259</v>
      </c>
      <c r="D6" s="39" t="s">
        <v>177</v>
      </c>
      <c r="E6" s="45">
        <v>2</v>
      </c>
      <c r="F6" s="39">
        <f t="shared" ref="F6:F8" si="5">3*(30*2.54/100)</f>
        <v>2.286</v>
      </c>
      <c r="G6" s="39">
        <v>18</v>
      </c>
      <c r="H6" s="39">
        <v>18</v>
      </c>
      <c r="I6" s="39">
        <v>2986.8</v>
      </c>
      <c r="J6" s="39">
        <v>2527.3000000000002</v>
      </c>
      <c r="K6" s="47">
        <f t="shared" si="0"/>
        <v>1105.5555555555557</v>
      </c>
      <c r="L6" s="41">
        <f t="shared" si="1"/>
        <v>9863.5345000000016</v>
      </c>
      <c r="M6" s="27">
        <f t="shared" si="2"/>
        <v>11055.555555555557</v>
      </c>
      <c r="N6" s="39">
        <v>1643</v>
      </c>
      <c r="O6" s="37">
        <f t="shared" si="4"/>
        <v>20252.843394575677</v>
      </c>
      <c r="P6" s="39"/>
      <c r="R6" s="39"/>
    </row>
    <row r="7" spans="1:18" x14ac:dyDescent="0.3">
      <c r="A7" s="36">
        <f t="shared" si="3"/>
        <v>34593</v>
      </c>
      <c r="B7" s="38">
        <v>1994</v>
      </c>
      <c r="C7" s="38">
        <v>259</v>
      </c>
      <c r="D7" s="39" t="s">
        <v>177</v>
      </c>
      <c r="E7" s="45">
        <v>3</v>
      </c>
      <c r="F7" s="39">
        <f t="shared" si="5"/>
        <v>2.286</v>
      </c>
      <c r="G7" s="39">
        <v>18</v>
      </c>
      <c r="H7" s="39">
        <v>19</v>
      </c>
      <c r="I7" s="39">
        <v>3127.9</v>
      </c>
      <c r="J7" s="39">
        <v>2656.5</v>
      </c>
      <c r="K7" s="47">
        <f t="shared" si="0"/>
        <v>1162.0734908136483</v>
      </c>
      <c r="L7" s="41">
        <f t="shared" si="1"/>
        <v>10367.775649606299</v>
      </c>
      <c r="M7" s="27">
        <f t="shared" si="2"/>
        <v>11620.734908136483</v>
      </c>
      <c r="N7" s="39">
        <v>1647</v>
      </c>
      <c r="O7" s="37">
        <f t="shared" si="4"/>
        <v>20887.576552930885</v>
      </c>
      <c r="P7" s="39"/>
      <c r="R7" s="39"/>
    </row>
    <row r="8" spans="1:18" x14ac:dyDescent="0.3">
      <c r="A8" s="36">
        <f t="shared" si="3"/>
        <v>34593</v>
      </c>
      <c r="B8" s="38">
        <v>1994</v>
      </c>
      <c r="C8" s="38">
        <v>259</v>
      </c>
      <c r="D8" s="39" t="s">
        <v>177</v>
      </c>
      <c r="E8" s="45">
        <v>4</v>
      </c>
      <c r="F8" s="39">
        <f t="shared" si="5"/>
        <v>2.286</v>
      </c>
      <c r="G8" s="39">
        <v>18</v>
      </c>
      <c r="H8" s="39">
        <v>19</v>
      </c>
      <c r="I8" s="39">
        <v>3114.8</v>
      </c>
      <c r="J8" s="39">
        <v>2625.4</v>
      </c>
      <c r="K8" s="47">
        <f t="shared" si="0"/>
        <v>1148.4689413823273</v>
      </c>
      <c r="L8" s="41">
        <f t="shared" si="1"/>
        <v>10246.398716535434</v>
      </c>
      <c r="M8" s="27">
        <f t="shared" si="2"/>
        <v>11484.689413823273</v>
      </c>
      <c r="N8" s="39">
        <v>1515</v>
      </c>
      <c r="O8" s="37">
        <f t="shared" si="4"/>
        <v>20252.843394575677</v>
      </c>
      <c r="P8" s="37"/>
      <c r="R8" s="37"/>
    </row>
    <row r="9" spans="1:18" x14ac:dyDescent="0.3">
      <c r="A9" s="36">
        <f t="shared" si="3"/>
        <v>34600</v>
      </c>
      <c r="B9" s="38">
        <v>1994</v>
      </c>
      <c r="C9" s="38">
        <v>266</v>
      </c>
      <c r="D9" s="39" t="s">
        <v>176</v>
      </c>
      <c r="E9" s="45">
        <v>1</v>
      </c>
      <c r="F9" s="8">
        <f>6*0.762</f>
        <v>4.5720000000000001</v>
      </c>
      <c r="G9" s="39">
        <v>35</v>
      </c>
      <c r="H9" s="39">
        <v>35</v>
      </c>
      <c r="I9" s="39">
        <v>7525.4</v>
      </c>
      <c r="J9" s="39">
        <v>6383.7</v>
      </c>
      <c r="K9" s="47">
        <f t="shared" si="0"/>
        <v>1396.259842519685</v>
      </c>
      <c r="L9" s="41">
        <f t="shared" si="1"/>
        <v>12457.137100393702</v>
      </c>
      <c r="M9" s="27">
        <f t="shared" si="2"/>
        <v>13962.598425196851</v>
      </c>
      <c r="N9" s="39">
        <v>4130</v>
      </c>
      <c r="O9" s="37">
        <f t="shared" si="4"/>
        <v>25493.000874890637</v>
      </c>
      <c r="P9" s="39"/>
      <c r="R9" s="39"/>
    </row>
    <row r="10" spans="1:18" x14ac:dyDescent="0.3">
      <c r="A10" s="36">
        <f t="shared" si="3"/>
        <v>34600</v>
      </c>
      <c r="B10" s="38">
        <v>1994</v>
      </c>
      <c r="C10" s="38">
        <v>266</v>
      </c>
      <c r="D10" s="39" t="s">
        <v>176</v>
      </c>
      <c r="E10" s="45">
        <v>2</v>
      </c>
      <c r="F10" s="8">
        <f>6*0.762</f>
        <v>4.5720000000000001</v>
      </c>
      <c r="G10" s="39">
        <v>36</v>
      </c>
      <c r="H10" s="39">
        <v>37</v>
      </c>
      <c r="I10" s="39">
        <v>7594.4</v>
      </c>
      <c r="J10" s="39">
        <v>6375.9</v>
      </c>
      <c r="K10" s="47">
        <f t="shared" si="0"/>
        <v>1394.5538057742781</v>
      </c>
      <c r="L10" s="41">
        <f t="shared" si="1"/>
        <v>12441.916198818897</v>
      </c>
      <c r="M10" s="27">
        <f t="shared" si="2"/>
        <v>13945.53805774278</v>
      </c>
      <c r="N10" s="39">
        <v>4402</v>
      </c>
      <c r="O10" s="37">
        <f t="shared" si="4"/>
        <v>26238.845144356954</v>
      </c>
      <c r="P10" s="39"/>
      <c r="R10" s="39"/>
    </row>
    <row r="11" spans="1:18" x14ac:dyDescent="0.3">
      <c r="A11" s="36">
        <f t="shared" si="3"/>
        <v>34600</v>
      </c>
      <c r="B11" s="38">
        <v>1994</v>
      </c>
      <c r="C11" s="38">
        <v>266</v>
      </c>
      <c r="D11" s="39" t="s">
        <v>176</v>
      </c>
      <c r="E11" s="45">
        <v>3</v>
      </c>
      <c r="F11" s="8">
        <f>6*0.762</f>
        <v>4.5720000000000001</v>
      </c>
      <c r="G11" s="39">
        <v>36</v>
      </c>
      <c r="H11" s="39">
        <v>36</v>
      </c>
      <c r="I11" s="39">
        <v>7739.8</v>
      </c>
      <c r="J11" s="39">
        <v>6550.8</v>
      </c>
      <c r="K11" s="47">
        <f t="shared" si="0"/>
        <v>1432.8083989501313</v>
      </c>
      <c r="L11" s="41">
        <f t="shared" si="1"/>
        <v>12783.215645669292</v>
      </c>
      <c r="M11" s="27">
        <f t="shared" si="2"/>
        <v>14328.083989501312</v>
      </c>
      <c r="N11" s="39">
        <v>4223</v>
      </c>
      <c r="O11" s="37">
        <f t="shared" si="4"/>
        <v>26165.354330708662</v>
      </c>
      <c r="P11" s="37"/>
      <c r="R11" s="37"/>
    </row>
    <row r="12" spans="1:18" x14ac:dyDescent="0.3">
      <c r="A12" s="36">
        <f t="shared" si="3"/>
        <v>34604</v>
      </c>
      <c r="B12" s="38">
        <v>1994</v>
      </c>
      <c r="C12" s="38">
        <v>270</v>
      </c>
      <c r="D12" s="39" t="s">
        <v>175</v>
      </c>
      <c r="E12" s="45">
        <v>1</v>
      </c>
      <c r="F12" s="39">
        <f t="shared" ref="F12:F15" si="6">3*(30*2.54/100)</f>
        <v>2.286</v>
      </c>
      <c r="G12" s="39">
        <v>18</v>
      </c>
      <c r="H12" s="39">
        <v>18</v>
      </c>
      <c r="I12" s="39">
        <v>3510.4</v>
      </c>
      <c r="J12" s="39">
        <v>3043.3</v>
      </c>
      <c r="K12" s="47">
        <f t="shared" si="0"/>
        <v>1331.2773403324586</v>
      </c>
      <c r="L12" s="41">
        <f t="shared" si="1"/>
        <v>11877.376862204728</v>
      </c>
      <c r="M12" s="27">
        <f t="shared" si="2"/>
        <v>13312.773403324587</v>
      </c>
      <c r="N12" s="39">
        <v>1951</v>
      </c>
      <c r="O12" s="37">
        <f t="shared" si="4"/>
        <v>23890.63867016623</v>
      </c>
      <c r="P12" s="39"/>
      <c r="R12" s="39"/>
    </row>
    <row r="13" spans="1:18" x14ac:dyDescent="0.3">
      <c r="A13" s="36">
        <f t="shared" si="3"/>
        <v>34604</v>
      </c>
      <c r="B13" s="38">
        <v>1994</v>
      </c>
      <c r="C13" s="38">
        <v>270</v>
      </c>
      <c r="D13" s="39" t="s">
        <v>175</v>
      </c>
      <c r="E13" s="45">
        <v>2</v>
      </c>
      <c r="F13" s="39">
        <f t="shared" si="6"/>
        <v>2.286</v>
      </c>
      <c r="G13" s="39">
        <v>18</v>
      </c>
      <c r="H13" s="39">
        <v>18</v>
      </c>
      <c r="I13" s="39">
        <v>3410.7</v>
      </c>
      <c r="J13" s="39">
        <v>2889.7</v>
      </c>
      <c r="K13" s="47">
        <f t="shared" si="0"/>
        <v>1264.0857392825897</v>
      </c>
      <c r="L13" s="41">
        <f t="shared" si="1"/>
        <v>11277.907507874017</v>
      </c>
      <c r="M13" s="27">
        <f t="shared" si="2"/>
        <v>12640.857392825897</v>
      </c>
      <c r="N13" s="39">
        <v>2014</v>
      </c>
      <c r="O13" s="37">
        <f t="shared" si="4"/>
        <v>23730.096237970254</v>
      </c>
      <c r="P13" s="39"/>
      <c r="R13" s="39"/>
    </row>
    <row r="14" spans="1:18" x14ac:dyDescent="0.3">
      <c r="A14" s="36">
        <f t="shared" si="3"/>
        <v>34604</v>
      </c>
      <c r="B14" s="38">
        <v>1994</v>
      </c>
      <c r="C14" s="38">
        <v>270</v>
      </c>
      <c r="D14" s="39" t="s">
        <v>175</v>
      </c>
      <c r="E14" s="45">
        <v>3</v>
      </c>
      <c r="F14" s="39">
        <f t="shared" si="6"/>
        <v>2.286</v>
      </c>
      <c r="G14" s="39">
        <v>19</v>
      </c>
      <c r="H14" s="39">
        <v>18</v>
      </c>
      <c r="I14" s="39">
        <v>3329.8</v>
      </c>
      <c r="J14" s="39">
        <v>2843.1</v>
      </c>
      <c r="K14" s="47">
        <f t="shared" si="0"/>
        <v>1243.7007874015746</v>
      </c>
      <c r="L14" s="41">
        <f t="shared" si="1"/>
        <v>11096.037248031495</v>
      </c>
      <c r="M14" s="27">
        <f t="shared" si="2"/>
        <v>12437.007874015746</v>
      </c>
      <c r="N14" s="39">
        <v>1943</v>
      </c>
      <c r="O14" s="37">
        <f t="shared" si="4"/>
        <v>23065.616797900264</v>
      </c>
      <c r="P14" s="39"/>
      <c r="R14" s="39"/>
    </row>
    <row r="15" spans="1:18" x14ac:dyDescent="0.3">
      <c r="A15" s="36">
        <f t="shared" si="3"/>
        <v>34604</v>
      </c>
      <c r="B15" s="38">
        <v>1994</v>
      </c>
      <c r="C15" s="38">
        <v>270</v>
      </c>
      <c r="D15" s="39" t="s">
        <v>175</v>
      </c>
      <c r="E15" s="45">
        <v>4</v>
      </c>
      <c r="F15" s="39">
        <f t="shared" si="6"/>
        <v>2.286</v>
      </c>
      <c r="G15" s="39">
        <v>18</v>
      </c>
      <c r="H15" s="39">
        <v>18</v>
      </c>
      <c r="I15" s="39">
        <v>3595.9</v>
      </c>
      <c r="J15" s="39">
        <v>3118.7</v>
      </c>
      <c r="K15" s="47">
        <f t="shared" si="0"/>
        <v>1364.2607174103237</v>
      </c>
      <c r="L15" s="41">
        <f t="shared" si="1"/>
        <v>12171.647625984251</v>
      </c>
      <c r="M15" s="27">
        <f t="shared" si="2"/>
        <v>13642.607174103236</v>
      </c>
      <c r="N15" s="39">
        <v>2083</v>
      </c>
      <c r="O15" s="37">
        <f t="shared" si="4"/>
        <v>24842.082239720035</v>
      </c>
      <c r="P15" s="37"/>
      <c r="R15" s="37"/>
    </row>
    <row r="16" spans="1:18" x14ac:dyDescent="0.3">
      <c r="A16" s="39"/>
      <c r="B16" s="39"/>
      <c r="C16" s="39"/>
      <c r="D16" s="39"/>
      <c r="E16" s="39"/>
      <c r="F16" s="39"/>
      <c r="G16" s="39"/>
      <c r="H16" s="39"/>
      <c r="I16" s="39"/>
      <c r="J16" s="39"/>
      <c r="K16" s="39"/>
      <c r="L16" s="39"/>
      <c r="M16" s="39"/>
      <c r="N16" s="39"/>
      <c r="O16" s="39"/>
      <c r="P16" s="39"/>
      <c r="Q16" s="39"/>
    </row>
    <row r="17" spans="1:17" ht="15.6" x14ac:dyDescent="0.3">
      <c r="A17" s="39"/>
      <c r="B17" s="39"/>
      <c r="C17" s="39"/>
      <c r="D17" s="1"/>
      <c r="E17" s="1"/>
      <c r="F17" s="1"/>
      <c r="G17" s="39"/>
      <c r="H17" s="39"/>
      <c r="I17" s="39"/>
      <c r="J17" s="39"/>
      <c r="K17" s="39"/>
      <c r="L17" s="39"/>
      <c r="M17" s="39"/>
      <c r="N17" s="39"/>
      <c r="O17" s="39"/>
      <c r="P17" s="39"/>
      <c r="Q17" s="39"/>
    </row>
    <row r="18" spans="1:17" ht="15.6" x14ac:dyDescent="0.3">
      <c r="A18" s="39"/>
      <c r="B18" s="39"/>
      <c r="C18" s="39"/>
      <c r="D18" s="1"/>
      <c r="E18" s="1"/>
      <c r="F18" s="1"/>
      <c r="G18" s="39"/>
      <c r="H18" s="39"/>
      <c r="I18" s="39"/>
      <c r="J18" s="39"/>
      <c r="K18" s="39"/>
      <c r="L18" s="39"/>
      <c r="M18" s="39"/>
      <c r="N18" s="39"/>
      <c r="O18" s="39"/>
      <c r="P18" s="39"/>
      <c r="Q18" s="39"/>
    </row>
    <row r="19" spans="1:17" ht="15.6" x14ac:dyDescent="0.3">
      <c r="A19" s="39"/>
      <c r="B19" s="39"/>
      <c r="C19" s="39"/>
      <c r="D19" s="1"/>
      <c r="E19" s="1"/>
      <c r="F19" s="1"/>
      <c r="G19" s="39"/>
      <c r="H19" s="39"/>
      <c r="I19" s="39"/>
      <c r="J19" s="39"/>
      <c r="K19" s="39"/>
      <c r="L19" s="39"/>
      <c r="M19" s="39"/>
      <c r="N19" s="39"/>
      <c r="O19" s="39"/>
      <c r="P19" s="39"/>
      <c r="Q19" s="39"/>
    </row>
    <row r="20" spans="1:17" x14ac:dyDescent="0.3">
      <c r="A20" s="39"/>
      <c r="B20" s="39"/>
      <c r="C20" s="39"/>
      <c r="D20" s="39"/>
      <c r="E20" s="39"/>
      <c r="F20" s="39"/>
      <c r="G20" s="39"/>
      <c r="H20" s="39"/>
      <c r="I20" s="39"/>
      <c r="J20" s="39"/>
      <c r="K20" s="39"/>
      <c r="L20" s="39"/>
      <c r="M20" s="39"/>
      <c r="N20" s="39"/>
      <c r="O20" s="39"/>
      <c r="P20" s="39"/>
      <c r="Q20" s="39"/>
    </row>
    <row r="21" spans="1:17" x14ac:dyDescent="0.3">
      <c r="A21" s="39"/>
      <c r="B21" s="39"/>
      <c r="C21" s="39"/>
      <c r="D21" s="39"/>
      <c r="E21" s="39"/>
      <c r="F21" s="39"/>
      <c r="G21" s="39"/>
      <c r="H21" s="39"/>
      <c r="I21" s="39"/>
      <c r="J21" s="39"/>
      <c r="K21" s="39"/>
      <c r="L21" s="39"/>
      <c r="M21" s="39"/>
      <c r="N21" s="39"/>
      <c r="O21" s="39"/>
      <c r="P21" s="39"/>
      <c r="Q21" s="39"/>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84789-E386-4925-A559-2517E7D935F5}">
  <dimension ref="A1:H15"/>
  <sheetViews>
    <sheetView workbookViewId="0">
      <selection activeCell="C6" sqref="C6"/>
    </sheetView>
  </sheetViews>
  <sheetFormatPr defaultRowHeight="14.4" x14ac:dyDescent="0.3"/>
  <cols>
    <col min="1" max="2" width="30.6640625" style="10" customWidth="1"/>
    <col min="3" max="3" width="77.6640625" style="10" customWidth="1"/>
    <col min="4" max="4" width="17.77734375" style="10" customWidth="1"/>
    <col min="5" max="5" width="10.33203125" style="10" customWidth="1"/>
    <col min="6" max="6" width="12.77734375" style="10" customWidth="1"/>
    <col min="7" max="7" width="11.21875" style="10" customWidth="1"/>
    <col min="8" max="8" width="12.33203125" style="10" customWidth="1"/>
    <col min="9" max="16384" width="8.88671875" style="8"/>
  </cols>
  <sheetData>
    <row r="1" spans="1:8" ht="27.6" x14ac:dyDescent="0.3">
      <c r="A1" s="13" t="s">
        <v>32</v>
      </c>
      <c r="B1" s="13" t="s">
        <v>33</v>
      </c>
      <c r="C1" s="13" t="s">
        <v>34</v>
      </c>
      <c r="D1" s="13" t="s">
        <v>35</v>
      </c>
      <c r="E1" s="13" t="s">
        <v>36</v>
      </c>
      <c r="F1" s="13" t="s">
        <v>37</v>
      </c>
      <c r="G1" s="13" t="s">
        <v>38</v>
      </c>
      <c r="H1" s="13" t="s">
        <v>39</v>
      </c>
    </row>
    <row r="2" spans="1:8" x14ac:dyDescent="0.3">
      <c r="A2" s="10" t="s">
        <v>74</v>
      </c>
      <c r="B2" s="11" t="s">
        <v>40</v>
      </c>
      <c r="C2" s="7" t="s">
        <v>41</v>
      </c>
      <c r="D2" s="32" t="s">
        <v>42</v>
      </c>
      <c r="E2" s="2">
        <v>10</v>
      </c>
      <c r="F2" s="2"/>
      <c r="G2" s="2" t="s">
        <v>43</v>
      </c>
      <c r="H2" s="2" t="s">
        <v>44</v>
      </c>
    </row>
    <row r="3" spans="1:8" x14ac:dyDescent="0.3">
      <c r="A3" s="10" t="s">
        <v>74</v>
      </c>
      <c r="B3" s="7" t="s">
        <v>6</v>
      </c>
      <c r="C3" s="7" t="s">
        <v>6</v>
      </c>
      <c r="D3" s="7" t="s">
        <v>51</v>
      </c>
      <c r="E3" s="2">
        <v>4</v>
      </c>
      <c r="F3" s="2"/>
      <c r="G3" s="2" t="s">
        <v>43</v>
      </c>
      <c r="H3" s="2" t="s">
        <v>44</v>
      </c>
    </row>
    <row r="4" spans="1:8" x14ac:dyDescent="0.3">
      <c r="A4" s="10" t="s">
        <v>74</v>
      </c>
      <c r="B4" s="7" t="s">
        <v>7</v>
      </c>
      <c r="C4" s="7" t="s">
        <v>45</v>
      </c>
      <c r="D4" s="7" t="s">
        <v>46</v>
      </c>
      <c r="E4" s="2">
        <v>3</v>
      </c>
      <c r="F4" s="2" t="s">
        <v>47</v>
      </c>
      <c r="G4" s="2" t="s">
        <v>43</v>
      </c>
      <c r="H4" s="2" t="s">
        <v>44</v>
      </c>
    </row>
    <row r="5" spans="1:8" ht="26.4" x14ac:dyDescent="0.3">
      <c r="A5" s="10" t="s">
        <v>74</v>
      </c>
      <c r="B5" s="7" t="s">
        <v>179</v>
      </c>
      <c r="C5" s="7" t="s">
        <v>189</v>
      </c>
      <c r="D5" s="7" t="s">
        <v>182</v>
      </c>
      <c r="E5" s="2">
        <v>2</v>
      </c>
      <c r="F5" s="2"/>
      <c r="G5" s="2" t="s">
        <v>43</v>
      </c>
      <c r="H5" s="2" t="s">
        <v>44</v>
      </c>
    </row>
    <row r="6" spans="1:8" s="10" customFormat="1" ht="52.8" x14ac:dyDescent="0.3">
      <c r="A6" s="10" t="s">
        <v>74</v>
      </c>
      <c r="B6" s="10" t="s">
        <v>188</v>
      </c>
      <c r="C6" s="7" t="s">
        <v>190</v>
      </c>
      <c r="D6" s="7" t="s">
        <v>46</v>
      </c>
      <c r="E6" s="2"/>
      <c r="G6" s="2" t="s">
        <v>43</v>
      </c>
      <c r="H6" s="2" t="s">
        <v>44</v>
      </c>
    </row>
    <row r="7" spans="1:8" ht="39.6" x14ac:dyDescent="0.3">
      <c r="A7" s="10" t="s">
        <v>74</v>
      </c>
      <c r="B7" s="10" t="s">
        <v>77</v>
      </c>
      <c r="C7" s="7" t="s">
        <v>159</v>
      </c>
      <c r="D7" s="7" t="s">
        <v>49</v>
      </c>
      <c r="E7" s="2"/>
      <c r="G7" s="2" t="s">
        <v>43</v>
      </c>
      <c r="H7" s="2" t="s">
        <v>44</v>
      </c>
    </row>
    <row r="8" spans="1:8" x14ac:dyDescent="0.3">
      <c r="A8" s="10" t="s">
        <v>74</v>
      </c>
      <c r="B8" s="10" t="s">
        <v>183</v>
      </c>
      <c r="C8" s="7" t="s">
        <v>186</v>
      </c>
      <c r="D8" s="10" t="s">
        <v>49</v>
      </c>
      <c r="E8" s="2"/>
      <c r="G8" s="2" t="s">
        <v>43</v>
      </c>
      <c r="H8" s="2" t="s">
        <v>50</v>
      </c>
    </row>
    <row r="9" spans="1:8" x14ac:dyDescent="0.3">
      <c r="A9" s="10" t="s">
        <v>74</v>
      </c>
      <c r="B9" s="10" t="s">
        <v>185</v>
      </c>
      <c r="C9" s="7" t="s">
        <v>187</v>
      </c>
      <c r="D9" s="10" t="s">
        <v>49</v>
      </c>
      <c r="G9" s="2" t="s">
        <v>43</v>
      </c>
      <c r="H9" s="2" t="s">
        <v>50</v>
      </c>
    </row>
    <row r="10" spans="1:8" x14ac:dyDescent="0.3">
      <c r="A10" s="10" t="s">
        <v>74</v>
      </c>
      <c r="B10" s="10" t="s">
        <v>131</v>
      </c>
      <c r="C10" s="7" t="s">
        <v>135</v>
      </c>
      <c r="D10" s="10" t="s">
        <v>49</v>
      </c>
      <c r="G10" s="2" t="s">
        <v>43</v>
      </c>
      <c r="H10" s="2" t="s">
        <v>50</v>
      </c>
    </row>
    <row r="11" spans="1:8" x14ac:dyDescent="0.3">
      <c r="A11" s="10" t="s">
        <v>74</v>
      </c>
      <c r="B11" s="10" t="s">
        <v>76</v>
      </c>
      <c r="C11" s="7" t="s">
        <v>78</v>
      </c>
      <c r="D11" s="10" t="s">
        <v>49</v>
      </c>
      <c r="G11" s="2" t="s">
        <v>43</v>
      </c>
      <c r="H11" s="2" t="s">
        <v>50</v>
      </c>
    </row>
    <row r="12" spans="1:8" x14ac:dyDescent="0.3">
      <c r="A12" s="10" t="s">
        <v>74</v>
      </c>
      <c r="B12" s="10" t="s">
        <v>132</v>
      </c>
      <c r="C12" s="7" t="s">
        <v>71</v>
      </c>
      <c r="D12" s="10" t="s">
        <v>49</v>
      </c>
      <c r="G12" s="2" t="s">
        <v>43</v>
      </c>
      <c r="H12" s="2" t="s">
        <v>50</v>
      </c>
    </row>
    <row r="13" spans="1:8" x14ac:dyDescent="0.3">
      <c r="A13" s="10" t="s">
        <v>74</v>
      </c>
      <c r="B13" s="10" t="s">
        <v>134</v>
      </c>
      <c r="C13" s="7" t="s">
        <v>136</v>
      </c>
      <c r="D13" s="10" t="s">
        <v>49</v>
      </c>
      <c r="G13" s="2" t="s">
        <v>43</v>
      </c>
      <c r="H13" s="2" t="s">
        <v>50</v>
      </c>
    </row>
    <row r="14" spans="1:8" ht="28.8" x14ac:dyDescent="0.3">
      <c r="A14" s="10" t="s">
        <v>74</v>
      </c>
      <c r="B14" s="48" t="s">
        <v>157</v>
      </c>
      <c r="C14" s="7" t="s">
        <v>158</v>
      </c>
      <c r="D14" s="10" t="s">
        <v>49</v>
      </c>
      <c r="G14" s="2" t="s">
        <v>43</v>
      </c>
      <c r="H14" s="2" t="s">
        <v>50</v>
      </c>
    </row>
    <row r="15" spans="1:8" ht="26.4" x14ac:dyDescent="0.3">
      <c r="A15" s="10" t="s">
        <v>74</v>
      </c>
      <c r="B15" s="10" t="s">
        <v>133</v>
      </c>
      <c r="C15" s="7" t="s">
        <v>137</v>
      </c>
      <c r="D15" s="10" t="s">
        <v>49</v>
      </c>
      <c r="G15" s="2" t="s">
        <v>43</v>
      </c>
      <c r="H15" s="2" t="s">
        <v>50</v>
      </c>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D3032-0C33-4C3A-BAE4-D27195229961}">
  <dimension ref="A1:O16"/>
  <sheetViews>
    <sheetView workbookViewId="0"/>
  </sheetViews>
  <sheetFormatPr defaultRowHeight="14.4" x14ac:dyDescent="0.3"/>
  <cols>
    <col min="1" max="1" width="9.6640625" style="8" bestFit="1" customWidth="1"/>
    <col min="2" max="3" width="8.88671875" style="8"/>
    <col min="4" max="5" width="8.109375" style="8" customWidth="1"/>
    <col min="6" max="6" width="9.33203125" style="8" customWidth="1"/>
    <col min="7" max="7" width="9.21875" style="8" customWidth="1"/>
    <col min="8" max="10" width="8.88671875" style="8"/>
    <col min="11" max="11" width="10.21875" style="8" customWidth="1"/>
    <col min="12" max="12" width="8.6640625" style="8" customWidth="1"/>
    <col min="13" max="13" width="11.109375" style="8" customWidth="1"/>
    <col min="14" max="16384" width="8.88671875" style="8"/>
  </cols>
  <sheetData>
    <row r="1" spans="1:15" ht="72" x14ac:dyDescent="0.3">
      <c r="A1" s="28" t="s">
        <v>40</v>
      </c>
      <c r="B1" s="28" t="s">
        <v>6</v>
      </c>
      <c r="C1" s="28" t="s">
        <v>7</v>
      </c>
      <c r="D1" s="29" t="s">
        <v>179</v>
      </c>
      <c r="E1" s="29" t="s">
        <v>188</v>
      </c>
      <c r="F1" s="29" t="s">
        <v>130</v>
      </c>
      <c r="G1" s="29" t="s">
        <v>183</v>
      </c>
      <c r="H1" s="29" t="s">
        <v>184</v>
      </c>
      <c r="I1" s="29" t="s">
        <v>131</v>
      </c>
      <c r="J1" s="29" t="s">
        <v>76</v>
      </c>
      <c r="K1" s="29" t="s">
        <v>132</v>
      </c>
      <c r="L1" s="29" t="s">
        <v>134</v>
      </c>
      <c r="M1" s="29" t="s">
        <v>157</v>
      </c>
      <c r="N1" s="29" t="s">
        <v>133</v>
      </c>
    </row>
    <row r="2" spans="1:15" x14ac:dyDescent="0.3">
      <c r="A2" s="26">
        <f>DATE(B2,1,C2)</f>
        <v>34591</v>
      </c>
      <c r="B2" s="8">
        <v>1994</v>
      </c>
      <c r="C2" s="8">
        <v>257</v>
      </c>
      <c r="D2" s="28" t="s">
        <v>178</v>
      </c>
      <c r="E2" s="28">
        <v>1</v>
      </c>
      <c r="F2" s="28">
        <v>0.45</v>
      </c>
      <c r="G2" s="8">
        <v>4215</v>
      </c>
      <c r="H2" s="41">
        <v>274.7</v>
      </c>
      <c r="I2" s="8">
        <v>237.7</v>
      </c>
      <c r="J2" s="49">
        <f t="shared" ref="J2:J13" si="0">(H2-I2)/H2</f>
        <v>0.13469239170003641</v>
      </c>
      <c r="K2" s="27">
        <f t="shared" ref="K2:K13" si="1">G2-J2*G2</f>
        <v>3647.2715689843467</v>
      </c>
      <c r="L2" s="27">
        <f t="shared" ref="L2:L13" si="2">K2/F2</f>
        <v>8105.0479310763258</v>
      </c>
      <c r="M2" s="27">
        <f>L2*1.18343195266272/56</f>
        <v>171.28165534818919</v>
      </c>
      <c r="N2" s="27">
        <f t="shared" ref="N2:N13" si="3">L2/0.892179</f>
        <v>9084.5535829428009</v>
      </c>
    </row>
    <row r="3" spans="1:15" x14ac:dyDescent="0.3">
      <c r="A3" s="26">
        <f t="shared" ref="A3:A13" si="4">DATE(B3,1,C3)</f>
        <v>34591</v>
      </c>
      <c r="B3" s="8">
        <v>1994</v>
      </c>
      <c r="C3" s="8">
        <v>257</v>
      </c>
      <c r="D3" s="28" t="s">
        <v>178</v>
      </c>
      <c r="E3" s="28">
        <v>2</v>
      </c>
      <c r="F3" s="28">
        <v>0.45</v>
      </c>
      <c r="G3" s="8">
        <v>4310</v>
      </c>
      <c r="H3" s="41">
        <v>291.39999999999998</v>
      </c>
      <c r="I3" s="8">
        <v>251.7</v>
      </c>
      <c r="J3" s="49">
        <f t="shared" si="0"/>
        <v>0.13623884694577898</v>
      </c>
      <c r="K3" s="27">
        <f t="shared" si="1"/>
        <v>3722.8105696636926</v>
      </c>
      <c r="L3" s="27">
        <f t="shared" si="2"/>
        <v>8272.9123770304286</v>
      </c>
      <c r="M3" s="27">
        <f t="shared" ref="M3:M13" si="5">L3*1.18343195266272/56</f>
        <v>174.82908658136972</v>
      </c>
      <c r="N3" s="27">
        <f t="shared" si="3"/>
        <v>9272.7046669227002</v>
      </c>
    </row>
    <row r="4" spans="1:15" x14ac:dyDescent="0.3">
      <c r="A4" s="26">
        <f t="shared" si="4"/>
        <v>34591</v>
      </c>
      <c r="B4" s="8">
        <v>1994</v>
      </c>
      <c r="C4" s="8">
        <v>257</v>
      </c>
      <c r="D4" s="28" t="s">
        <v>178</v>
      </c>
      <c r="E4" s="28">
        <v>3</v>
      </c>
      <c r="F4" s="28">
        <v>0.45</v>
      </c>
      <c r="G4" s="8">
        <v>4290</v>
      </c>
      <c r="H4" s="41">
        <v>314.89999999999998</v>
      </c>
      <c r="I4" s="8">
        <v>271.39999999999998</v>
      </c>
      <c r="J4" s="49">
        <f t="shared" si="0"/>
        <v>0.13813909177516673</v>
      </c>
      <c r="K4" s="27">
        <f t="shared" si="1"/>
        <v>3697.3832962845345</v>
      </c>
      <c r="L4" s="27">
        <f t="shared" si="2"/>
        <v>8216.4073250767433</v>
      </c>
      <c r="M4" s="27">
        <f t="shared" si="5"/>
        <v>173.63498151049725</v>
      </c>
      <c r="N4" s="27">
        <f t="shared" si="3"/>
        <v>9209.3709054760784</v>
      </c>
    </row>
    <row r="5" spans="1:15" x14ac:dyDescent="0.3">
      <c r="A5" s="26">
        <f t="shared" si="4"/>
        <v>34591</v>
      </c>
      <c r="B5" s="8">
        <v>1994</v>
      </c>
      <c r="C5" s="8">
        <v>257</v>
      </c>
      <c r="D5" s="28" t="s">
        <v>178</v>
      </c>
      <c r="E5" s="28">
        <v>4</v>
      </c>
      <c r="F5" s="28">
        <v>0.45</v>
      </c>
      <c r="G5" s="8">
        <v>4260</v>
      </c>
      <c r="H5" s="41">
        <v>311.89999999999998</v>
      </c>
      <c r="I5" s="8">
        <v>268.10000000000002</v>
      </c>
      <c r="J5" s="49">
        <f t="shared" si="0"/>
        <v>0.14042962487976901</v>
      </c>
      <c r="K5" s="27">
        <f t="shared" si="1"/>
        <v>3661.7697980121839</v>
      </c>
      <c r="L5" s="27">
        <f t="shared" si="2"/>
        <v>8137.2662178048531</v>
      </c>
      <c r="M5" s="27">
        <f t="shared" si="5"/>
        <v>171.96251516916396</v>
      </c>
      <c r="N5" s="27">
        <f t="shared" si="3"/>
        <v>9120.665491795764</v>
      </c>
    </row>
    <row r="6" spans="1:15" x14ac:dyDescent="0.3">
      <c r="A6" s="26">
        <f t="shared" si="4"/>
        <v>34591</v>
      </c>
      <c r="B6" s="8">
        <v>1994</v>
      </c>
      <c r="C6" s="8">
        <v>257</v>
      </c>
      <c r="D6" s="28" t="s">
        <v>178</v>
      </c>
      <c r="E6" s="28">
        <v>5</v>
      </c>
      <c r="F6" s="28">
        <v>0.45</v>
      </c>
      <c r="G6" s="8">
        <v>4235</v>
      </c>
      <c r="H6" s="41">
        <v>288</v>
      </c>
      <c r="I6" s="8">
        <v>249.4</v>
      </c>
      <c r="J6" s="49">
        <f t="shared" si="0"/>
        <v>0.13402777777777775</v>
      </c>
      <c r="K6" s="27">
        <f t="shared" si="1"/>
        <v>3667.3923611111113</v>
      </c>
      <c r="L6" s="27">
        <f t="shared" si="2"/>
        <v>8149.7608024691363</v>
      </c>
      <c r="M6" s="27">
        <f t="shared" si="5"/>
        <v>172.22655964643118</v>
      </c>
      <c r="N6" s="27">
        <f t="shared" si="3"/>
        <v>9134.6700633719647</v>
      </c>
      <c r="O6" s="27"/>
    </row>
    <row r="7" spans="1:15" x14ac:dyDescent="0.3">
      <c r="A7" s="26">
        <f t="shared" si="4"/>
        <v>34591</v>
      </c>
      <c r="B7" s="8">
        <v>1994</v>
      </c>
      <c r="C7" s="8">
        <v>257</v>
      </c>
      <c r="D7" s="28" t="s">
        <v>54</v>
      </c>
      <c r="E7" s="28">
        <v>5</v>
      </c>
      <c r="F7" s="28">
        <v>0.45</v>
      </c>
      <c r="G7" s="8">
        <v>4180</v>
      </c>
      <c r="H7" s="41">
        <v>314</v>
      </c>
      <c r="I7" s="8">
        <v>272.3</v>
      </c>
      <c r="J7" s="49">
        <f t="shared" si="0"/>
        <v>0.13280254777070061</v>
      </c>
      <c r="K7" s="27">
        <f t="shared" si="1"/>
        <v>3624.8853503184714</v>
      </c>
      <c r="L7" s="27">
        <f t="shared" si="2"/>
        <v>8055.3007784854917</v>
      </c>
      <c r="M7" s="27">
        <f t="shared" si="5"/>
        <v>170.23036302801097</v>
      </c>
      <c r="N7" s="27">
        <f t="shared" si="3"/>
        <v>9028.7944218430275</v>
      </c>
    </row>
    <row r="8" spans="1:15" x14ac:dyDescent="0.3">
      <c r="A8" s="26">
        <f t="shared" si="4"/>
        <v>34603</v>
      </c>
      <c r="B8" s="8">
        <v>1994</v>
      </c>
      <c r="C8" s="8">
        <v>269</v>
      </c>
      <c r="D8" s="28" t="s">
        <v>176</v>
      </c>
      <c r="E8" s="28">
        <v>6</v>
      </c>
      <c r="F8" s="28">
        <v>0.45</v>
      </c>
      <c r="G8" s="8">
        <v>5025</v>
      </c>
      <c r="H8" s="41">
        <v>321.7</v>
      </c>
      <c r="I8" s="8">
        <v>283.5</v>
      </c>
      <c r="J8" s="49">
        <f t="shared" si="0"/>
        <v>0.11874417158843641</v>
      </c>
      <c r="K8" s="27">
        <f t="shared" si="1"/>
        <v>4428.3105377681068</v>
      </c>
      <c r="L8" s="27">
        <f t="shared" si="2"/>
        <v>9840.6900839291266</v>
      </c>
      <c r="M8" s="27">
        <f t="shared" si="5"/>
        <v>207.96048359951627</v>
      </c>
      <c r="N8" s="27">
        <f t="shared" si="3"/>
        <v>11029.950361899491</v>
      </c>
    </row>
    <row r="9" spans="1:15" x14ac:dyDescent="0.3">
      <c r="A9" s="26">
        <f t="shared" si="4"/>
        <v>34603</v>
      </c>
      <c r="B9" s="8">
        <v>1994</v>
      </c>
      <c r="C9" s="8">
        <v>269</v>
      </c>
      <c r="D9" s="28" t="s">
        <v>176</v>
      </c>
      <c r="E9" s="28">
        <v>7</v>
      </c>
      <c r="F9" s="28">
        <v>0.45</v>
      </c>
      <c r="G9" s="8">
        <v>5230</v>
      </c>
      <c r="H9" s="41">
        <v>350.5</v>
      </c>
      <c r="I9" s="8">
        <v>304.5</v>
      </c>
      <c r="J9" s="49">
        <f t="shared" si="0"/>
        <v>0.13124108416547789</v>
      </c>
      <c r="K9" s="27">
        <f t="shared" si="1"/>
        <v>4543.6091298145511</v>
      </c>
      <c r="L9" s="27">
        <f t="shared" si="2"/>
        <v>10096.909177365669</v>
      </c>
      <c r="M9" s="27">
        <f t="shared" si="5"/>
        <v>213.37508827907126</v>
      </c>
      <c r="N9" s="27">
        <f t="shared" si="3"/>
        <v>11317.133868165098</v>
      </c>
    </row>
    <row r="10" spans="1:15" x14ac:dyDescent="0.3">
      <c r="A10" s="26">
        <f t="shared" si="4"/>
        <v>34603</v>
      </c>
      <c r="B10" s="8">
        <v>1994</v>
      </c>
      <c r="C10" s="8">
        <v>269</v>
      </c>
      <c r="D10" s="28" t="s">
        <v>176</v>
      </c>
      <c r="E10" s="28">
        <v>8</v>
      </c>
      <c r="F10" s="28">
        <v>0.45</v>
      </c>
      <c r="G10" s="8">
        <v>5425</v>
      </c>
      <c r="H10" s="41">
        <v>308.39999999999998</v>
      </c>
      <c r="I10" s="8">
        <v>266.10000000000002</v>
      </c>
      <c r="J10" s="49">
        <f t="shared" si="0"/>
        <v>0.13715953307392983</v>
      </c>
      <c r="K10" s="27">
        <f t="shared" si="1"/>
        <v>4680.909533073931</v>
      </c>
      <c r="L10" s="27">
        <f t="shared" si="2"/>
        <v>10402.021184608735</v>
      </c>
      <c r="M10" s="27">
        <f t="shared" si="5"/>
        <v>219.82293289536597</v>
      </c>
      <c r="N10" s="27">
        <f t="shared" si="3"/>
        <v>11659.119060870895</v>
      </c>
    </row>
    <row r="11" spans="1:15" x14ac:dyDescent="0.3">
      <c r="A11" s="26">
        <f t="shared" si="4"/>
        <v>34603</v>
      </c>
      <c r="B11" s="8">
        <v>1994</v>
      </c>
      <c r="C11" s="8">
        <v>269</v>
      </c>
      <c r="D11" s="28" t="s">
        <v>176</v>
      </c>
      <c r="E11" s="28">
        <v>9</v>
      </c>
      <c r="F11" s="28">
        <v>0.45</v>
      </c>
      <c r="G11" s="8">
        <v>5425</v>
      </c>
      <c r="H11" s="41">
        <v>325.8</v>
      </c>
      <c r="I11" s="8">
        <v>278.7</v>
      </c>
      <c r="J11" s="49">
        <f t="shared" si="0"/>
        <v>0.14456721915285459</v>
      </c>
      <c r="K11" s="27">
        <f t="shared" si="1"/>
        <v>4640.7228360957643</v>
      </c>
      <c r="L11" s="27">
        <f t="shared" si="2"/>
        <v>10312.717413546143</v>
      </c>
      <c r="M11" s="27">
        <f t="shared" si="5"/>
        <v>217.93570189235263</v>
      </c>
      <c r="N11" s="27">
        <f t="shared" si="3"/>
        <v>11559.022812177984</v>
      </c>
    </row>
    <row r="12" spans="1:15" x14ac:dyDescent="0.3">
      <c r="A12" s="26">
        <f t="shared" si="4"/>
        <v>34603</v>
      </c>
      <c r="B12" s="8">
        <v>1994</v>
      </c>
      <c r="C12" s="8">
        <v>269</v>
      </c>
      <c r="D12" s="28" t="s">
        <v>176</v>
      </c>
      <c r="E12" s="28">
        <v>10</v>
      </c>
      <c r="F12" s="28">
        <v>0.45</v>
      </c>
      <c r="G12" s="8">
        <v>5630</v>
      </c>
      <c r="H12" s="41">
        <v>341.7</v>
      </c>
      <c r="I12" s="8">
        <v>292.10000000000002</v>
      </c>
      <c r="J12" s="49">
        <f t="shared" si="0"/>
        <v>0.14515657009072278</v>
      </c>
      <c r="K12" s="27">
        <f t="shared" si="1"/>
        <v>4812.7685103892309</v>
      </c>
      <c r="L12" s="27">
        <f t="shared" si="2"/>
        <v>10695.041134198291</v>
      </c>
      <c r="M12" s="27">
        <f t="shared" si="5"/>
        <v>226.0152395223642</v>
      </c>
      <c r="N12" s="27">
        <f t="shared" si="3"/>
        <v>11987.55085492742</v>
      </c>
      <c r="O12" s="27"/>
    </row>
    <row r="13" spans="1:15" x14ac:dyDescent="0.3">
      <c r="A13" s="26">
        <f t="shared" si="4"/>
        <v>34603</v>
      </c>
      <c r="B13" s="8">
        <v>1994</v>
      </c>
      <c r="C13" s="8">
        <v>269</v>
      </c>
      <c r="D13" s="28" t="s">
        <v>54</v>
      </c>
      <c r="E13" s="28">
        <v>7</v>
      </c>
      <c r="F13" s="28">
        <v>0.45</v>
      </c>
      <c r="G13" s="8">
        <v>5240</v>
      </c>
      <c r="H13" s="41">
        <v>359.5</v>
      </c>
      <c r="I13" s="8">
        <v>307.60000000000002</v>
      </c>
      <c r="J13" s="49">
        <f t="shared" si="0"/>
        <v>0.14436717663421411</v>
      </c>
      <c r="K13" s="27">
        <f t="shared" si="1"/>
        <v>4483.5159944367178</v>
      </c>
      <c r="L13" s="27">
        <f t="shared" si="2"/>
        <v>9963.3688765260395</v>
      </c>
      <c r="M13" s="27">
        <f t="shared" si="5"/>
        <v>210.55301936868182</v>
      </c>
      <c r="N13" s="27">
        <f t="shared" si="3"/>
        <v>11167.455047166588</v>
      </c>
    </row>
    <row r="14" spans="1:15" x14ac:dyDescent="0.3">
      <c r="D14" s="28"/>
      <c r="E14" s="28"/>
      <c r="F14" s="28"/>
    </row>
    <row r="15" spans="1:15" x14ac:dyDescent="0.3">
      <c r="D15" s="28"/>
      <c r="E15" s="28"/>
      <c r="F15" s="28"/>
    </row>
    <row r="16" spans="1:15" x14ac:dyDescent="0.3">
      <c r="D16" s="28"/>
      <c r="E16" s="28"/>
      <c r="F16" s="2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1994 E Maize Introduction</vt:lpstr>
      <vt:lpstr>Dic. 1994 E Maize Growth</vt:lpstr>
      <vt:lpstr>1994 E Maize Growth</vt:lpstr>
      <vt:lpstr>Dic. 1994 E Maize Pop. Density</vt:lpstr>
      <vt:lpstr>1994 E Maize Pop. Density</vt:lpstr>
      <vt:lpstr>Dic. 1994 E Maize Hand Harvest</vt:lpstr>
      <vt:lpstr>1994 E Maize Hand Harvest</vt:lpstr>
      <vt:lpstr>Dic. 1994 E Maize Combine Yield</vt:lpstr>
      <vt:lpstr>1994 E Maize Combine Yield</vt:lpstr>
      <vt:lpstr>Dic. 1994 E Maize Seed Data</vt:lpstr>
      <vt:lpstr>1994 E Maize Seed Data</vt:lpstr>
      <vt:lpstr>'1994 E Maize Growth'!plants94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cp:lastPrinted>2021-10-07T20:03:24Z</cp:lastPrinted>
  <dcterms:created xsi:type="dcterms:W3CDTF">2021-04-23T16:18:27Z</dcterms:created>
  <dcterms:modified xsi:type="dcterms:W3CDTF">2021-11-18T19:29:44Z</dcterms:modified>
</cp:coreProperties>
</file>