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sdagcc-my.sharepoint.com/personal/dave_branson_usda_gov/Documents/Shared Nicole/Short Studies/Chamber Experiment/"/>
    </mc:Choice>
  </mc:AlternateContent>
  <bookViews>
    <workbookView xWindow="0" yWindow="0" windowWidth="38400" windowHeight="17400"/>
  </bookViews>
  <sheets>
    <sheet name="Ageneottetix" sheetId="1" r:id="rId1"/>
  </sheets>
  <definedNames>
    <definedName name="_xlnm.Print_Area" localSheetId="0">Ageneottetix!$A$1:$V$141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41" i="1" l="1"/>
  <c r="T141" i="1"/>
  <c r="U140" i="1"/>
  <c r="T140" i="1"/>
  <c r="U139" i="1"/>
  <c r="T139" i="1"/>
  <c r="U138" i="1"/>
  <c r="T138" i="1"/>
  <c r="U137" i="1"/>
  <c r="V137" i="1" s="1"/>
  <c r="T137" i="1"/>
  <c r="U136" i="1"/>
  <c r="T136" i="1"/>
  <c r="U135" i="1"/>
  <c r="T135" i="1"/>
  <c r="V135" i="1" s="1"/>
  <c r="U134" i="1"/>
  <c r="T134" i="1"/>
  <c r="U133" i="1"/>
  <c r="V133" i="1" s="1"/>
  <c r="T133" i="1"/>
  <c r="U132" i="1"/>
  <c r="T132" i="1"/>
  <c r="U131" i="1"/>
  <c r="T131" i="1"/>
  <c r="U130" i="1"/>
  <c r="T130" i="1"/>
  <c r="U129" i="1"/>
  <c r="T129" i="1"/>
  <c r="U128" i="1"/>
  <c r="T128" i="1"/>
  <c r="U127" i="1"/>
  <c r="T127" i="1"/>
  <c r="V127" i="1" s="1"/>
  <c r="U126" i="1"/>
  <c r="T126" i="1"/>
  <c r="U125" i="1"/>
  <c r="T125" i="1"/>
  <c r="U124" i="1"/>
  <c r="T124" i="1"/>
  <c r="U123" i="1"/>
  <c r="T123" i="1"/>
  <c r="U122" i="1"/>
  <c r="T122" i="1"/>
  <c r="U121" i="1"/>
  <c r="T121" i="1"/>
  <c r="U120" i="1"/>
  <c r="T120" i="1"/>
  <c r="U119" i="1"/>
  <c r="T119" i="1"/>
  <c r="U118" i="1"/>
  <c r="T118" i="1"/>
  <c r="U117" i="1"/>
  <c r="T117" i="1"/>
  <c r="U116" i="1"/>
  <c r="T116" i="1"/>
  <c r="U115" i="1"/>
  <c r="T115" i="1"/>
  <c r="U114" i="1"/>
  <c r="T114" i="1"/>
  <c r="U113" i="1"/>
  <c r="T113" i="1"/>
  <c r="U112" i="1"/>
  <c r="T112" i="1"/>
  <c r="U111" i="1"/>
  <c r="T111" i="1"/>
  <c r="U110" i="1"/>
  <c r="T110" i="1"/>
  <c r="U109" i="1"/>
  <c r="T109" i="1"/>
  <c r="U108" i="1"/>
  <c r="T108" i="1"/>
  <c r="U107" i="1"/>
  <c r="T107" i="1"/>
  <c r="U106" i="1"/>
  <c r="T106" i="1"/>
  <c r="U105" i="1"/>
  <c r="T105" i="1"/>
  <c r="U104" i="1"/>
  <c r="T104" i="1"/>
  <c r="U103" i="1"/>
  <c r="T103" i="1"/>
  <c r="V103" i="1" s="1"/>
  <c r="U102" i="1"/>
  <c r="T102" i="1"/>
  <c r="U101" i="1"/>
  <c r="T101" i="1"/>
  <c r="U100" i="1"/>
  <c r="T100" i="1"/>
  <c r="U99" i="1"/>
  <c r="T99" i="1"/>
  <c r="U98" i="1"/>
  <c r="T98" i="1"/>
  <c r="U97" i="1"/>
  <c r="T97" i="1"/>
  <c r="U96" i="1"/>
  <c r="T96" i="1"/>
  <c r="U95" i="1"/>
  <c r="T95" i="1"/>
  <c r="U94" i="1"/>
  <c r="T94" i="1"/>
  <c r="U93" i="1"/>
  <c r="T93" i="1"/>
  <c r="U92" i="1"/>
  <c r="T92" i="1"/>
  <c r="U91" i="1"/>
  <c r="T91" i="1"/>
  <c r="U90" i="1"/>
  <c r="T90" i="1"/>
  <c r="U89" i="1"/>
  <c r="T89" i="1"/>
  <c r="U88" i="1"/>
  <c r="T88" i="1"/>
  <c r="U87" i="1"/>
  <c r="T87" i="1"/>
  <c r="V87" i="1" s="1"/>
  <c r="U86" i="1"/>
  <c r="T86" i="1"/>
  <c r="U85" i="1"/>
  <c r="T85" i="1"/>
  <c r="U84" i="1"/>
  <c r="T84" i="1"/>
  <c r="U83" i="1"/>
  <c r="T83" i="1"/>
  <c r="U82" i="1"/>
  <c r="T82" i="1"/>
  <c r="U81" i="1"/>
  <c r="T81" i="1"/>
  <c r="U80" i="1"/>
  <c r="T80" i="1"/>
  <c r="U79" i="1"/>
  <c r="T79" i="1"/>
  <c r="V79" i="1" s="1"/>
  <c r="U78" i="1"/>
  <c r="T78" i="1"/>
  <c r="U77" i="1"/>
  <c r="T77" i="1"/>
  <c r="U76" i="1"/>
  <c r="T76" i="1"/>
  <c r="U75" i="1"/>
  <c r="T75" i="1"/>
  <c r="U74" i="1"/>
  <c r="T74" i="1"/>
  <c r="U73" i="1"/>
  <c r="T73" i="1"/>
  <c r="U72" i="1"/>
  <c r="T72" i="1"/>
  <c r="U71" i="1"/>
  <c r="T71" i="1"/>
  <c r="V71" i="1" s="1"/>
  <c r="U70" i="1"/>
  <c r="T70" i="1"/>
  <c r="U69" i="1"/>
  <c r="T69" i="1"/>
  <c r="U68" i="1"/>
  <c r="T68" i="1"/>
  <c r="U67" i="1"/>
  <c r="T67" i="1"/>
  <c r="U66" i="1"/>
  <c r="T66" i="1"/>
  <c r="U65" i="1"/>
  <c r="T65" i="1"/>
  <c r="U64" i="1"/>
  <c r="T64" i="1"/>
  <c r="U63" i="1"/>
  <c r="T63" i="1"/>
  <c r="V63" i="1" s="1"/>
  <c r="U62" i="1"/>
  <c r="T62" i="1"/>
  <c r="U61" i="1"/>
  <c r="T61" i="1"/>
  <c r="U60" i="1"/>
  <c r="T60" i="1"/>
  <c r="U59" i="1"/>
  <c r="T59" i="1"/>
  <c r="U58" i="1"/>
  <c r="T58" i="1"/>
  <c r="U57" i="1"/>
  <c r="T57" i="1"/>
  <c r="U56" i="1"/>
  <c r="T56" i="1"/>
  <c r="U55" i="1"/>
  <c r="T55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V45" i="1" s="1"/>
  <c r="U44" i="1"/>
  <c r="T44" i="1"/>
  <c r="U43" i="1"/>
  <c r="T43" i="1"/>
  <c r="U42" i="1"/>
  <c r="T42" i="1"/>
  <c r="U41" i="1"/>
  <c r="T41" i="1"/>
  <c r="U40" i="1"/>
  <c r="T40" i="1"/>
  <c r="U39" i="1"/>
  <c r="T39" i="1"/>
  <c r="V39" i="1" s="1"/>
  <c r="U38" i="1"/>
  <c r="T38" i="1"/>
  <c r="U37" i="1"/>
  <c r="T37" i="1"/>
  <c r="V37" i="1" s="1"/>
  <c r="U36" i="1"/>
  <c r="T36" i="1"/>
  <c r="U35" i="1"/>
  <c r="T35" i="1"/>
  <c r="U34" i="1"/>
  <c r="T34" i="1"/>
  <c r="U33" i="1"/>
  <c r="T33" i="1"/>
  <c r="U32" i="1"/>
  <c r="T32" i="1"/>
  <c r="U31" i="1"/>
  <c r="T31" i="1"/>
  <c r="U30" i="1"/>
  <c r="T30" i="1"/>
  <c r="U29" i="1"/>
  <c r="T29" i="1"/>
  <c r="U28" i="1"/>
  <c r="T28" i="1"/>
  <c r="U27" i="1"/>
  <c r="T27" i="1"/>
  <c r="U26" i="1"/>
  <c r="T26" i="1"/>
  <c r="U25" i="1"/>
  <c r="T25" i="1"/>
  <c r="U24" i="1"/>
  <c r="T24" i="1"/>
  <c r="U23" i="1"/>
  <c r="T23" i="1"/>
  <c r="V23" i="1" s="1"/>
  <c r="U22" i="1"/>
  <c r="T22" i="1"/>
  <c r="U21" i="1"/>
  <c r="T21" i="1"/>
  <c r="U20" i="1"/>
  <c r="T20" i="1"/>
  <c r="U19" i="1"/>
  <c r="T19" i="1"/>
  <c r="U18" i="1"/>
  <c r="T18" i="1"/>
  <c r="U17" i="1"/>
  <c r="T17" i="1"/>
  <c r="U16" i="1"/>
  <c r="T16" i="1"/>
  <c r="U15" i="1"/>
  <c r="T15" i="1"/>
  <c r="V15" i="1" s="1"/>
  <c r="U14" i="1"/>
  <c r="T14" i="1"/>
  <c r="U13" i="1"/>
  <c r="T13" i="1"/>
  <c r="U12" i="1"/>
  <c r="T12" i="1"/>
  <c r="U11" i="1"/>
  <c r="T11" i="1"/>
  <c r="U10" i="1"/>
  <c r="T10" i="1"/>
  <c r="U9" i="1"/>
  <c r="T9" i="1"/>
  <c r="U8" i="1"/>
  <c r="T8" i="1"/>
  <c r="U7" i="1"/>
  <c r="T7" i="1"/>
  <c r="V7" i="1" s="1"/>
  <c r="U6" i="1"/>
  <c r="T6" i="1"/>
  <c r="U5" i="1"/>
  <c r="T5" i="1"/>
  <c r="V5" i="1" s="1"/>
  <c r="U4" i="1"/>
  <c r="T4" i="1"/>
  <c r="U3" i="1"/>
  <c r="T3" i="1"/>
  <c r="V16" i="1" l="1"/>
  <c r="V24" i="1"/>
  <c r="V72" i="1"/>
  <c r="V53" i="1"/>
  <c r="V61" i="1"/>
  <c r="V101" i="1"/>
  <c r="V109" i="1"/>
  <c r="V117" i="1"/>
  <c r="V125" i="1"/>
  <c r="V91" i="1"/>
  <c r="V32" i="1"/>
  <c r="V96" i="1"/>
  <c r="V28" i="1"/>
  <c r="V88" i="1"/>
  <c r="V4" i="1"/>
  <c r="V8" i="1"/>
  <c r="V43" i="1"/>
  <c r="V51" i="1"/>
  <c r="V114" i="1"/>
  <c r="V118" i="1"/>
  <c r="V122" i="1"/>
  <c r="V126" i="1"/>
  <c r="V130" i="1"/>
  <c r="V134" i="1"/>
  <c r="V9" i="1"/>
  <c r="V17" i="1"/>
  <c r="V29" i="1"/>
  <c r="V36" i="1"/>
  <c r="V40" i="1"/>
  <c r="V48" i="1"/>
  <c r="V56" i="1"/>
  <c r="V64" i="1"/>
  <c r="V76" i="1"/>
  <c r="V80" i="1"/>
  <c r="V107" i="1"/>
  <c r="V115" i="1"/>
  <c r="V92" i="1"/>
  <c r="V6" i="1"/>
  <c r="V73" i="1"/>
  <c r="V81" i="1"/>
  <c r="V93" i="1"/>
  <c r="V100" i="1"/>
  <c r="V104" i="1"/>
  <c r="V112" i="1"/>
  <c r="V120" i="1"/>
  <c r="V128" i="1"/>
  <c r="V136" i="1"/>
  <c r="V31" i="1"/>
  <c r="V50" i="1"/>
  <c r="V54" i="1"/>
  <c r="V58" i="1"/>
  <c r="V62" i="1"/>
  <c r="V66" i="1"/>
  <c r="V70" i="1"/>
  <c r="V129" i="1"/>
  <c r="V141" i="1"/>
  <c r="V14" i="1"/>
  <c r="V59" i="1"/>
  <c r="V74" i="1"/>
  <c r="V108" i="1"/>
  <c r="V3" i="1"/>
  <c r="V18" i="1"/>
  <c r="V22" i="1"/>
  <c r="V33" i="1"/>
  <c r="V52" i="1"/>
  <c r="V67" i="1"/>
  <c r="V82" i="1"/>
  <c r="V86" i="1"/>
  <c r="V97" i="1"/>
  <c r="V116" i="1"/>
  <c r="V131" i="1"/>
  <c r="V11" i="1"/>
  <c r="V26" i="1"/>
  <c r="V30" i="1"/>
  <c r="V41" i="1"/>
  <c r="V60" i="1"/>
  <c r="V75" i="1"/>
  <c r="V90" i="1"/>
  <c r="V94" i="1"/>
  <c r="V105" i="1"/>
  <c r="V124" i="1"/>
  <c r="V139" i="1"/>
  <c r="V10" i="1"/>
  <c r="V78" i="1"/>
  <c r="V19" i="1"/>
  <c r="V34" i="1"/>
  <c r="V38" i="1"/>
  <c r="V49" i="1"/>
  <c r="V68" i="1"/>
  <c r="V83" i="1"/>
  <c r="V95" i="1"/>
  <c r="V98" i="1"/>
  <c r="V102" i="1"/>
  <c r="V113" i="1"/>
  <c r="V132" i="1"/>
  <c r="V89" i="1"/>
  <c r="V12" i="1"/>
  <c r="V27" i="1"/>
  <c r="V42" i="1"/>
  <c r="V46" i="1"/>
  <c r="V57" i="1"/>
  <c r="V106" i="1"/>
  <c r="V110" i="1"/>
  <c r="V121" i="1"/>
  <c r="V140" i="1"/>
  <c r="V25" i="1"/>
  <c r="V44" i="1"/>
  <c r="V138" i="1"/>
  <c r="V13" i="1"/>
  <c r="V20" i="1"/>
  <c r="V35" i="1"/>
  <c r="V47" i="1"/>
  <c r="V65" i="1"/>
  <c r="V69" i="1"/>
  <c r="V77" i="1"/>
  <c r="V84" i="1"/>
  <c r="V99" i="1"/>
  <c r="V111" i="1"/>
  <c r="V123" i="1"/>
  <c r="V21" i="1"/>
  <c r="V55" i="1"/>
  <c r="V85" i="1"/>
  <c r="V119" i="1"/>
</calcChain>
</file>

<file path=xl/comments1.xml><?xml version="1.0" encoding="utf-8"?>
<comments xmlns="http://schemas.openxmlformats.org/spreadsheetml/2006/main">
  <authors>
    <author>Nicole Davidson</author>
  </authors>
  <commentList>
    <comment ref="S83" authorId="0" shapeId="0">
      <text>
        <r>
          <rPr>
            <b/>
            <sz val="8"/>
            <color indexed="81"/>
            <rFont val="Tahoma"/>
          </rPr>
          <t>Nicole Davidson:</t>
        </r>
        <r>
          <rPr>
            <sz val="8"/>
            <color indexed="81"/>
            <rFont val="Tahoma"/>
          </rPr>
          <t xml:space="preserve">
Found dead outside pods when counting unhatched eggs.  Hatched sometime between May 11 and July</t>
        </r>
      </text>
    </comment>
    <comment ref="U120" authorId="0" shapeId="0">
      <text>
        <r>
          <rPr>
            <b/>
            <sz val="8"/>
            <color indexed="81"/>
            <rFont val="Tahoma"/>
          </rPr>
          <t>Nicole Davidson:</t>
        </r>
        <r>
          <rPr>
            <sz val="8"/>
            <color indexed="81"/>
            <rFont val="Tahoma"/>
          </rPr>
          <t xml:space="preserve">
This pod actually had 4 pods with no eggs, but there was also a dermestid in one of them -- maybe some false zeros here?</t>
        </r>
      </text>
    </comment>
  </commentList>
</comments>
</file>

<file path=xl/sharedStrings.xml><?xml version="1.0" encoding="utf-8"?>
<sst xmlns="http://schemas.openxmlformats.org/spreadsheetml/2006/main" count="287" uniqueCount="19">
  <si>
    <t>Ageneotettix deorum</t>
  </si>
  <si>
    <t>Hatch Date:</t>
  </si>
  <si>
    <t>Temp</t>
  </si>
  <si>
    <t>Time</t>
  </si>
  <si>
    <t>Cup #</t>
  </si>
  <si>
    <t>Total Hatch</t>
  </si>
  <si>
    <t># Unhatched</t>
  </si>
  <si>
    <t>% mortality</t>
  </si>
  <si>
    <t>-35 C</t>
  </si>
  <si>
    <t>240 hrs</t>
  </si>
  <si>
    <t>120 hrs</t>
  </si>
  <si>
    <t>48 hrs</t>
  </si>
  <si>
    <t>6 hrs</t>
  </si>
  <si>
    <t>-30 C</t>
  </si>
  <si>
    <t>-25 C</t>
  </si>
  <si>
    <t>-20C</t>
  </si>
  <si>
    <t xml:space="preserve">4C </t>
  </si>
  <si>
    <t>Control</t>
  </si>
  <si>
    <t>Pods collected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</si>
</sst>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;@"/>
  </numFmts>
  <fonts count="3" x14ac:knownFonts="1">
    <font>
      <sz val="10"/>
      <name val="Arial"/>
    </font>
    <font>
      <b/>
      <sz val="8"/>
      <color indexed="81"/>
      <name val="Tahoma"/>
    </font>
    <font>
      <sz val="8"/>
      <color indexed="81"/>
      <name val="Tahom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/>
    <xf numFmtId="164" fontId="0" fillId="0" borderId="0" xfId="0" applyNumberFormat="1"/>
    <xf numFmtId="0" fontId="0" fillId="0" borderId="0" xfId="0" applyFill="1"/>
    <xf numFmtId="0" fontId="0" fillId="0" borderId="0" xfId="0" quotePrefix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41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6" sqref="A6"/>
      <selection pane="bottomRight" activeCell="AA22" sqref="AA22"/>
    </sheetView>
  </sheetViews>
  <sheetFormatPr defaultRowHeight="12.75" x14ac:dyDescent="0.2"/>
  <cols>
    <col min="23" max="23" width="32.7109375" customWidth="1"/>
  </cols>
  <sheetData>
    <row r="1" spans="1:23" x14ac:dyDescent="0.2">
      <c r="A1" t="s">
        <v>0</v>
      </c>
      <c r="D1" t="s">
        <v>1</v>
      </c>
    </row>
    <row r="2" spans="1:23" x14ac:dyDescent="0.2">
      <c r="A2" t="s">
        <v>2</v>
      </c>
      <c r="B2" t="s">
        <v>3</v>
      </c>
      <c r="C2" t="s">
        <v>4</v>
      </c>
      <c r="D2" s="1">
        <v>40290</v>
      </c>
      <c r="E2" s="1">
        <v>40291</v>
      </c>
      <c r="F2" s="1">
        <v>40292</v>
      </c>
      <c r="G2" s="1">
        <v>40293</v>
      </c>
      <c r="H2" s="1">
        <v>40294</v>
      </c>
      <c r="I2" s="1">
        <v>40295</v>
      </c>
      <c r="J2" s="1">
        <v>40296</v>
      </c>
      <c r="K2" s="1">
        <v>40297</v>
      </c>
      <c r="L2" s="2">
        <v>40298</v>
      </c>
      <c r="M2" s="1">
        <v>40299</v>
      </c>
      <c r="N2" s="1">
        <v>40300</v>
      </c>
      <c r="O2" s="1">
        <v>40301</v>
      </c>
      <c r="P2" s="1">
        <v>40302</v>
      </c>
      <c r="Q2" s="1">
        <v>40303</v>
      </c>
      <c r="R2" s="1">
        <v>40304</v>
      </c>
      <c r="S2" s="1">
        <v>40309</v>
      </c>
      <c r="T2" t="s">
        <v>5</v>
      </c>
      <c r="U2" t="s">
        <v>6</v>
      </c>
      <c r="V2" s="3" t="s">
        <v>7</v>
      </c>
      <c r="W2" t="s">
        <v>18</v>
      </c>
    </row>
    <row r="3" spans="1:23" x14ac:dyDescent="0.2">
      <c r="A3" s="4" t="s">
        <v>8</v>
      </c>
      <c r="B3" t="s">
        <v>9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f>SUM(D3:S3)</f>
        <v>0</v>
      </c>
      <c r="U3">
        <f>2+3+2+2+2+3+2+8+5+3+6+3+4</f>
        <v>45</v>
      </c>
      <c r="V3">
        <f>(U3/(U3+T3))*100</f>
        <v>100</v>
      </c>
      <c r="W3" s="5">
        <v>40091</v>
      </c>
    </row>
    <row r="4" spans="1:23" x14ac:dyDescent="0.2">
      <c r="A4" s="4" t="s">
        <v>8</v>
      </c>
      <c r="B4" t="s">
        <v>9</v>
      </c>
      <c r="C4">
        <v>2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f t="shared" ref="T4:T67" si="0">SUM(D4:S4)</f>
        <v>0</v>
      </c>
      <c r="U4">
        <f>4+3+6+4+4+4+2+3+3+4+6+5+3+5+5+6</f>
        <v>67</v>
      </c>
      <c r="V4">
        <f>(U4/(U4+T4))*100</f>
        <v>100</v>
      </c>
      <c r="W4" s="5">
        <v>40072</v>
      </c>
    </row>
    <row r="5" spans="1:23" x14ac:dyDescent="0.2">
      <c r="A5" s="4" t="s">
        <v>8</v>
      </c>
      <c r="B5" t="s">
        <v>9</v>
      </c>
      <c r="C5">
        <v>3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f t="shared" si="0"/>
        <v>0</v>
      </c>
      <c r="U5">
        <f>3+4+5+5+5+3+5+5+2+5+4+1+1+3+2+3</f>
        <v>56</v>
      </c>
      <c r="V5">
        <f>(U5/(U5+T5))*100</f>
        <v>100</v>
      </c>
      <c r="W5" s="5">
        <v>40052</v>
      </c>
    </row>
    <row r="6" spans="1:23" x14ac:dyDescent="0.2">
      <c r="A6" s="4" t="s">
        <v>8</v>
      </c>
      <c r="B6" t="s">
        <v>9</v>
      </c>
      <c r="C6">
        <v>4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f t="shared" si="0"/>
        <v>0</v>
      </c>
      <c r="U6">
        <f>6+4+3+3+2+4+5+7+6+6+1+3+6</f>
        <v>56</v>
      </c>
      <c r="V6">
        <f>(U6/(U6+T6))*100</f>
        <v>100</v>
      </c>
      <c r="W6" s="5">
        <v>40052</v>
      </c>
    </row>
    <row r="7" spans="1:23" x14ac:dyDescent="0.2">
      <c r="A7" s="4" t="s">
        <v>8</v>
      </c>
      <c r="B7" t="s">
        <v>9</v>
      </c>
      <c r="C7">
        <v>5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f t="shared" si="0"/>
        <v>0</v>
      </c>
      <c r="U7">
        <f>5+4+5+5+6+5+5+3+2+5+6+6+6+7</f>
        <v>70</v>
      </c>
      <c r="V7">
        <f>(U7/(U7+T7))*100</f>
        <v>100</v>
      </c>
      <c r="W7" s="5">
        <v>40052</v>
      </c>
    </row>
    <row r="8" spans="1:23" x14ac:dyDescent="0.2">
      <c r="A8" s="4" t="s">
        <v>8</v>
      </c>
      <c r="B8" t="s">
        <v>9</v>
      </c>
      <c r="C8">
        <v>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f t="shared" si="0"/>
        <v>0</v>
      </c>
      <c r="U8">
        <f>6+5+2+2+5+4+6+6+6+8+7+3+6+6+5+4</f>
        <v>81</v>
      </c>
      <c r="V8">
        <f>(U8/(U8+T8))*100</f>
        <v>100</v>
      </c>
      <c r="W8" s="5">
        <v>40052</v>
      </c>
    </row>
    <row r="9" spans="1:23" x14ac:dyDescent="0.2">
      <c r="A9" s="4" t="s">
        <v>8</v>
      </c>
      <c r="B9" t="s">
        <v>9</v>
      </c>
      <c r="C9">
        <v>7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f t="shared" si="0"/>
        <v>0</v>
      </c>
      <c r="U9">
        <f>5+6+1+4+5+3+4+3+5+3+4+5+4+4+7</f>
        <v>63</v>
      </c>
      <c r="V9">
        <f>(U9/(U9+T9))*100</f>
        <v>100</v>
      </c>
      <c r="W9" s="5">
        <v>40072</v>
      </c>
    </row>
    <row r="10" spans="1:23" x14ac:dyDescent="0.2">
      <c r="A10" s="4" t="s">
        <v>8</v>
      </c>
      <c r="B10" t="s">
        <v>9</v>
      </c>
      <c r="C10">
        <v>8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f t="shared" si="0"/>
        <v>0</v>
      </c>
      <c r="U10">
        <f>3+2+5+3+4+3+2+3+4+4+7+3+5+4+4+4</f>
        <v>60</v>
      </c>
      <c r="V10">
        <f>(U10/(U10+T10))*100</f>
        <v>100</v>
      </c>
      <c r="W10" s="5">
        <v>40091</v>
      </c>
    </row>
    <row r="11" spans="1:23" x14ac:dyDescent="0.2">
      <c r="A11" s="4" t="s">
        <v>8</v>
      </c>
      <c r="B11" t="s">
        <v>10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f t="shared" si="0"/>
        <v>0</v>
      </c>
      <c r="U11">
        <f>20+15+18+6</f>
        <v>59</v>
      </c>
      <c r="V11">
        <f>(U11/(U11+T11))*100</f>
        <v>100</v>
      </c>
      <c r="W11" s="5">
        <v>40072</v>
      </c>
    </row>
    <row r="12" spans="1:23" x14ac:dyDescent="0.2">
      <c r="A12" s="4" t="s">
        <v>8</v>
      </c>
      <c r="B12" t="s">
        <v>10</v>
      </c>
      <c r="C12">
        <v>2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f t="shared" si="0"/>
        <v>0</v>
      </c>
      <c r="U12">
        <f>15+20+6+8+9</f>
        <v>58</v>
      </c>
      <c r="V12">
        <f>(U12/(U12+T12))*100</f>
        <v>100</v>
      </c>
      <c r="W12" s="5">
        <v>40072</v>
      </c>
    </row>
    <row r="13" spans="1:23" x14ac:dyDescent="0.2">
      <c r="A13" s="4" t="s">
        <v>8</v>
      </c>
      <c r="B13" t="s">
        <v>10</v>
      </c>
      <c r="C13">
        <v>3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f t="shared" si="0"/>
        <v>0</v>
      </c>
      <c r="U13">
        <f>3+32+25</f>
        <v>60</v>
      </c>
      <c r="V13">
        <f>(U13/(U13+T13))*100</f>
        <v>100</v>
      </c>
      <c r="W13" s="5">
        <v>40091</v>
      </c>
    </row>
    <row r="14" spans="1:23" x14ac:dyDescent="0.2">
      <c r="A14" s="4" t="s">
        <v>8</v>
      </c>
      <c r="B14" t="s">
        <v>10</v>
      </c>
      <c r="C14">
        <v>4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f t="shared" si="0"/>
        <v>0</v>
      </c>
      <c r="U14">
        <f>14+30+16+18+3+2</f>
        <v>83</v>
      </c>
      <c r="V14">
        <f>(U14/(U14+T14))*100</f>
        <v>100</v>
      </c>
      <c r="W14" s="5">
        <v>40091</v>
      </c>
    </row>
    <row r="15" spans="1:23" x14ac:dyDescent="0.2">
      <c r="A15" s="4" t="s">
        <v>8</v>
      </c>
      <c r="B15" t="s">
        <v>10</v>
      </c>
      <c r="C15">
        <v>5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f t="shared" si="0"/>
        <v>0</v>
      </c>
      <c r="U15">
        <f>15+24+15+2</f>
        <v>56</v>
      </c>
      <c r="V15">
        <f>(U15/(U15+T15))*100</f>
        <v>100</v>
      </c>
      <c r="W15" s="5">
        <v>40091</v>
      </c>
    </row>
    <row r="16" spans="1:23" x14ac:dyDescent="0.2">
      <c r="A16" s="4" t="s">
        <v>8</v>
      </c>
      <c r="B16" t="s">
        <v>10</v>
      </c>
      <c r="C16">
        <v>6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f t="shared" si="0"/>
        <v>0</v>
      </c>
      <c r="U16">
        <f>28+9+25+12</f>
        <v>74</v>
      </c>
      <c r="V16">
        <f>(U16/(U16+T16))*100</f>
        <v>100</v>
      </c>
      <c r="W16" s="5">
        <v>40052</v>
      </c>
    </row>
    <row r="17" spans="1:23" x14ac:dyDescent="0.2">
      <c r="A17" s="4" t="s">
        <v>8</v>
      </c>
      <c r="B17" t="s">
        <v>10</v>
      </c>
      <c r="C17">
        <v>7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f t="shared" si="0"/>
        <v>0</v>
      </c>
      <c r="U17">
        <f>7+18+16+12+35</f>
        <v>88</v>
      </c>
      <c r="V17">
        <f>(U17/(U17+T17))*100</f>
        <v>100</v>
      </c>
      <c r="W17" s="5">
        <v>40052</v>
      </c>
    </row>
    <row r="18" spans="1:23" x14ac:dyDescent="0.2">
      <c r="A18" s="4" t="s">
        <v>8</v>
      </c>
      <c r="B18" t="s">
        <v>10</v>
      </c>
      <c r="C18">
        <v>8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f t="shared" si="0"/>
        <v>0</v>
      </c>
      <c r="U18">
        <f>12+2+8+15+7+6</f>
        <v>50</v>
      </c>
      <c r="V18">
        <f>(U18/(U18+T18))*100</f>
        <v>100</v>
      </c>
      <c r="W18" s="5">
        <v>40072</v>
      </c>
    </row>
    <row r="19" spans="1:23" x14ac:dyDescent="0.2">
      <c r="A19" s="4" t="s">
        <v>8</v>
      </c>
      <c r="B19" t="s">
        <v>11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f t="shared" si="0"/>
        <v>0</v>
      </c>
      <c r="U19">
        <f>36+18+5+2+12</f>
        <v>73</v>
      </c>
      <c r="V19">
        <f>(U19/(U19+T19))*100</f>
        <v>100</v>
      </c>
      <c r="W19" s="5">
        <v>40072</v>
      </c>
    </row>
    <row r="20" spans="1:23" x14ac:dyDescent="0.2">
      <c r="A20" s="4" t="s">
        <v>8</v>
      </c>
      <c r="B20" t="s">
        <v>11</v>
      </c>
      <c r="C20">
        <v>2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f t="shared" si="0"/>
        <v>0</v>
      </c>
      <c r="U20">
        <f>20+32+3+6+4</f>
        <v>65</v>
      </c>
      <c r="V20">
        <f>(U20/(U20+T20))*100</f>
        <v>100</v>
      </c>
      <c r="W20" s="5">
        <v>40052</v>
      </c>
    </row>
    <row r="21" spans="1:23" x14ac:dyDescent="0.2">
      <c r="A21" s="4" t="s">
        <v>8</v>
      </c>
      <c r="B21" t="s">
        <v>11</v>
      </c>
      <c r="C21">
        <v>3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f t="shared" si="0"/>
        <v>0</v>
      </c>
      <c r="U21">
        <f>20+12+20</f>
        <v>52</v>
      </c>
      <c r="V21">
        <f>(U21/(U21+T21))*100</f>
        <v>100</v>
      </c>
      <c r="W21" s="5">
        <v>40052</v>
      </c>
    </row>
    <row r="22" spans="1:23" x14ac:dyDescent="0.2">
      <c r="A22" s="4" t="s">
        <v>8</v>
      </c>
      <c r="B22" t="s">
        <v>11</v>
      </c>
      <c r="C22">
        <v>4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f t="shared" si="0"/>
        <v>0</v>
      </c>
      <c r="U22">
        <f>20+16+12+6+6+1</f>
        <v>61</v>
      </c>
      <c r="V22">
        <f>(U22/(U22+T22))*100</f>
        <v>100</v>
      </c>
      <c r="W22" s="5">
        <v>40072</v>
      </c>
    </row>
    <row r="23" spans="1:23" x14ac:dyDescent="0.2">
      <c r="A23" s="4" t="s">
        <v>8</v>
      </c>
      <c r="B23" t="s">
        <v>11</v>
      </c>
      <c r="C23">
        <v>5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f t="shared" si="0"/>
        <v>0</v>
      </c>
      <c r="U23">
        <f>6+15+6+20+15</f>
        <v>62</v>
      </c>
      <c r="V23">
        <f>(U23/(U23+T23))*100</f>
        <v>100</v>
      </c>
      <c r="W23" s="5">
        <v>40091</v>
      </c>
    </row>
    <row r="24" spans="1:23" x14ac:dyDescent="0.2">
      <c r="A24" s="4" t="s">
        <v>8</v>
      </c>
      <c r="B24" t="s">
        <v>11</v>
      </c>
      <c r="C24">
        <v>6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f t="shared" si="0"/>
        <v>0</v>
      </c>
      <c r="U24">
        <f>4+20+7+35+1+6</f>
        <v>73</v>
      </c>
      <c r="V24">
        <f>(U24/(U24+T24))*100</f>
        <v>100</v>
      </c>
      <c r="W24" s="5">
        <v>40091</v>
      </c>
    </row>
    <row r="25" spans="1:23" x14ac:dyDescent="0.2">
      <c r="A25" s="4" t="s">
        <v>8</v>
      </c>
      <c r="B25" t="s">
        <v>11</v>
      </c>
      <c r="C25">
        <v>7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f t="shared" si="0"/>
        <v>0</v>
      </c>
      <c r="U25">
        <f>32+18+20+3</f>
        <v>73</v>
      </c>
      <c r="V25">
        <f>(U25/(U25+T25))*100</f>
        <v>100</v>
      </c>
      <c r="W25" s="5">
        <v>40072</v>
      </c>
    </row>
    <row r="26" spans="1:23" x14ac:dyDescent="0.2">
      <c r="A26" s="4" t="s">
        <v>8</v>
      </c>
      <c r="B26" t="s">
        <v>11</v>
      </c>
      <c r="C26">
        <v>8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f t="shared" si="0"/>
        <v>0</v>
      </c>
      <c r="U26">
        <f>25+20+2+12</f>
        <v>59</v>
      </c>
      <c r="V26">
        <f>(U26/(U26+T26))*100</f>
        <v>100</v>
      </c>
      <c r="W26" s="5">
        <v>40091</v>
      </c>
    </row>
    <row r="27" spans="1:23" x14ac:dyDescent="0.2">
      <c r="A27" s="4" t="s">
        <v>8</v>
      </c>
      <c r="B27" t="s">
        <v>12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f t="shared" si="0"/>
        <v>0</v>
      </c>
      <c r="U27">
        <f>5+3+4+5+6+7+3+5+4+6+6+6+5+6+5+5+5</f>
        <v>86</v>
      </c>
      <c r="V27">
        <f>(U27/(U27+T27))*100</f>
        <v>100</v>
      </c>
      <c r="W27" s="5">
        <v>40052</v>
      </c>
    </row>
    <row r="28" spans="1:23" x14ac:dyDescent="0.2">
      <c r="A28" s="4" t="s">
        <v>8</v>
      </c>
      <c r="B28" t="s">
        <v>12</v>
      </c>
      <c r="C28">
        <v>2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f t="shared" si="0"/>
        <v>0</v>
      </c>
      <c r="U28">
        <f>6+5+5+6+5+1+2+3+4+4+4+3+8</f>
        <v>56</v>
      </c>
      <c r="V28">
        <f>(U28/(U28+T28))*100</f>
        <v>100</v>
      </c>
      <c r="W28" s="5">
        <v>40072</v>
      </c>
    </row>
    <row r="29" spans="1:23" x14ac:dyDescent="0.2">
      <c r="A29" s="4" t="s">
        <v>8</v>
      </c>
      <c r="B29" t="s">
        <v>12</v>
      </c>
      <c r="C29">
        <v>3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f t="shared" si="0"/>
        <v>0</v>
      </c>
      <c r="U29">
        <f>3+4+4+3+3+6+2+6+3+3+8+5+6+4</f>
        <v>60</v>
      </c>
      <c r="V29">
        <f>(U29/(U29+T29))*100</f>
        <v>100</v>
      </c>
      <c r="W29" s="5">
        <v>40072</v>
      </c>
    </row>
    <row r="30" spans="1:23" x14ac:dyDescent="0.2">
      <c r="A30" s="4" t="s">
        <v>8</v>
      </c>
      <c r="B30" t="s">
        <v>12</v>
      </c>
      <c r="C30">
        <v>4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f t="shared" si="0"/>
        <v>0</v>
      </c>
      <c r="U30">
        <f>3+4+4+6+5+3+7+5+5+4+5+3+9+4+6</f>
        <v>73</v>
      </c>
      <c r="V30">
        <f>(U30/(U30+T30))*100</f>
        <v>100</v>
      </c>
      <c r="W30" s="5">
        <v>40052</v>
      </c>
    </row>
    <row r="31" spans="1:23" x14ac:dyDescent="0.2">
      <c r="A31" s="4" t="s">
        <v>8</v>
      </c>
      <c r="B31" t="s">
        <v>12</v>
      </c>
      <c r="C31">
        <v>5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f t="shared" si="0"/>
        <v>0</v>
      </c>
      <c r="U31">
        <f>4+4+5+9+4+5+4+4+6+4+6+3+2+6+4</f>
        <v>70</v>
      </c>
      <c r="V31">
        <f>(U31/(U31+T31))*100</f>
        <v>100</v>
      </c>
      <c r="W31" s="5">
        <v>40091</v>
      </c>
    </row>
    <row r="32" spans="1:23" x14ac:dyDescent="0.2">
      <c r="A32" s="4" t="s">
        <v>8</v>
      </c>
      <c r="B32" t="s">
        <v>12</v>
      </c>
      <c r="C32">
        <v>6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f t="shared" si="0"/>
        <v>0</v>
      </c>
      <c r="U32">
        <f>3+4+4+3+4+2+4+2+4+3+5+5+4+5</f>
        <v>52</v>
      </c>
      <c r="V32">
        <f>(U32/(U32+T32))*100</f>
        <v>100</v>
      </c>
      <c r="W32" s="5">
        <v>40091</v>
      </c>
    </row>
    <row r="33" spans="1:23" x14ac:dyDescent="0.2">
      <c r="A33" s="4" t="s">
        <v>8</v>
      </c>
      <c r="B33" t="s">
        <v>12</v>
      </c>
      <c r="C33">
        <v>7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f t="shared" si="0"/>
        <v>0</v>
      </c>
      <c r="U33">
        <f>5+3+3+6+3+4+6+5+5+2+3+4+3+5+2</f>
        <v>59</v>
      </c>
      <c r="V33">
        <f>(U33/(U33+T33))*100</f>
        <v>100</v>
      </c>
      <c r="W33" s="5">
        <v>40072</v>
      </c>
    </row>
    <row r="34" spans="1:23" x14ac:dyDescent="0.2">
      <c r="A34" s="4" t="s">
        <v>8</v>
      </c>
      <c r="B34" t="s">
        <v>12</v>
      </c>
      <c r="C34">
        <v>8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f t="shared" si="0"/>
        <v>0</v>
      </c>
      <c r="U34">
        <f>2+4+6+9+2+6+4+5+5+2+4+3+3+6+4</f>
        <v>65</v>
      </c>
      <c r="V34">
        <f>(U34/(U34+T34))*100</f>
        <v>100</v>
      </c>
      <c r="W34" s="5">
        <v>40091</v>
      </c>
    </row>
    <row r="35" spans="1:23" x14ac:dyDescent="0.2">
      <c r="A35" s="4" t="s">
        <v>13</v>
      </c>
      <c r="B35" t="s">
        <v>9</v>
      </c>
      <c r="C35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f t="shared" si="0"/>
        <v>0</v>
      </c>
      <c r="U35">
        <f>32+15+12+6</f>
        <v>65</v>
      </c>
      <c r="V35">
        <f>(U35/(U35+T35))*100</f>
        <v>100</v>
      </c>
      <c r="W35" s="5">
        <v>40072</v>
      </c>
    </row>
    <row r="36" spans="1:23" x14ac:dyDescent="0.2">
      <c r="A36" s="4" t="s">
        <v>13</v>
      </c>
      <c r="B36" t="s">
        <v>9</v>
      </c>
      <c r="C36">
        <v>2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f t="shared" si="0"/>
        <v>0</v>
      </c>
      <c r="U36">
        <f>1+4+12+20+20+6</f>
        <v>63</v>
      </c>
      <c r="V36">
        <f>(U36/(U36+T36))*100</f>
        <v>100</v>
      </c>
      <c r="W36" s="5">
        <v>40052</v>
      </c>
    </row>
    <row r="37" spans="1:23" x14ac:dyDescent="0.2">
      <c r="A37" s="4" t="s">
        <v>13</v>
      </c>
      <c r="B37" t="s">
        <v>9</v>
      </c>
      <c r="C37">
        <v>3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f t="shared" si="0"/>
        <v>0</v>
      </c>
      <c r="U37">
        <f>28+7+2+6+6+10</f>
        <v>59</v>
      </c>
      <c r="V37">
        <f>(U37/(U37+T37))*100</f>
        <v>100</v>
      </c>
      <c r="W37" s="5">
        <v>40052</v>
      </c>
    </row>
    <row r="38" spans="1:23" x14ac:dyDescent="0.2">
      <c r="A38" s="4" t="s">
        <v>13</v>
      </c>
      <c r="B38" t="s">
        <v>9</v>
      </c>
      <c r="C38">
        <v>4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f t="shared" si="0"/>
        <v>0</v>
      </c>
      <c r="U38">
        <f>20+24+12+7</f>
        <v>63</v>
      </c>
      <c r="V38">
        <f>(U38/(U38+T38))*100</f>
        <v>100</v>
      </c>
      <c r="W38" s="5">
        <v>40052</v>
      </c>
    </row>
    <row r="39" spans="1:23" x14ac:dyDescent="0.2">
      <c r="A39" s="4" t="s">
        <v>13</v>
      </c>
      <c r="B39" t="s">
        <v>9</v>
      </c>
      <c r="C39">
        <v>5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f t="shared" si="0"/>
        <v>0</v>
      </c>
      <c r="U39">
        <f>18+32+10</f>
        <v>60</v>
      </c>
      <c r="V39">
        <f>(U39/(U39+T39))*100</f>
        <v>100</v>
      </c>
      <c r="W39" s="5">
        <v>40091</v>
      </c>
    </row>
    <row r="40" spans="1:23" x14ac:dyDescent="0.2">
      <c r="A40" s="4" t="s">
        <v>13</v>
      </c>
      <c r="B40" t="s">
        <v>9</v>
      </c>
      <c r="C40">
        <v>6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f t="shared" si="0"/>
        <v>0</v>
      </c>
      <c r="U40">
        <f>25+18+20+3+2</f>
        <v>68</v>
      </c>
      <c r="V40">
        <f>(U40/(U40+T40))*100</f>
        <v>100</v>
      </c>
      <c r="W40" s="5">
        <v>40091</v>
      </c>
    </row>
    <row r="41" spans="1:23" x14ac:dyDescent="0.2">
      <c r="A41" s="4" t="s">
        <v>13</v>
      </c>
      <c r="B41" t="s">
        <v>9</v>
      </c>
      <c r="C41">
        <v>7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f t="shared" si="0"/>
        <v>0</v>
      </c>
      <c r="U41">
        <f>16+15+6+10</f>
        <v>47</v>
      </c>
      <c r="V41">
        <f>(U41/(U41+T41))*100</f>
        <v>100</v>
      </c>
      <c r="W41" s="5">
        <v>40091</v>
      </c>
    </row>
    <row r="42" spans="1:23" x14ac:dyDescent="0.2">
      <c r="A42" s="4" t="s">
        <v>13</v>
      </c>
      <c r="B42" t="s">
        <v>9</v>
      </c>
      <c r="C42">
        <v>8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f t="shared" si="0"/>
        <v>0</v>
      </c>
      <c r="U42">
        <f>40+15+2+8</f>
        <v>65</v>
      </c>
      <c r="V42">
        <f>(U42/(U42+T42))*100</f>
        <v>100</v>
      </c>
      <c r="W42" s="5">
        <v>40072</v>
      </c>
    </row>
    <row r="43" spans="1:23" x14ac:dyDescent="0.2">
      <c r="A43" s="4" t="s">
        <v>13</v>
      </c>
      <c r="B43" t="s">
        <v>10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f t="shared" si="0"/>
        <v>0</v>
      </c>
      <c r="U43">
        <f>20+1+21+15</f>
        <v>57</v>
      </c>
      <c r="V43">
        <f>(U43/(U43+T43))*100</f>
        <v>100</v>
      </c>
      <c r="W43" s="5">
        <v>40091</v>
      </c>
    </row>
    <row r="44" spans="1:23" x14ac:dyDescent="0.2">
      <c r="A44" s="4" t="s">
        <v>13</v>
      </c>
      <c r="B44" t="s">
        <v>10</v>
      </c>
      <c r="C44">
        <v>2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f t="shared" si="0"/>
        <v>0</v>
      </c>
      <c r="U44">
        <f>24+35+6+6</f>
        <v>71</v>
      </c>
      <c r="V44">
        <f>(U44/(U44+T44))*100</f>
        <v>100</v>
      </c>
      <c r="W44" s="5">
        <v>40052</v>
      </c>
    </row>
    <row r="45" spans="1:23" x14ac:dyDescent="0.2">
      <c r="A45" s="4" t="s">
        <v>13</v>
      </c>
      <c r="B45" t="s">
        <v>10</v>
      </c>
      <c r="C45">
        <v>3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f t="shared" si="0"/>
        <v>0</v>
      </c>
      <c r="U45">
        <f>20+25+24+3+7</f>
        <v>79</v>
      </c>
      <c r="V45">
        <f>(U45/(U45+T45))*100</f>
        <v>100</v>
      </c>
      <c r="W45" s="5">
        <v>40052</v>
      </c>
    </row>
    <row r="46" spans="1:23" x14ac:dyDescent="0.2">
      <c r="A46" s="4" t="s">
        <v>13</v>
      </c>
      <c r="B46" t="s">
        <v>10</v>
      </c>
      <c r="C46">
        <v>4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f t="shared" si="0"/>
        <v>0</v>
      </c>
      <c r="U46">
        <f>1+32+15+6+7</f>
        <v>61</v>
      </c>
      <c r="V46">
        <f>(U46/(U46+T46))*100</f>
        <v>100</v>
      </c>
      <c r="W46" s="5">
        <v>40072</v>
      </c>
    </row>
    <row r="47" spans="1:23" x14ac:dyDescent="0.2">
      <c r="A47" s="4" t="s">
        <v>13</v>
      </c>
      <c r="B47" t="s">
        <v>10</v>
      </c>
      <c r="C47">
        <v>5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f t="shared" si="0"/>
        <v>0</v>
      </c>
      <c r="U47">
        <f>20+12+6+16+1</f>
        <v>55</v>
      </c>
      <c r="V47">
        <f>(U47/(U47+T47))*100</f>
        <v>100</v>
      </c>
      <c r="W47" s="5">
        <v>40072</v>
      </c>
    </row>
    <row r="48" spans="1:23" x14ac:dyDescent="0.2">
      <c r="A48" s="4" t="s">
        <v>13</v>
      </c>
      <c r="B48" t="s">
        <v>10</v>
      </c>
      <c r="C48">
        <v>6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f t="shared" si="0"/>
        <v>0</v>
      </c>
      <c r="U48">
        <f>20+12+24+6</f>
        <v>62</v>
      </c>
      <c r="V48">
        <f>(U48/(U48+T48))*100</f>
        <v>100</v>
      </c>
      <c r="W48" s="5">
        <v>40052</v>
      </c>
    </row>
    <row r="49" spans="1:23" x14ac:dyDescent="0.2">
      <c r="A49" s="4" t="s">
        <v>13</v>
      </c>
      <c r="B49" t="s">
        <v>10</v>
      </c>
      <c r="C49">
        <v>7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f t="shared" si="0"/>
        <v>0</v>
      </c>
      <c r="U49">
        <f>24+9+20+4+5</f>
        <v>62</v>
      </c>
      <c r="V49">
        <f>(U49/(U49+T49))*100</f>
        <v>100</v>
      </c>
      <c r="W49" s="5">
        <v>40072</v>
      </c>
    </row>
    <row r="50" spans="1:23" x14ac:dyDescent="0.2">
      <c r="A50" s="4" t="s">
        <v>13</v>
      </c>
      <c r="B50" t="s">
        <v>10</v>
      </c>
      <c r="C50">
        <v>8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f t="shared" si="0"/>
        <v>0</v>
      </c>
      <c r="U50">
        <f>35+28+6</f>
        <v>69</v>
      </c>
      <c r="V50">
        <f>(U50/(U50+T50))*100</f>
        <v>100</v>
      </c>
      <c r="W50" s="5">
        <v>40052</v>
      </c>
    </row>
    <row r="51" spans="1:23" x14ac:dyDescent="0.2">
      <c r="A51" s="4" t="s">
        <v>13</v>
      </c>
      <c r="B51" t="s">
        <v>11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f t="shared" si="0"/>
        <v>0</v>
      </c>
      <c r="U51">
        <f>5+3+6+2+6+5+3+3+5+3+4+3+2+1+3+8</f>
        <v>62</v>
      </c>
      <c r="V51">
        <f>(U51/(U51+T51))*100</f>
        <v>100</v>
      </c>
      <c r="W51" s="5">
        <v>40072</v>
      </c>
    </row>
    <row r="52" spans="1:23" x14ac:dyDescent="0.2">
      <c r="A52" s="4" t="s">
        <v>13</v>
      </c>
      <c r="B52" t="s">
        <v>11</v>
      </c>
      <c r="C52">
        <v>2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f t="shared" si="0"/>
        <v>0</v>
      </c>
      <c r="U52">
        <f>20+28+1+15+8</f>
        <v>72</v>
      </c>
      <c r="V52">
        <f>(U52/(U52+T52))*100</f>
        <v>100</v>
      </c>
      <c r="W52" s="5">
        <v>40072</v>
      </c>
    </row>
    <row r="53" spans="1:23" x14ac:dyDescent="0.2">
      <c r="A53" s="4" t="s">
        <v>13</v>
      </c>
      <c r="B53" t="s">
        <v>11</v>
      </c>
      <c r="C53">
        <v>3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f t="shared" si="0"/>
        <v>0</v>
      </c>
      <c r="U53">
        <f>20+12+24+7+2</f>
        <v>65</v>
      </c>
      <c r="V53">
        <f>(U53/(U53+T53))*100</f>
        <v>100</v>
      </c>
      <c r="W53" s="5">
        <v>40052</v>
      </c>
    </row>
    <row r="54" spans="1:23" x14ac:dyDescent="0.2">
      <c r="A54" s="4" t="s">
        <v>13</v>
      </c>
      <c r="B54" t="s">
        <v>11</v>
      </c>
      <c r="C54">
        <v>4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f t="shared" si="0"/>
        <v>0</v>
      </c>
      <c r="U54">
        <f>24+25+8+3+12</f>
        <v>72</v>
      </c>
      <c r="V54">
        <f>(U54/(U54+T54))*100</f>
        <v>100</v>
      </c>
      <c r="W54" s="5">
        <v>40052</v>
      </c>
    </row>
    <row r="55" spans="1:23" x14ac:dyDescent="0.2">
      <c r="A55" s="4" t="s">
        <v>13</v>
      </c>
      <c r="B55" t="s">
        <v>11</v>
      </c>
      <c r="C55">
        <v>5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f t="shared" si="0"/>
        <v>0</v>
      </c>
      <c r="U55">
        <f>12+20+20+6+2</f>
        <v>60</v>
      </c>
      <c r="V55">
        <f>(U55/(U55+T55))*100</f>
        <v>100</v>
      </c>
      <c r="W55" s="5">
        <v>40052</v>
      </c>
    </row>
    <row r="56" spans="1:23" x14ac:dyDescent="0.2">
      <c r="A56" s="4" t="s">
        <v>13</v>
      </c>
      <c r="B56" t="s">
        <v>11</v>
      </c>
      <c r="C56">
        <v>6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f t="shared" si="0"/>
        <v>0</v>
      </c>
      <c r="U56">
        <f>12+20+15+6</f>
        <v>53</v>
      </c>
      <c r="V56">
        <f>(U56/(U56+T56))*100</f>
        <v>100</v>
      </c>
      <c r="W56" s="5">
        <v>40072</v>
      </c>
    </row>
    <row r="57" spans="1:23" x14ac:dyDescent="0.2">
      <c r="A57" s="4" t="s">
        <v>13</v>
      </c>
      <c r="B57" t="s">
        <v>11</v>
      </c>
      <c r="C57">
        <v>7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f t="shared" si="0"/>
        <v>0</v>
      </c>
      <c r="U57">
        <f>8+12+8+1+10</f>
        <v>39</v>
      </c>
      <c r="V57">
        <f>(U57/(U57+T57))*100</f>
        <v>100</v>
      </c>
      <c r="W57" s="5">
        <v>40091</v>
      </c>
    </row>
    <row r="58" spans="1:23" x14ac:dyDescent="0.2">
      <c r="A58" s="4" t="s">
        <v>13</v>
      </c>
      <c r="B58" t="s">
        <v>11</v>
      </c>
      <c r="C58">
        <v>8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f t="shared" si="0"/>
        <v>0</v>
      </c>
      <c r="U58">
        <f>10+3+6+7+32</f>
        <v>58</v>
      </c>
      <c r="V58">
        <f>(U58/(U58+T58))*100</f>
        <v>100</v>
      </c>
      <c r="W58" s="5">
        <v>40052</v>
      </c>
    </row>
    <row r="59" spans="1:23" x14ac:dyDescent="0.2">
      <c r="A59" s="4" t="s">
        <v>13</v>
      </c>
      <c r="B59" t="s">
        <v>12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f t="shared" si="0"/>
        <v>0</v>
      </c>
      <c r="U59">
        <f>9+32+5+7+15</f>
        <v>68</v>
      </c>
      <c r="V59">
        <f>(U59/(U59+T59))*100</f>
        <v>100</v>
      </c>
      <c r="W59" s="5">
        <v>40072</v>
      </c>
    </row>
    <row r="60" spans="1:23" x14ac:dyDescent="0.2">
      <c r="A60" s="4" t="s">
        <v>13</v>
      </c>
      <c r="B60" t="s">
        <v>12</v>
      </c>
      <c r="C60">
        <v>2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f t="shared" si="0"/>
        <v>0</v>
      </c>
      <c r="U60">
        <f>20+9+24+12+7</f>
        <v>72</v>
      </c>
      <c r="V60">
        <f>(U60/(U60+T60))*100</f>
        <v>100</v>
      </c>
      <c r="W60" s="5">
        <v>40052</v>
      </c>
    </row>
    <row r="61" spans="1:23" x14ac:dyDescent="0.2">
      <c r="A61" s="4" t="s">
        <v>13</v>
      </c>
      <c r="B61" t="s">
        <v>12</v>
      </c>
      <c r="C61">
        <v>3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f t="shared" si="0"/>
        <v>0</v>
      </c>
      <c r="U61">
        <f>12+21+20+15+6</f>
        <v>74</v>
      </c>
      <c r="V61">
        <f>(U61/(U61+T61))*100</f>
        <v>100</v>
      </c>
      <c r="W61" s="5">
        <v>40052</v>
      </c>
    </row>
    <row r="62" spans="1:23" x14ac:dyDescent="0.2">
      <c r="A62" s="4" t="s">
        <v>13</v>
      </c>
      <c r="B62" t="s">
        <v>12</v>
      </c>
      <c r="C62">
        <v>4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f t="shared" si="0"/>
        <v>0</v>
      </c>
      <c r="U62">
        <f>32+18+6+15</f>
        <v>71</v>
      </c>
      <c r="V62">
        <f>(U62/(U62+T62))*100</f>
        <v>100</v>
      </c>
      <c r="W62" s="5">
        <v>40072</v>
      </c>
    </row>
    <row r="63" spans="1:23" x14ac:dyDescent="0.2">
      <c r="A63" s="4" t="s">
        <v>13</v>
      </c>
      <c r="B63" t="s">
        <v>12</v>
      </c>
      <c r="C63">
        <v>5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f t="shared" si="0"/>
        <v>0</v>
      </c>
      <c r="U63">
        <f>30+6+20+7+12</f>
        <v>75</v>
      </c>
      <c r="V63">
        <f>(U63/(U63+T63))*100</f>
        <v>100</v>
      </c>
      <c r="W63" s="5">
        <v>40052</v>
      </c>
    </row>
    <row r="64" spans="1:23" x14ac:dyDescent="0.2">
      <c r="A64" s="4" t="s">
        <v>13</v>
      </c>
      <c r="B64" t="s">
        <v>12</v>
      </c>
      <c r="C64">
        <v>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f t="shared" si="0"/>
        <v>0</v>
      </c>
      <c r="U64">
        <f>24+12+2+15+6</f>
        <v>59</v>
      </c>
      <c r="V64">
        <f>(U64/(U64+T64))*100</f>
        <v>100</v>
      </c>
      <c r="W64" s="5">
        <v>40091</v>
      </c>
    </row>
    <row r="65" spans="1:23" x14ac:dyDescent="0.2">
      <c r="A65" s="4" t="s">
        <v>13</v>
      </c>
      <c r="B65" t="s">
        <v>12</v>
      </c>
      <c r="C65">
        <v>7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f t="shared" si="0"/>
        <v>0</v>
      </c>
      <c r="U65">
        <f>18+20+15+12</f>
        <v>65</v>
      </c>
      <c r="V65">
        <f>(U65/(U65+T65))*100</f>
        <v>100</v>
      </c>
      <c r="W65" s="5">
        <v>40072</v>
      </c>
    </row>
    <row r="66" spans="1:23" x14ac:dyDescent="0.2">
      <c r="A66" s="4" t="s">
        <v>13</v>
      </c>
      <c r="B66" t="s">
        <v>12</v>
      </c>
      <c r="C66">
        <v>8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f t="shared" si="0"/>
        <v>0</v>
      </c>
      <c r="U66">
        <f>30+18+6+12+7</f>
        <v>73</v>
      </c>
      <c r="V66">
        <f>(U66/(U66+T66))*100</f>
        <v>100</v>
      </c>
      <c r="W66" s="5">
        <v>40052</v>
      </c>
    </row>
    <row r="67" spans="1:23" x14ac:dyDescent="0.2">
      <c r="A67" s="4" t="s">
        <v>14</v>
      </c>
      <c r="B67" t="s">
        <v>9</v>
      </c>
      <c r="C67">
        <v>1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f t="shared" si="0"/>
        <v>0</v>
      </c>
      <c r="U67">
        <f>6+4+4+3+6+4+3+5+3+10+6+5+5+5+6</f>
        <v>75</v>
      </c>
      <c r="V67">
        <f>(U67/(U67+T67))*100</f>
        <v>100</v>
      </c>
      <c r="W67" s="5">
        <v>40052</v>
      </c>
    </row>
    <row r="68" spans="1:23" x14ac:dyDescent="0.2">
      <c r="A68" s="4" t="s">
        <v>14</v>
      </c>
      <c r="B68" t="s">
        <v>9</v>
      </c>
      <c r="C68">
        <v>2</v>
      </c>
      <c r="D68">
        <v>0</v>
      </c>
      <c r="E68">
        <v>0</v>
      </c>
      <c r="F68">
        <v>0</v>
      </c>
      <c r="G68">
        <v>0</v>
      </c>
      <c r="H68">
        <v>3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f t="shared" ref="T68:T131" si="1">SUM(D68:S68)</f>
        <v>3</v>
      </c>
      <c r="U68">
        <f>4+4+3+2+4+4+5+3+5+3+4+3+3+2</f>
        <v>49</v>
      </c>
      <c r="V68">
        <f>(U68/(U68+T68))*100</f>
        <v>94.230769230769226</v>
      </c>
      <c r="W68" s="5">
        <v>40091</v>
      </c>
    </row>
    <row r="69" spans="1:23" x14ac:dyDescent="0.2">
      <c r="A69" s="4" t="s">
        <v>14</v>
      </c>
      <c r="B69" t="s">
        <v>9</v>
      </c>
      <c r="C69">
        <v>3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f t="shared" si="1"/>
        <v>0</v>
      </c>
      <c r="U69">
        <f>3+9+5+5+4+4+4+4+6+3+3+3+4+6+6</f>
        <v>69</v>
      </c>
      <c r="V69">
        <f>(U69/(U69+T69))*100</f>
        <v>100</v>
      </c>
      <c r="W69" s="5">
        <v>40072</v>
      </c>
    </row>
    <row r="70" spans="1:23" x14ac:dyDescent="0.2">
      <c r="A70" s="4" t="s">
        <v>14</v>
      </c>
      <c r="B70" t="s">
        <v>9</v>
      </c>
      <c r="C70">
        <v>4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f t="shared" si="1"/>
        <v>0</v>
      </c>
      <c r="U70">
        <f>30+3+12+20+14</f>
        <v>79</v>
      </c>
      <c r="V70">
        <f>(U70/(U70+T70))*100</f>
        <v>100</v>
      </c>
      <c r="W70" s="5">
        <v>40052</v>
      </c>
    </row>
    <row r="71" spans="1:23" x14ac:dyDescent="0.2">
      <c r="A71" s="4" t="s">
        <v>14</v>
      </c>
      <c r="B71" t="s">
        <v>9</v>
      </c>
      <c r="C71">
        <v>5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f t="shared" si="1"/>
        <v>0</v>
      </c>
      <c r="U71">
        <f>15+28+5+6</f>
        <v>54</v>
      </c>
      <c r="V71">
        <f>(U71/(U71+T71))*100</f>
        <v>100</v>
      </c>
      <c r="W71" s="5">
        <v>40072</v>
      </c>
    </row>
    <row r="72" spans="1:23" x14ac:dyDescent="0.2">
      <c r="A72" s="4" t="s">
        <v>14</v>
      </c>
      <c r="B72" t="s">
        <v>9</v>
      </c>
      <c r="C72">
        <v>6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f t="shared" si="1"/>
        <v>0</v>
      </c>
      <c r="U72">
        <f>24+16+10+21</f>
        <v>71</v>
      </c>
      <c r="V72">
        <f>(U72/(U72+T72))*100</f>
        <v>100</v>
      </c>
      <c r="W72" s="5">
        <v>40052</v>
      </c>
    </row>
    <row r="73" spans="1:23" x14ac:dyDescent="0.2">
      <c r="A73" s="4" t="s">
        <v>14</v>
      </c>
      <c r="B73" t="s">
        <v>9</v>
      </c>
      <c r="C73">
        <v>7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f t="shared" si="1"/>
        <v>0</v>
      </c>
      <c r="U73">
        <f>30+12+18+6+1+8</f>
        <v>75</v>
      </c>
      <c r="V73">
        <f>(U73/(U73+T73))*100</f>
        <v>100</v>
      </c>
      <c r="W73" s="5">
        <v>40052</v>
      </c>
    </row>
    <row r="74" spans="1:23" x14ac:dyDescent="0.2">
      <c r="A74" s="4" t="s">
        <v>14</v>
      </c>
      <c r="B74" t="s">
        <v>9</v>
      </c>
      <c r="C74">
        <v>8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f t="shared" si="1"/>
        <v>0</v>
      </c>
      <c r="U74">
        <f>15+20+12+6+7</f>
        <v>60</v>
      </c>
      <c r="V74">
        <f>(U74/(U74+T74))*100</f>
        <v>100</v>
      </c>
      <c r="W74" s="5">
        <v>40052</v>
      </c>
    </row>
    <row r="75" spans="1:23" x14ac:dyDescent="0.2">
      <c r="A75" s="4" t="s">
        <v>14</v>
      </c>
      <c r="B75" t="s">
        <v>10</v>
      </c>
      <c r="C75">
        <v>1</v>
      </c>
      <c r="D75">
        <v>2</v>
      </c>
      <c r="E75">
        <v>0</v>
      </c>
      <c r="F75">
        <v>3</v>
      </c>
      <c r="G75">
        <v>0</v>
      </c>
      <c r="H75">
        <v>2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12</v>
      </c>
      <c r="P75">
        <v>0</v>
      </c>
      <c r="Q75">
        <v>0</v>
      </c>
      <c r="R75">
        <v>0</v>
      </c>
      <c r="S75">
        <v>0</v>
      </c>
      <c r="T75">
        <f t="shared" si="1"/>
        <v>19</v>
      </c>
      <c r="U75">
        <f>8+10+6+15+12+1</f>
        <v>52</v>
      </c>
      <c r="V75">
        <f>(U75/(U75+T75))*100</f>
        <v>73.239436619718319</v>
      </c>
      <c r="W75" s="5">
        <v>40072</v>
      </c>
    </row>
    <row r="76" spans="1:23" x14ac:dyDescent="0.2">
      <c r="A76" s="4" t="s">
        <v>14</v>
      </c>
      <c r="B76" t="s">
        <v>10</v>
      </c>
      <c r="C76">
        <v>2</v>
      </c>
      <c r="D76">
        <v>0</v>
      </c>
      <c r="E76">
        <v>0</v>
      </c>
      <c r="F76">
        <v>4</v>
      </c>
      <c r="G76">
        <v>0</v>
      </c>
      <c r="H76">
        <v>5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f t="shared" si="1"/>
        <v>9</v>
      </c>
      <c r="U76">
        <f>8+6+15+10+3</f>
        <v>42</v>
      </c>
      <c r="V76">
        <f>(U76/(U76+T76))*100</f>
        <v>82.35294117647058</v>
      </c>
      <c r="W76" s="5">
        <v>40091</v>
      </c>
    </row>
    <row r="77" spans="1:23" x14ac:dyDescent="0.2">
      <c r="A77" s="4" t="s">
        <v>14</v>
      </c>
      <c r="B77" t="s">
        <v>10</v>
      </c>
      <c r="C77">
        <v>3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1</v>
      </c>
      <c r="P77">
        <v>0</v>
      </c>
      <c r="Q77">
        <v>0</v>
      </c>
      <c r="R77">
        <v>0</v>
      </c>
      <c r="S77">
        <v>0</v>
      </c>
      <c r="T77">
        <f t="shared" si="1"/>
        <v>1</v>
      </c>
      <c r="U77">
        <f>20+24+12+9</f>
        <v>65</v>
      </c>
      <c r="V77">
        <f>(U77/(U77+T77))*100</f>
        <v>98.484848484848484</v>
      </c>
      <c r="W77" s="5">
        <v>40052</v>
      </c>
    </row>
    <row r="78" spans="1:23" x14ac:dyDescent="0.2">
      <c r="A78" s="4" t="s">
        <v>14</v>
      </c>
      <c r="B78" t="s">
        <v>10</v>
      </c>
      <c r="C78">
        <v>4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f t="shared" si="1"/>
        <v>0</v>
      </c>
      <c r="U78">
        <f>15+20+4+7+15</f>
        <v>61</v>
      </c>
      <c r="V78">
        <f>(U78/(U78+T78))*100</f>
        <v>100</v>
      </c>
      <c r="W78" s="5">
        <v>40052</v>
      </c>
    </row>
    <row r="79" spans="1:23" x14ac:dyDescent="0.2">
      <c r="A79" s="4" t="s">
        <v>14</v>
      </c>
      <c r="B79" t="s">
        <v>10</v>
      </c>
      <c r="C79">
        <v>5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f t="shared" si="1"/>
        <v>0</v>
      </c>
      <c r="U79">
        <f>12+12+20+4+16</f>
        <v>64</v>
      </c>
      <c r="V79">
        <f>(U79/(U79+T79))*100</f>
        <v>100</v>
      </c>
      <c r="W79" s="5">
        <v>40052</v>
      </c>
    </row>
    <row r="80" spans="1:23" x14ac:dyDescent="0.2">
      <c r="A80" s="4" t="s">
        <v>14</v>
      </c>
      <c r="B80" t="s">
        <v>10</v>
      </c>
      <c r="C80">
        <v>6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1</v>
      </c>
      <c r="P80">
        <v>0</v>
      </c>
      <c r="Q80">
        <v>0</v>
      </c>
      <c r="R80">
        <v>0</v>
      </c>
      <c r="S80">
        <v>0</v>
      </c>
      <c r="T80">
        <f t="shared" si="1"/>
        <v>1</v>
      </c>
      <c r="U80">
        <f>24+35+9</f>
        <v>68</v>
      </c>
      <c r="V80">
        <f>(U80/(U80+T80))*100</f>
        <v>98.550724637681171</v>
      </c>
      <c r="W80" s="5">
        <v>40052</v>
      </c>
    </row>
    <row r="81" spans="1:23" x14ac:dyDescent="0.2">
      <c r="A81" s="4" t="s">
        <v>14</v>
      </c>
      <c r="B81" t="s">
        <v>10</v>
      </c>
      <c r="C81">
        <v>7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f t="shared" si="1"/>
        <v>1</v>
      </c>
      <c r="U81">
        <f>5+15+2+36</f>
        <v>58</v>
      </c>
      <c r="V81">
        <f>(U81/(U81+T81))*100</f>
        <v>98.305084745762713</v>
      </c>
      <c r="W81" s="5">
        <v>40072</v>
      </c>
    </row>
    <row r="82" spans="1:23" x14ac:dyDescent="0.2">
      <c r="A82" s="4" t="s">
        <v>14</v>
      </c>
      <c r="B82" t="s">
        <v>10</v>
      </c>
      <c r="C82">
        <v>8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f t="shared" si="1"/>
        <v>1</v>
      </c>
      <c r="U82">
        <f>20+28+15</f>
        <v>63</v>
      </c>
      <c r="V82">
        <f>(U82/(U82+T82))*100</f>
        <v>98.4375</v>
      </c>
      <c r="W82" s="5">
        <v>40072</v>
      </c>
    </row>
    <row r="83" spans="1:23" x14ac:dyDescent="0.2">
      <c r="A83" s="4" t="s">
        <v>14</v>
      </c>
      <c r="B83" t="s">
        <v>11</v>
      </c>
      <c r="C83">
        <v>1</v>
      </c>
      <c r="D83">
        <v>0</v>
      </c>
      <c r="E83">
        <v>0</v>
      </c>
      <c r="F83">
        <v>6</v>
      </c>
      <c r="G83">
        <v>0</v>
      </c>
      <c r="H83">
        <v>8</v>
      </c>
      <c r="I83">
        <v>3</v>
      </c>
      <c r="J83">
        <v>0</v>
      </c>
      <c r="K83">
        <v>2</v>
      </c>
      <c r="L83">
        <v>0</v>
      </c>
      <c r="M83">
        <v>0</v>
      </c>
      <c r="N83">
        <v>0</v>
      </c>
      <c r="O83">
        <v>7</v>
      </c>
      <c r="P83">
        <v>0</v>
      </c>
      <c r="Q83">
        <v>0</v>
      </c>
      <c r="R83">
        <v>0</v>
      </c>
      <c r="S83">
        <v>1</v>
      </c>
      <c r="T83">
        <f t="shared" si="1"/>
        <v>27</v>
      </c>
      <c r="U83">
        <f>20+8+9+1</f>
        <v>38</v>
      </c>
      <c r="V83">
        <f>(U83/(U83+T83))*100</f>
        <v>58.461538461538467</v>
      </c>
      <c r="W83" s="5">
        <v>40072</v>
      </c>
    </row>
    <row r="84" spans="1:23" x14ac:dyDescent="0.2">
      <c r="A84" s="4" t="s">
        <v>14</v>
      </c>
      <c r="B84" t="s">
        <v>11</v>
      </c>
      <c r="C84">
        <v>2</v>
      </c>
      <c r="D84">
        <v>0</v>
      </c>
      <c r="E84">
        <v>0</v>
      </c>
      <c r="F84">
        <v>0</v>
      </c>
      <c r="G84">
        <v>0</v>
      </c>
      <c r="H84">
        <v>0</v>
      </c>
      <c r="I84">
        <v>3</v>
      </c>
      <c r="J84">
        <v>0</v>
      </c>
      <c r="K84">
        <v>0</v>
      </c>
      <c r="L84">
        <v>0</v>
      </c>
      <c r="M84">
        <v>0</v>
      </c>
      <c r="N84">
        <v>0</v>
      </c>
      <c r="O84">
        <v>1</v>
      </c>
      <c r="P84">
        <v>0</v>
      </c>
      <c r="Q84">
        <v>0</v>
      </c>
      <c r="R84">
        <v>0</v>
      </c>
      <c r="S84">
        <v>0</v>
      </c>
      <c r="T84">
        <f t="shared" si="1"/>
        <v>4</v>
      </c>
      <c r="U84">
        <f>12+20+15+15+2</f>
        <v>64</v>
      </c>
      <c r="V84">
        <f>(U84/(U84+T84))*100</f>
        <v>94.117647058823522</v>
      </c>
      <c r="W84" s="5">
        <v>40052</v>
      </c>
    </row>
    <row r="85" spans="1:23" x14ac:dyDescent="0.2">
      <c r="A85" s="4" t="s">
        <v>14</v>
      </c>
      <c r="B85" t="s">
        <v>11</v>
      </c>
      <c r="C85">
        <v>3</v>
      </c>
      <c r="D85">
        <v>0</v>
      </c>
      <c r="E85">
        <v>0</v>
      </c>
      <c r="F85">
        <v>0</v>
      </c>
      <c r="G85">
        <v>0</v>
      </c>
      <c r="H85">
        <v>0</v>
      </c>
      <c r="I85">
        <v>4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f t="shared" si="1"/>
        <v>4</v>
      </c>
      <c r="U85">
        <f>18+16+10+12+2</f>
        <v>58</v>
      </c>
      <c r="V85">
        <f>(U85/(U85+T85))*100</f>
        <v>93.548387096774192</v>
      </c>
      <c r="W85" s="5">
        <v>40052</v>
      </c>
    </row>
    <row r="86" spans="1:23" x14ac:dyDescent="0.2">
      <c r="A86" s="4" t="s">
        <v>14</v>
      </c>
      <c r="B86" t="s">
        <v>11</v>
      </c>
      <c r="C86">
        <v>4</v>
      </c>
      <c r="D86">
        <v>0</v>
      </c>
      <c r="E86">
        <v>0</v>
      </c>
      <c r="F86">
        <v>0</v>
      </c>
      <c r="G86">
        <v>0</v>
      </c>
      <c r="H86">
        <v>0</v>
      </c>
      <c r="I86">
        <v>3</v>
      </c>
      <c r="J86">
        <v>0</v>
      </c>
      <c r="K86">
        <v>0</v>
      </c>
      <c r="L86">
        <v>0</v>
      </c>
      <c r="M86">
        <v>0</v>
      </c>
      <c r="N86">
        <v>0</v>
      </c>
      <c r="O86">
        <v>2</v>
      </c>
      <c r="P86">
        <v>0</v>
      </c>
      <c r="Q86">
        <v>0</v>
      </c>
      <c r="R86">
        <v>0</v>
      </c>
      <c r="S86">
        <v>0</v>
      </c>
      <c r="T86">
        <f t="shared" si="1"/>
        <v>5</v>
      </c>
      <c r="U86">
        <f>12+18+8</f>
        <v>38</v>
      </c>
      <c r="V86">
        <f>(U86/(U86+T86))*100</f>
        <v>88.372093023255815</v>
      </c>
      <c r="W86" s="5">
        <v>40072</v>
      </c>
    </row>
    <row r="87" spans="1:23" x14ac:dyDescent="0.2">
      <c r="A87" s="4" t="s">
        <v>14</v>
      </c>
      <c r="B87" t="s">
        <v>11</v>
      </c>
      <c r="C87">
        <v>5</v>
      </c>
      <c r="D87">
        <v>0</v>
      </c>
      <c r="E87">
        <v>2</v>
      </c>
      <c r="F87">
        <v>3</v>
      </c>
      <c r="G87">
        <v>0</v>
      </c>
      <c r="H87">
        <v>7</v>
      </c>
      <c r="I87">
        <v>2</v>
      </c>
      <c r="J87">
        <v>0</v>
      </c>
      <c r="K87">
        <v>5</v>
      </c>
      <c r="L87">
        <v>0</v>
      </c>
      <c r="M87">
        <v>0</v>
      </c>
      <c r="N87">
        <v>0</v>
      </c>
      <c r="O87">
        <v>0</v>
      </c>
      <c r="P87">
        <v>0</v>
      </c>
      <c r="Q87">
        <v>4</v>
      </c>
      <c r="R87">
        <v>0</v>
      </c>
      <c r="S87">
        <v>0</v>
      </c>
      <c r="T87">
        <f t="shared" si="1"/>
        <v>23</v>
      </c>
      <c r="U87">
        <f>12+9+8+3+5</f>
        <v>37</v>
      </c>
      <c r="V87">
        <f>(U87/(U87+T87))*100</f>
        <v>61.666666666666671</v>
      </c>
      <c r="W87" s="5">
        <v>40072</v>
      </c>
    </row>
    <row r="88" spans="1:23" x14ac:dyDescent="0.2">
      <c r="A88" s="4" t="s">
        <v>14</v>
      </c>
      <c r="B88" t="s">
        <v>11</v>
      </c>
      <c r="C88">
        <v>6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10</v>
      </c>
      <c r="P88">
        <v>0</v>
      </c>
      <c r="Q88">
        <v>0</v>
      </c>
      <c r="R88">
        <v>0</v>
      </c>
      <c r="S88">
        <v>0</v>
      </c>
      <c r="T88">
        <f t="shared" si="1"/>
        <v>10</v>
      </c>
      <c r="U88">
        <f>9+30+4+10+12</f>
        <v>65</v>
      </c>
      <c r="V88">
        <f>(U88/(U88+T88))*100</f>
        <v>86.666666666666671</v>
      </c>
      <c r="W88" s="5">
        <v>40052</v>
      </c>
    </row>
    <row r="89" spans="1:23" x14ac:dyDescent="0.2">
      <c r="A89" s="4" t="s">
        <v>14</v>
      </c>
      <c r="B89" t="s">
        <v>11</v>
      </c>
      <c r="C89">
        <v>7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2</v>
      </c>
      <c r="P89">
        <v>0</v>
      </c>
      <c r="Q89">
        <v>2</v>
      </c>
      <c r="R89">
        <v>0</v>
      </c>
      <c r="S89">
        <v>0</v>
      </c>
      <c r="T89">
        <f t="shared" si="1"/>
        <v>4</v>
      </c>
      <c r="U89">
        <f>28+10+4+3+6+8</f>
        <v>59</v>
      </c>
      <c r="V89">
        <f>(U89/(U89+T89))*100</f>
        <v>93.650793650793645</v>
      </c>
      <c r="W89" s="5">
        <v>40052</v>
      </c>
    </row>
    <row r="90" spans="1:23" x14ac:dyDescent="0.2">
      <c r="A90" s="4" t="s">
        <v>14</v>
      </c>
      <c r="B90" t="s">
        <v>11</v>
      </c>
      <c r="C90">
        <v>8</v>
      </c>
      <c r="D90">
        <v>0</v>
      </c>
      <c r="E90">
        <v>0</v>
      </c>
      <c r="F90">
        <v>0</v>
      </c>
      <c r="G90">
        <v>0</v>
      </c>
      <c r="H90">
        <v>8</v>
      </c>
      <c r="I90">
        <v>0</v>
      </c>
      <c r="J90">
        <v>0</v>
      </c>
      <c r="K90">
        <v>1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f t="shared" si="1"/>
        <v>9</v>
      </c>
      <c r="U90">
        <f>9+28+6+5+1</f>
        <v>49</v>
      </c>
      <c r="V90">
        <f>(U90/(U90+T90))*100</f>
        <v>84.482758620689651</v>
      </c>
      <c r="W90" s="5">
        <v>40091</v>
      </c>
    </row>
    <row r="91" spans="1:23" x14ac:dyDescent="0.2">
      <c r="A91" s="4" t="s">
        <v>14</v>
      </c>
      <c r="B91" t="s">
        <v>12</v>
      </c>
      <c r="C91">
        <v>1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1</v>
      </c>
      <c r="L91">
        <v>0</v>
      </c>
      <c r="M91">
        <v>0</v>
      </c>
      <c r="N91">
        <v>0</v>
      </c>
      <c r="O91">
        <v>0</v>
      </c>
      <c r="P91">
        <v>0</v>
      </c>
      <c r="Q91">
        <v>2</v>
      </c>
      <c r="R91">
        <v>0</v>
      </c>
      <c r="S91">
        <v>0</v>
      </c>
      <c r="T91">
        <f t="shared" si="1"/>
        <v>3</v>
      </c>
      <c r="U91">
        <f>3+4+4+4+7+4+3+4+5+3+5+9+7+4+6+3</f>
        <v>75</v>
      </c>
      <c r="V91">
        <f>(U91/(U91+T91))*100</f>
        <v>96.15384615384616</v>
      </c>
      <c r="W91" s="5">
        <v>40052</v>
      </c>
    </row>
    <row r="92" spans="1:23" x14ac:dyDescent="0.2">
      <c r="A92" s="4" t="s">
        <v>14</v>
      </c>
      <c r="B92" t="s">
        <v>12</v>
      </c>
      <c r="C92">
        <v>2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f t="shared" si="1"/>
        <v>0</v>
      </c>
      <c r="U92">
        <f>5+6+4+4+5+6+6+4+6+5+6+7+5+1+5</f>
        <v>75</v>
      </c>
      <c r="V92">
        <f>(U92/(U92+T92))*100</f>
        <v>100</v>
      </c>
      <c r="W92" s="5">
        <v>40052</v>
      </c>
    </row>
    <row r="93" spans="1:23" x14ac:dyDescent="0.2">
      <c r="A93" s="4" t="s">
        <v>14</v>
      </c>
      <c r="B93" t="s">
        <v>12</v>
      </c>
      <c r="C93">
        <v>3</v>
      </c>
      <c r="D93">
        <v>0</v>
      </c>
      <c r="E93">
        <v>0</v>
      </c>
      <c r="F93">
        <v>2</v>
      </c>
      <c r="G93">
        <v>0</v>
      </c>
      <c r="H93">
        <v>8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2</v>
      </c>
      <c r="R93">
        <v>0</v>
      </c>
      <c r="S93">
        <v>0</v>
      </c>
      <c r="T93">
        <f t="shared" si="1"/>
        <v>12</v>
      </c>
      <c r="U93">
        <f>6+4+4+1+6+6+4+3+4+4+3+2+4+3+3</f>
        <v>57</v>
      </c>
      <c r="V93">
        <f>(U93/(U93+T93))*100</f>
        <v>82.608695652173907</v>
      </c>
      <c r="W93" s="5">
        <v>40072</v>
      </c>
    </row>
    <row r="94" spans="1:23" x14ac:dyDescent="0.2">
      <c r="A94" s="4" t="s">
        <v>14</v>
      </c>
      <c r="B94" t="s">
        <v>12</v>
      </c>
      <c r="C94">
        <v>4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12</v>
      </c>
      <c r="P94">
        <v>0</v>
      </c>
      <c r="Q94">
        <v>8</v>
      </c>
      <c r="R94">
        <v>0</v>
      </c>
      <c r="S94">
        <v>0</v>
      </c>
      <c r="T94">
        <f t="shared" si="1"/>
        <v>20</v>
      </c>
      <c r="U94">
        <f>5+1+6+6+4+5+5+2+5+2+7+3</f>
        <v>51</v>
      </c>
      <c r="V94">
        <f>(U94/(U94+T94))*100</f>
        <v>71.83098591549296</v>
      </c>
      <c r="W94" s="5">
        <v>40052</v>
      </c>
    </row>
    <row r="95" spans="1:23" x14ac:dyDescent="0.2">
      <c r="A95" s="4" t="s">
        <v>14</v>
      </c>
      <c r="B95" t="s">
        <v>12</v>
      </c>
      <c r="C95">
        <v>5</v>
      </c>
      <c r="D95">
        <v>0</v>
      </c>
      <c r="E95">
        <v>0</v>
      </c>
      <c r="F95">
        <v>0</v>
      </c>
      <c r="G95">
        <v>0</v>
      </c>
      <c r="H95">
        <v>6</v>
      </c>
      <c r="I95">
        <v>3</v>
      </c>
      <c r="J95">
        <v>0</v>
      </c>
      <c r="K95">
        <v>0</v>
      </c>
      <c r="L95">
        <v>0</v>
      </c>
      <c r="M95">
        <v>0</v>
      </c>
      <c r="N95">
        <v>0</v>
      </c>
      <c r="O95">
        <v>11</v>
      </c>
      <c r="P95">
        <v>0</v>
      </c>
      <c r="Q95">
        <v>6</v>
      </c>
      <c r="R95">
        <v>0</v>
      </c>
      <c r="S95">
        <v>0</v>
      </c>
      <c r="T95">
        <f t="shared" si="1"/>
        <v>26</v>
      </c>
      <c r="U95">
        <f>3+2+3+4+3+3+2+4+4+1+1</f>
        <v>30</v>
      </c>
      <c r="V95">
        <f>(U95/(U95+T95))*100</f>
        <v>53.571428571428569</v>
      </c>
      <c r="W95" s="5">
        <v>40072</v>
      </c>
    </row>
    <row r="96" spans="1:23" x14ac:dyDescent="0.2">
      <c r="A96" s="4" t="s">
        <v>14</v>
      </c>
      <c r="B96" t="s">
        <v>12</v>
      </c>
      <c r="C96">
        <v>6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f t="shared" si="1"/>
        <v>0</v>
      </c>
      <c r="U96">
        <f>6+7+4+5+4+6+4+6+8+5+6+4+6+4</f>
        <v>75</v>
      </c>
      <c r="V96">
        <f>(U96/(U96+T96))*100</f>
        <v>100</v>
      </c>
      <c r="W96" s="5">
        <v>40052</v>
      </c>
    </row>
    <row r="97" spans="1:23" x14ac:dyDescent="0.2">
      <c r="A97" s="4" t="s">
        <v>14</v>
      </c>
      <c r="B97" t="s">
        <v>12</v>
      </c>
      <c r="C97">
        <v>7</v>
      </c>
      <c r="D97">
        <v>0</v>
      </c>
      <c r="E97">
        <v>0</v>
      </c>
      <c r="F97">
        <v>0</v>
      </c>
      <c r="G97">
        <v>0</v>
      </c>
      <c r="H97">
        <v>4</v>
      </c>
      <c r="I97">
        <v>1</v>
      </c>
      <c r="J97">
        <v>0</v>
      </c>
      <c r="K97">
        <v>5</v>
      </c>
      <c r="L97">
        <v>0</v>
      </c>
      <c r="M97">
        <v>0</v>
      </c>
      <c r="N97">
        <v>0</v>
      </c>
      <c r="O97">
        <v>4</v>
      </c>
      <c r="P97">
        <v>0</v>
      </c>
      <c r="Q97">
        <v>3</v>
      </c>
      <c r="R97">
        <v>0</v>
      </c>
      <c r="S97">
        <v>3</v>
      </c>
      <c r="T97">
        <f t="shared" si="1"/>
        <v>20</v>
      </c>
      <c r="U97">
        <f>3+1+7+4+5+5+2+7+4+4</f>
        <v>42</v>
      </c>
      <c r="V97">
        <f>(U97/(U97+T97))*100</f>
        <v>67.741935483870961</v>
      </c>
      <c r="W97" s="5">
        <v>40091</v>
      </c>
    </row>
    <row r="98" spans="1:23" x14ac:dyDescent="0.2">
      <c r="A98" s="4" t="s">
        <v>14</v>
      </c>
      <c r="B98" t="s">
        <v>12</v>
      </c>
      <c r="C98">
        <v>8</v>
      </c>
      <c r="D98">
        <v>0</v>
      </c>
      <c r="E98">
        <v>0</v>
      </c>
      <c r="F98">
        <v>0</v>
      </c>
      <c r="G98">
        <v>0</v>
      </c>
      <c r="H98">
        <v>3</v>
      </c>
      <c r="I98">
        <v>3</v>
      </c>
      <c r="J98">
        <v>0</v>
      </c>
      <c r="K98">
        <v>0</v>
      </c>
      <c r="L98">
        <v>0</v>
      </c>
      <c r="M98">
        <v>0</v>
      </c>
      <c r="N98">
        <v>0</v>
      </c>
      <c r="O98">
        <v>8</v>
      </c>
      <c r="P98">
        <v>0</v>
      </c>
      <c r="Q98">
        <v>6</v>
      </c>
      <c r="R98">
        <v>0</v>
      </c>
      <c r="S98">
        <v>0</v>
      </c>
      <c r="T98">
        <f t="shared" si="1"/>
        <v>20</v>
      </c>
      <c r="U98">
        <f>9+4+4+2+5+4+4+2+5+3+3+1+3+8</f>
        <v>57</v>
      </c>
      <c r="V98">
        <f>(U98/(U98+T98))*100</f>
        <v>74.025974025974023</v>
      </c>
      <c r="W98" s="5">
        <v>40072</v>
      </c>
    </row>
    <row r="99" spans="1:23" x14ac:dyDescent="0.2">
      <c r="A99" s="4" t="s">
        <v>15</v>
      </c>
      <c r="B99" t="s">
        <v>9</v>
      </c>
      <c r="C99">
        <v>1</v>
      </c>
      <c r="D99">
        <v>0</v>
      </c>
      <c r="E99">
        <v>0</v>
      </c>
      <c r="F99">
        <v>3</v>
      </c>
      <c r="G99">
        <v>0</v>
      </c>
      <c r="H99">
        <v>3</v>
      </c>
      <c r="I99">
        <v>0</v>
      </c>
      <c r="J99">
        <v>0</v>
      </c>
      <c r="K99">
        <v>1</v>
      </c>
      <c r="L99">
        <v>0</v>
      </c>
      <c r="M99">
        <v>0</v>
      </c>
      <c r="N99">
        <v>0</v>
      </c>
      <c r="O99">
        <v>0</v>
      </c>
      <c r="P99">
        <v>0</v>
      </c>
      <c r="Q99">
        <v>1</v>
      </c>
      <c r="R99">
        <v>0</v>
      </c>
      <c r="S99">
        <v>0</v>
      </c>
      <c r="T99">
        <f t="shared" si="1"/>
        <v>8</v>
      </c>
      <c r="U99">
        <f>6+20+25+6</f>
        <v>57</v>
      </c>
      <c r="V99">
        <f>(U99/(U99+T99))*100</f>
        <v>87.692307692307693</v>
      </c>
      <c r="W99" s="5">
        <v>40052</v>
      </c>
    </row>
    <row r="100" spans="1:23" x14ac:dyDescent="0.2">
      <c r="A100" s="4" t="s">
        <v>15</v>
      </c>
      <c r="B100" t="s">
        <v>9</v>
      </c>
      <c r="C100">
        <v>2</v>
      </c>
      <c r="D100">
        <v>0</v>
      </c>
      <c r="E100">
        <v>0</v>
      </c>
      <c r="F100">
        <v>2</v>
      </c>
      <c r="G100">
        <v>0</v>
      </c>
      <c r="H100">
        <v>4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4</v>
      </c>
      <c r="P100">
        <v>0</v>
      </c>
      <c r="Q100">
        <v>3</v>
      </c>
      <c r="R100">
        <v>0</v>
      </c>
      <c r="S100">
        <v>0</v>
      </c>
      <c r="T100">
        <f t="shared" si="1"/>
        <v>13</v>
      </c>
      <c r="U100">
        <f>5+12+2+8+9+6</f>
        <v>42</v>
      </c>
      <c r="V100">
        <f>(U100/(U100+T100))*100</f>
        <v>76.363636363636374</v>
      </c>
      <c r="W100" s="5">
        <v>40072</v>
      </c>
    </row>
    <row r="101" spans="1:23" x14ac:dyDescent="0.2">
      <c r="A101" s="4" t="s">
        <v>15</v>
      </c>
      <c r="B101" t="s">
        <v>9</v>
      </c>
      <c r="C101">
        <v>3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1</v>
      </c>
      <c r="P101">
        <v>0</v>
      </c>
      <c r="Q101">
        <v>0</v>
      </c>
      <c r="R101">
        <v>0</v>
      </c>
      <c r="S101">
        <v>0</v>
      </c>
      <c r="T101">
        <f t="shared" si="1"/>
        <v>1</v>
      </c>
      <c r="U101">
        <f>25+18+12+6+2</f>
        <v>63</v>
      </c>
      <c r="V101">
        <f>(U101/(U101+T101))*100</f>
        <v>98.4375</v>
      </c>
      <c r="W101" s="5">
        <v>40052</v>
      </c>
    </row>
    <row r="102" spans="1:23" x14ac:dyDescent="0.2">
      <c r="A102" s="4" t="s">
        <v>15</v>
      </c>
      <c r="B102" t="s">
        <v>9</v>
      </c>
      <c r="C102">
        <v>4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3</v>
      </c>
      <c r="L102">
        <v>0</v>
      </c>
      <c r="M102">
        <v>0</v>
      </c>
      <c r="N102">
        <v>0</v>
      </c>
      <c r="O102">
        <v>3</v>
      </c>
      <c r="P102">
        <v>0</v>
      </c>
      <c r="Q102">
        <v>7</v>
      </c>
      <c r="R102">
        <v>0</v>
      </c>
      <c r="S102">
        <v>0</v>
      </c>
      <c r="T102">
        <f t="shared" si="1"/>
        <v>13</v>
      </c>
      <c r="U102">
        <f>12+5+3+2+15+6</f>
        <v>43</v>
      </c>
      <c r="V102">
        <f>(U102/(U102+T102))*100</f>
        <v>76.785714285714292</v>
      </c>
      <c r="W102" s="5">
        <v>40052</v>
      </c>
    </row>
    <row r="103" spans="1:23" x14ac:dyDescent="0.2">
      <c r="A103" s="4" t="s">
        <v>15</v>
      </c>
      <c r="B103" t="s">
        <v>9</v>
      </c>
      <c r="C103">
        <v>5</v>
      </c>
      <c r="D103">
        <v>0</v>
      </c>
      <c r="E103">
        <v>6</v>
      </c>
      <c r="F103">
        <v>3</v>
      </c>
      <c r="G103">
        <v>0</v>
      </c>
      <c r="H103">
        <v>2</v>
      </c>
      <c r="I103">
        <v>0</v>
      </c>
      <c r="J103">
        <v>0</v>
      </c>
      <c r="K103">
        <v>1</v>
      </c>
      <c r="L103">
        <v>0</v>
      </c>
      <c r="M103">
        <v>0</v>
      </c>
      <c r="N103">
        <v>0</v>
      </c>
      <c r="O103">
        <v>3</v>
      </c>
      <c r="P103">
        <v>0</v>
      </c>
      <c r="Q103">
        <v>5</v>
      </c>
      <c r="R103">
        <v>2</v>
      </c>
      <c r="S103">
        <v>0</v>
      </c>
      <c r="T103">
        <f t="shared" si="1"/>
        <v>22</v>
      </c>
      <c r="U103">
        <f>3+9+8+4+6</f>
        <v>30</v>
      </c>
      <c r="V103">
        <f>(U103/(U103+T103))*100</f>
        <v>57.692307692307686</v>
      </c>
      <c r="W103" s="5">
        <v>40072</v>
      </c>
    </row>
    <row r="104" spans="1:23" x14ac:dyDescent="0.2">
      <c r="A104" s="4" t="s">
        <v>15</v>
      </c>
      <c r="B104" t="s">
        <v>9</v>
      </c>
      <c r="C104">
        <v>6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6</v>
      </c>
      <c r="P104">
        <v>0</v>
      </c>
      <c r="Q104">
        <v>8</v>
      </c>
      <c r="R104">
        <v>2</v>
      </c>
      <c r="S104">
        <v>0</v>
      </c>
      <c r="T104">
        <f t="shared" si="1"/>
        <v>16</v>
      </c>
      <c r="U104">
        <f>3+6+15+8+8+2</f>
        <v>42</v>
      </c>
      <c r="V104">
        <f>(U104/(U104+T104))*100</f>
        <v>72.41379310344827</v>
      </c>
      <c r="W104" s="5">
        <v>40052</v>
      </c>
    </row>
    <row r="105" spans="1:23" x14ac:dyDescent="0.2">
      <c r="A105" s="4" t="s">
        <v>15</v>
      </c>
      <c r="B105" t="s">
        <v>9</v>
      </c>
      <c r="C105">
        <v>7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10</v>
      </c>
      <c r="L105">
        <v>0</v>
      </c>
      <c r="M105">
        <v>0</v>
      </c>
      <c r="N105">
        <v>0</v>
      </c>
      <c r="O105">
        <v>8</v>
      </c>
      <c r="P105">
        <v>0</v>
      </c>
      <c r="Q105">
        <v>2</v>
      </c>
      <c r="R105">
        <v>0</v>
      </c>
      <c r="S105">
        <v>0</v>
      </c>
      <c r="T105">
        <f t="shared" si="1"/>
        <v>20</v>
      </c>
      <c r="U105">
        <f>1+24+6+10</f>
        <v>41</v>
      </c>
      <c r="V105">
        <f>(U105/(U105+T105))*100</f>
        <v>67.213114754098356</v>
      </c>
      <c r="W105" s="5">
        <v>40052</v>
      </c>
    </row>
    <row r="106" spans="1:23" x14ac:dyDescent="0.2">
      <c r="A106" s="4" t="s">
        <v>15</v>
      </c>
      <c r="B106" t="s">
        <v>9</v>
      </c>
      <c r="C106">
        <v>8</v>
      </c>
      <c r="D106">
        <v>0</v>
      </c>
      <c r="E106">
        <v>1</v>
      </c>
      <c r="F106">
        <v>0</v>
      </c>
      <c r="G106">
        <v>0</v>
      </c>
      <c r="H106">
        <v>5</v>
      </c>
      <c r="I106">
        <v>0</v>
      </c>
      <c r="J106">
        <v>0</v>
      </c>
      <c r="K106">
        <v>4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1</v>
      </c>
      <c r="R106">
        <v>0</v>
      </c>
      <c r="S106">
        <v>0</v>
      </c>
      <c r="T106">
        <f t="shared" si="1"/>
        <v>11</v>
      </c>
      <c r="U106">
        <f>12+8+9+3</f>
        <v>32</v>
      </c>
      <c r="V106">
        <f>(U106/(U106+T106))*100</f>
        <v>74.418604651162795</v>
      </c>
      <c r="W106" s="5">
        <v>40091</v>
      </c>
    </row>
    <row r="107" spans="1:23" x14ac:dyDescent="0.2">
      <c r="A107" s="4" t="s">
        <v>15</v>
      </c>
      <c r="B107" t="s">
        <v>10</v>
      </c>
      <c r="C107">
        <v>1</v>
      </c>
      <c r="D107">
        <v>5</v>
      </c>
      <c r="E107">
        <v>4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7</v>
      </c>
      <c r="L107">
        <v>0</v>
      </c>
      <c r="M107">
        <v>0</v>
      </c>
      <c r="N107">
        <v>2</v>
      </c>
      <c r="O107">
        <v>0</v>
      </c>
      <c r="P107">
        <v>0</v>
      </c>
      <c r="Q107">
        <v>0</v>
      </c>
      <c r="R107">
        <v>2</v>
      </c>
      <c r="S107">
        <v>0</v>
      </c>
      <c r="T107">
        <f t="shared" si="1"/>
        <v>20</v>
      </c>
      <c r="U107">
        <f>16+3+12+6</f>
        <v>37</v>
      </c>
      <c r="V107">
        <f>(U107/(U107+T107))*100</f>
        <v>64.912280701754383</v>
      </c>
      <c r="W107" s="5">
        <v>40091</v>
      </c>
    </row>
    <row r="108" spans="1:23" x14ac:dyDescent="0.2">
      <c r="A108" s="4" t="s">
        <v>15</v>
      </c>
      <c r="B108" t="s">
        <v>10</v>
      </c>
      <c r="C108">
        <v>2</v>
      </c>
      <c r="D108">
        <v>0</v>
      </c>
      <c r="E108">
        <v>0</v>
      </c>
      <c r="F108">
        <v>3</v>
      </c>
      <c r="G108">
        <v>0</v>
      </c>
      <c r="H108">
        <v>9</v>
      </c>
      <c r="I108">
        <v>3</v>
      </c>
      <c r="J108">
        <v>0</v>
      </c>
      <c r="K108">
        <v>3</v>
      </c>
      <c r="L108">
        <v>0</v>
      </c>
      <c r="M108">
        <v>0</v>
      </c>
      <c r="N108">
        <v>7</v>
      </c>
      <c r="O108">
        <v>0</v>
      </c>
      <c r="P108">
        <v>0</v>
      </c>
      <c r="Q108">
        <v>4</v>
      </c>
      <c r="R108">
        <v>0</v>
      </c>
      <c r="S108">
        <v>0</v>
      </c>
      <c r="T108">
        <f t="shared" si="1"/>
        <v>29</v>
      </c>
      <c r="U108">
        <f>12+6+4+6+5+2</f>
        <v>35</v>
      </c>
      <c r="V108">
        <f>(U108/(U108+T108))*100</f>
        <v>54.6875</v>
      </c>
      <c r="W108" s="5">
        <v>40072</v>
      </c>
    </row>
    <row r="109" spans="1:23" x14ac:dyDescent="0.2">
      <c r="A109" s="4" t="s">
        <v>15</v>
      </c>
      <c r="B109" t="s">
        <v>10</v>
      </c>
      <c r="C109">
        <v>3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1</v>
      </c>
      <c r="P109">
        <v>0</v>
      </c>
      <c r="Q109">
        <v>0</v>
      </c>
      <c r="R109">
        <v>8</v>
      </c>
      <c r="S109">
        <v>0</v>
      </c>
      <c r="T109">
        <f t="shared" si="1"/>
        <v>9</v>
      </c>
      <c r="U109">
        <f>20+6+8+5+6+6+1</f>
        <v>52</v>
      </c>
      <c r="V109">
        <f>(U109/(U109+T109))*100</f>
        <v>85.245901639344254</v>
      </c>
      <c r="W109" s="5">
        <v>40052</v>
      </c>
    </row>
    <row r="110" spans="1:23" x14ac:dyDescent="0.2">
      <c r="A110" s="4" t="s">
        <v>15</v>
      </c>
      <c r="B110" t="s">
        <v>10</v>
      </c>
      <c r="C110">
        <v>4</v>
      </c>
      <c r="D110">
        <v>6</v>
      </c>
      <c r="E110">
        <v>0</v>
      </c>
      <c r="F110">
        <v>0</v>
      </c>
      <c r="G110">
        <v>0</v>
      </c>
      <c r="H110">
        <v>16</v>
      </c>
      <c r="I110">
        <v>0</v>
      </c>
      <c r="J110">
        <v>0</v>
      </c>
      <c r="K110">
        <v>5</v>
      </c>
      <c r="L110">
        <v>0</v>
      </c>
      <c r="M110">
        <v>0</v>
      </c>
      <c r="N110">
        <v>4</v>
      </c>
      <c r="O110">
        <v>0</v>
      </c>
      <c r="P110">
        <v>0</v>
      </c>
      <c r="Q110">
        <v>0</v>
      </c>
      <c r="R110">
        <v>0</v>
      </c>
      <c r="S110">
        <v>0</v>
      </c>
      <c r="T110">
        <f t="shared" si="1"/>
        <v>31</v>
      </c>
      <c r="U110">
        <f>8+9+8+1</f>
        <v>26</v>
      </c>
      <c r="V110">
        <f>(U110/(U110+T110))*100</f>
        <v>45.614035087719294</v>
      </c>
      <c r="W110" s="5">
        <v>40072</v>
      </c>
    </row>
    <row r="111" spans="1:23" x14ac:dyDescent="0.2">
      <c r="A111" s="4" t="s">
        <v>15</v>
      </c>
      <c r="B111" t="s">
        <v>10</v>
      </c>
      <c r="C111">
        <v>5</v>
      </c>
      <c r="D111">
        <v>0</v>
      </c>
      <c r="E111">
        <v>0</v>
      </c>
      <c r="F111">
        <v>4</v>
      </c>
      <c r="G111">
        <v>0</v>
      </c>
      <c r="H111">
        <v>6</v>
      </c>
      <c r="I111">
        <v>8</v>
      </c>
      <c r="J111">
        <v>0</v>
      </c>
      <c r="K111">
        <v>2</v>
      </c>
      <c r="L111">
        <v>0</v>
      </c>
      <c r="M111">
        <v>0</v>
      </c>
      <c r="N111">
        <v>5</v>
      </c>
      <c r="O111">
        <v>0</v>
      </c>
      <c r="P111">
        <v>0</v>
      </c>
      <c r="Q111">
        <v>0</v>
      </c>
      <c r="R111">
        <v>0</v>
      </c>
      <c r="S111">
        <v>0</v>
      </c>
      <c r="T111">
        <f t="shared" si="1"/>
        <v>25</v>
      </c>
      <c r="U111">
        <f>5+15+8+12+2</f>
        <v>42</v>
      </c>
      <c r="V111">
        <f>(U111/(U111+T111))*100</f>
        <v>62.68656716417911</v>
      </c>
      <c r="W111" s="5">
        <v>40072</v>
      </c>
    </row>
    <row r="112" spans="1:23" x14ac:dyDescent="0.2">
      <c r="A112" s="4" t="s">
        <v>15</v>
      </c>
      <c r="B112" t="s">
        <v>10</v>
      </c>
      <c r="C112">
        <v>6</v>
      </c>
      <c r="D112">
        <v>0</v>
      </c>
      <c r="E112">
        <v>10</v>
      </c>
      <c r="F112">
        <v>0</v>
      </c>
      <c r="G112">
        <v>0</v>
      </c>
      <c r="H112">
        <v>9</v>
      </c>
      <c r="I112">
        <v>5</v>
      </c>
      <c r="J112">
        <v>0</v>
      </c>
      <c r="K112">
        <v>2</v>
      </c>
      <c r="L112">
        <v>0</v>
      </c>
      <c r="M112">
        <v>0</v>
      </c>
      <c r="N112">
        <v>5</v>
      </c>
      <c r="O112">
        <v>0</v>
      </c>
      <c r="P112">
        <v>0</v>
      </c>
      <c r="Q112">
        <v>0</v>
      </c>
      <c r="R112">
        <v>0</v>
      </c>
      <c r="S112">
        <v>0</v>
      </c>
      <c r="T112">
        <f t="shared" si="1"/>
        <v>31</v>
      </c>
      <c r="U112">
        <f>8+10+5+9+1</f>
        <v>33</v>
      </c>
      <c r="V112">
        <f>(U112/(U112+T112))*100</f>
        <v>51.5625</v>
      </c>
      <c r="W112" s="5">
        <v>40091</v>
      </c>
    </row>
    <row r="113" spans="1:23" x14ac:dyDescent="0.2">
      <c r="A113" s="4" t="s">
        <v>15</v>
      </c>
      <c r="B113" t="s">
        <v>10</v>
      </c>
      <c r="C113">
        <v>7</v>
      </c>
      <c r="D113">
        <v>0</v>
      </c>
      <c r="E113">
        <v>0</v>
      </c>
      <c r="F113">
        <v>0</v>
      </c>
      <c r="G113">
        <v>0</v>
      </c>
      <c r="H113">
        <v>9</v>
      </c>
      <c r="I113">
        <v>1</v>
      </c>
      <c r="J113">
        <v>0</v>
      </c>
      <c r="K113">
        <v>1</v>
      </c>
      <c r="L113">
        <v>0</v>
      </c>
      <c r="M113">
        <v>0</v>
      </c>
      <c r="N113">
        <v>3</v>
      </c>
      <c r="O113">
        <v>0</v>
      </c>
      <c r="P113">
        <v>0</v>
      </c>
      <c r="Q113">
        <v>0</v>
      </c>
      <c r="R113">
        <v>0</v>
      </c>
      <c r="S113">
        <v>0</v>
      </c>
      <c r="T113">
        <f t="shared" si="1"/>
        <v>14</v>
      </c>
      <c r="U113">
        <f>24+18+2+6+5</f>
        <v>55</v>
      </c>
      <c r="V113">
        <f>(U113/(U113+T113))*100</f>
        <v>79.710144927536234</v>
      </c>
      <c r="W113" s="5">
        <v>40052</v>
      </c>
    </row>
    <row r="114" spans="1:23" x14ac:dyDescent="0.2">
      <c r="A114" s="4" t="s">
        <v>15</v>
      </c>
      <c r="B114" t="s">
        <v>10</v>
      </c>
      <c r="C114">
        <v>8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</v>
      </c>
      <c r="O114">
        <v>2</v>
      </c>
      <c r="P114">
        <v>0</v>
      </c>
      <c r="Q114">
        <v>0</v>
      </c>
      <c r="R114">
        <v>0</v>
      </c>
      <c r="S114">
        <v>0</v>
      </c>
      <c r="T114">
        <f t="shared" si="1"/>
        <v>9</v>
      </c>
      <c r="U114">
        <f>16+6+5+10+7+1+3</f>
        <v>48</v>
      </c>
      <c r="V114">
        <f>(U114/(U114+T114))*100</f>
        <v>84.210526315789465</v>
      </c>
      <c r="W114" s="5">
        <v>40052</v>
      </c>
    </row>
    <row r="115" spans="1:23" x14ac:dyDescent="0.2">
      <c r="A115" s="4" t="s">
        <v>15</v>
      </c>
      <c r="B115" t="s">
        <v>11</v>
      </c>
      <c r="C115">
        <v>1</v>
      </c>
      <c r="D115">
        <v>0</v>
      </c>
      <c r="E115">
        <v>0</v>
      </c>
      <c r="F115">
        <v>0</v>
      </c>
      <c r="G115">
        <v>0</v>
      </c>
      <c r="H115">
        <v>22</v>
      </c>
      <c r="I115">
        <v>0</v>
      </c>
      <c r="J115">
        <v>0</v>
      </c>
      <c r="K115">
        <v>2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f t="shared" si="1"/>
        <v>24</v>
      </c>
      <c r="U115">
        <f>10+1+20+12+3+1+12</f>
        <v>59</v>
      </c>
      <c r="V115">
        <f>(U115/(U115+T115))*100</f>
        <v>71.084337349397586</v>
      </c>
      <c r="W115" s="5">
        <v>40052</v>
      </c>
    </row>
    <row r="116" spans="1:23" x14ac:dyDescent="0.2">
      <c r="A116" s="4" t="s">
        <v>15</v>
      </c>
      <c r="B116" t="s">
        <v>11</v>
      </c>
      <c r="C116">
        <v>2</v>
      </c>
      <c r="D116">
        <v>0</v>
      </c>
      <c r="E116">
        <v>0</v>
      </c>
      <c r="F116">
        <v>0</v>
      </c>
      <c r="G116">
        <v>0</v>
      </c>
      <c r="H116">
        <v>7</v>
      </c>
      <c r="I116">
        <v>0</v>
      </c>
      <c r="J116">
        <v>0</v>
      </c>
      <c r="K116">
        <v>5</v>
      </c>
      <c r="L116">
        <v>0</v>
      </c>
      <c r="M116">
        <v>0</v>
      </c>
      <c r="N116">
        <v>4</v>
      </c>
      <c r="O116">
        <v>0</v>
      </c>
      <c r="P116">
        <v>0</v>
      </c>
      <c r="Q116">
        <v>0</v>
      </c>
      <c r="R116">
        <v>0</v>
      </c>
      <c r="S116">
        <v>7</v>
      </c>
      <c r="T116">
        <f t="shared" si="1"/>
        <v>23</v>
      </c>
      <c r="U116">
        <f>20+3+10+2</f>
        <v>35</v>
      </c>
      <c r="V116">
        <f>(U116/(U116+T116))*100</f>
        <v>60.344827586206897</v>
      </c>
      <c r="W116" s="5">
        <v>40072</v>
      </c>
    </row>
    <row r="117" spans="1:23" x14ac:dyDescent="0.2">
      <c r="A117" s="4" t="s">
        <v>15</v>
      </c>
      <c r="B117" t="s">
        <v>11</v>
      </c>
      <c r="C117">
        <v>3</v>
      </c>
      <c r="D117">
        <v>0</v>
      </c>
      <c r="E117">
        <v>0</v>
      </c>
      <c r="F117">
        <v>0</v>
      </c>
      <c r="G117">
        <v>0</v>
      </c>
      <c r="H117">
        <v>1</v>
      </c>
      <c r="I117">
        <v>0</v>
      </c>
      <c r="J117">
        <v>0</v>
      </c>
      <c r="K117">
        <v>6</v>
      </c>
      <c r="L117">
        <v>0</v>
      </c>
      <c r="M117">
        <v>0</v>
      </c>
      <c r="N117">
        <v>5</v>
      </c>
      <c r="O117">
        <v>2</v>
      </c>
      <c r="P117">
        <v>0</v>
      </c>
      <c r="Q117">
        <v>0</v>
      </c>
      <c r="R117">
        <v>0</v>
      </c>
      <c r="S117">
        <v>0</v>
      </c>
      <c r="T117">
        <f t="shared" si="1"/>
        <v>14</v>
      </c>
      <c r="U117">
        <f>6+24+6+4+10</f>
        <v>50</v>
      </c>
      <c r="V117">
        <f>(U117/(U117+T117))*100</f>
        <v>78.125</v>
      </c>
      <c r="W117" s="5">
        <v>40052</v>
      </c>
    </row>
    <row r="118" spans="1:23" x14ac:dyDescent="0.2">
      <c r="A118" s="4" t="s">
        <v>15</v>
      </c>
      <c r="B118" t="s">
        <v>11</v>
      </c>
      <c r="C118">
        <v>4</v>
      </c>
      <c r="D118">
        <v>0</v>
      </c>
      <c r="E118">
        <v>0</v>
      </c>
      <c r="F118">
        <v>0</v>
      </c>
      <c r="G118">
        <v>0</v>
      </c>
      <c r="H118">
        <v>15</v>
      </c>
      <c r="I118">
        <v>2</v>
      </c>
      <c r="J118">
        <v>0</v>
      </c>
      <c r="K118">
        <v>4</v>
      </c>
      <c r="L118">
        <v>0</v>
      </c>
      <c r="M118">
        <v>0</v>
      </c>
      <c r="N118">
        <v>5</v>
      </c>
      <c r="O118">
        <v>1</v>
      </c>
      <c r="P118">
        <v>0</v>
      </c>
      <c r="Q118">
        <v>0</v>
      </c>
      <c r="R118">
        <v>0</v>
      </c>
      <c r="S118">
        <v>0</v>
      </c>
      <c r="T118">
        <f t="shared" si="1"/>
        <v>27</v>
      </c>
      <c r="U118">
        <f>1+10+6+16+6+6</f>
        <v>45</v>
      </c>
      <c r="V118">
        <f>(U118/(U118+T118))*100</f>
        <v>62.5</v>
      </c>
      <c r="W118" s="5">
        <v>40072</v>
      </c>
    </row>
    <row r="119" spans="1:23" x14ac:dyDescent="0.2">
      <c r="A119" s="4" t="s">
        <v>15</v>
      </c>
      <c r="B119" t="s">
        <v>11</v>
      </c>
      <c r="C119">
        <v>5</v>
      </c>
      <c r="D119">
        <v>0</v>
      </c>
      <c r="E119">
        <v>0</v>
      </c>
      <c r="F119">
        <v>7</v>
      </c>
      <c r="G119">
        <v>0</v>
      </c>
      <c r="H119">
        <v>5</v>
      </c>
      <c r="I119">
        <v>0</v>
      </c>
      <c r="J119">
        <v>0</v>
      </c>
      <c r="K119">
        <v>3</v>
      </c>
      <c r="L119">
        <v>0</v>
      </c>
      <c r="M119">
        <v>0</v>
      </c>
      <c r="N119">
        <v>3</v>
      </c>
      <c r="O119">
        <v>0</v>
      </c>
      <c r="P119">
        <v>0</v>
      </c>
      <c r="Q119">
        <v>0</v>
      </c>
      <c r="R119">
        <v>0</v>
      </c>
      <c r="S119">
        <v>0</v>
      </c>
      <c r="T119">
        <f t="shared" si="1"/>
        <v>18</v>
      </c>
      <c r="U119">
        <f>2+15+1+4</f>
        <v>22</v>
      </c>
      <c r="V119">
        <f>(U119/(U119+T119))*100</f>
        <v>55.000000000000007</v>
      </c>
      <c r="W119" s="5">
        <v>40091</v>
      </c>
    </row>
    <row r="120" spans="1:23" x14ac:dyDescent="0.2">
      <c r="A120" s="4" t="s">
        <v>15</v>
      </c>
      <c r="B120" t="s">
        <v>11</v>
      </c>
      <c r="C120">
        <v>6</v>
      </c>
      <c r="D120">
        <v>13</v>
      </c>
      <c r="E120">
        <v>10</v>
      </c>
      <c r="F120">
        <v>3</v>
      </c>
      <c r="G120">
        <v>0</v>
      </c>
      <c r="H120">
        <v>2</v>
      </c>
      <c r="I120">
        <v>0</v>
      </c>
      <c r="J120">
        <v>0</v>
      </c>
      <c r="K120">
        <v>3</v>
      </c>
      <c r="L120">
        <v>0</v>
      </c>
      <c r="M120">
        <v>0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0</v>
      </c>
      <c r="T120">
        <f t="shared" si="1"/>
        <v>32</v>
      </c>
      <c r="U120">
        <f>6+4+15+5+6+1</f>
        <v>37</v>
      </c>
      <c r="V120">
        <f>(U120/(U120+T120))*100</f>
        <v>53.623188405797109</v>
      </c>
      <c r="W120" s="5">
        <v>40072</v>
      </c>
    </row>
    <row r="121" spans="1:23" x14ac:dyDescent="0.2">
      <c r="A121" s="4" t="s">
        <v>15</v>
      </c>
      <c r="B121" t="s">
        <v>11</v>
      </c>
      <c r="C121">
        <v>7</v>
      </c>
      <c r="D121">
        <v>5</v>
      </c>
      <c r="E121">
        <v>0</v>
      </c>
      <c r="F121">
        <v>6</v>
      </c>
      <c r="G121">
        <v>0</v>
      </c>
      <c r="H121">
        <v>9</v>
      </c>
      <c r="I121">
        <v>0</v>
      </c>
      <c r="J121">
        <v>0</v>
      </c>
      <c r="K121">
        <v>8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f t="shared" si="1"/>
        <v>28</v>
      </c>
      <c r="U121">
        <f>8+10+4+3+6+4</f>
        <v>35</v>
      </c>
      <c r="V121">
        <f>(U121/(U121+T121))*100</f>
        <v>55.555555555555557</v>
      </c>
      <c r="W121" s="5">
        <v>40052</v>
      </c>
    </row>
    <row r="122" spans="1:23" x14ac:dyDescent="0.2">
      <c r="A122" s="4" t="s">
        <v>15</v>
      </c>
      <c r="B122" t="s">
        <v>11</v>
      </c>
      <c r="C122">
        <v>8</v>
      </c>
      <c r="D122">
        <v>0</v>
      </c>
      <c r="E122">
        <v>0</v>
      </c>
      <c r="F122">
        <v>17</v>
      </c>
      <c r="G122">
        <v>0</v>
      </c>
      <c r="H122">
        <v>14</v>
      </c>
      <c r="I122">
        <v>0</v>
      </c>
      <c r="J122">
        <v>0</v>
      </c>
      <c r="K122">
        <v>3</v>
      </c>
      <c r="L122">
        <v>0</v>
      </c>
      <c r="M122">
        <v>0</v>
      </c>
      <c r="N122">
        <v>6</v>
      </c>
      <c r="O122">
        <v>0</v>
      </c>
      <c r="P122">
        <v>0</v>
      </c>
      <c r="Q122">
        <v>0</v>
      </c>
      <c r="R122">
        <v>0</v>
      </c>
      <c r="S122">
        <v>0</v>
      </c>
      <c r="T122">
        <f t="shared" si="1"/>
        <v>40</v>
      </c>
      <c r="U122">
        <f>8+6+12+6</f>
        <v>32</v>
      </c>
      <c r="V122">
        <f>(U122/(U122+T122))*100</f>
        <v>44.444444444444443</v>
      </c>
      <c r="W122" s="5">
        <v>40052</v>
      </c>
    </row>
    <row r="123" spans="1:23" x14ac:dyDescent="0.2">
      <c r="A123" s="4" t="s">
        <v>15</v>
      </c>
      <c r="B123" t="s">
        <v>12</v>
      </c>
      <c r="C123">
        <v>1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f t="shared" si="1"/>
        <v>0</v>
      </c>
      <c r="U123">
        <f>24+10+15+2</f>
        <v>51</v>
      </c>
      <c r="V123">
        <f>(U123/(U123+T123))*100</f>
        <v>100</v>
      </c>
      <c r="W123" s="5">
        <v>40091</v>
      </c>
    </row>
    <row r="124" spans="1:23" x14ac:dyDescent="0.2">
      <c r="A124" s="4" t="s">
        <v>15</v>
      </c>
      <c r="B124" t="s">
        <v>12</v>
      </c>
      <c r="C124">
        <v>2</v>
      </c>
      <c r="D124">
        <v>0</v>
      </c>
      <c r="E124">
        <v>0</v>
      </c>
      <c r="F124">
        <v>0</v>
      </c>
      <c r="G124">
        <v>0</v>
      </c>
      <c r="H124">
        <v>15</v>
      </c>
      <c r="I124">
        <v>4</v>
      </c>
      <c r="J124">
        <v>0</v>
      </c>
      <c r="K124">
        <v>0</v>
      </c>
      <c r="L124">
        <v>0</v>
      </c>
      <c r="M124">
        <v>0</v>
      </c>
      <c r="N124">
        <v>4</v>
      </c>
      <c r="O124">
        <v>0</v>
      </c>
      <c r="P124">
        <v>0</v>
      </c>
      <c r="Q124">
        <v>4</v>
      </c>
      <c r="R124">
        <v>0</v>
      </c>
      <c r="S124">
        <v>0</v>
      </c>
      <c r="T124">
        <f t="shared" si="1"/>
        <v>27</v>
      </c>
      <c r="U124">
        <f>2+10+16+5+6+6</f>
        <v>45</v>
      </c>
      <c r="V124">
        <f>(U124/(U124+T124))*100</f>
        <v>62.5</v>
      </c>
      <c r="W124" s="5">
        <v>40072</v>
      </c>
    </row>
    <row r="125" spans="1:23" x14ac:dyDescent="0.2">
      <c r="A125" s="4" t="s">
        <v>15</v>
      </c>
      <c r="B125" t="s">
        <v>12</v>
      </c>
      <c r="C125">
        <v>3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8</v>
      </c>
      <c r="L125">
        <v>0</v>
      </c>
      <c r="M125">
        <v>0</v>
      </c>
      <c r="N125">
        <v>1</v>
      </c>
      <c r="O125">
        <v>0</v>
      </c>
      <c r="P125">
        <v>0</v>
      </c>
      <c r="Q125">
        <v>0</v>
      </c>
      <c r="R125">
        <v>0</v>
      </c>
      <c r="S125">
        <v>0</v>
      </c>
      <c r="T125">
        <f t="shared" si="1"/>
        <v>9</v>
      </c>
      <c r="U125">
        <f>6+15+20+6+6+9</f>
        <v>62</v>
      </c>
      <c r="V125">
        <f>(U125/(U125+T125))*100</f>
        <v>87.323943661971825</v>
      </c>
      <c r="W125" s="5">
        <v>40052</v>
      </c>
    </row>
    <row r="126" spans="1:23" x14ac:dyDescent="0.2">
      <c r="A126" s="4" t="s">
        <v>15</v>
      </c>
      <c r="B126" t="s">
        <v>12</v>
      </c>
      <c r="C126">
        <v>4</v>
      </c>
      <c r="D126">
        <v>5</v>
      </c>
      <c r="E126">
        <v>0</v>
      </c>
      <c r="F126">
        <v>0</v>
      </c>
      <c r="G126">
        <v>0</v>
      </c>
      <c r="H126">
        <v>5</v>
      </c>
      <c r="I126">
        <v>3</v>
      </c>
      <c r="J126">
        <v>0</v>
      </c>
      <c r="K126">
        <v>1</v>
      </c>
      <c r="L126">
        <v>0</v>
      </c>
      <c r="M126">
        <v>0</v>
      </c>
      <c r="N126">
        <v>1</v>
      </c>
      <c r="O126">
        <v>0</v>
      </c>
      <c r="P126">
        <v>0</v>
      </c>
      <c r="Q126">
        <v>0</v>
      </c>
      <c r="R126">
        <v>0</v>
      </c>
      <c r="S126">
        <v>0</v>
      </c>
      <c r="T126">
        <f t="shared" si="1"/>
        <v>15</v>
      </c>
      <c r="U126">
        <f>4+12+12+15+3+9</f>
        <v>55</v>
      </c>
      <c r="V126">
        <f>(U126/(U126+T126))*100</f>
        <v>78.571428571428569</v>
      </c>
      <c r="W126" s="5">
        <v>40072</v>
      </c>
    </row>
    <row r="127" spans="1:23" x14ac:dyDescent="0.2">
      <c r="A127" s="4" t="s">
        <v>15</v>
      </c>
      <c r="B127" t="s">
        <v>12</v>
      </c>
      <c r="C127">
        <v>5</v>
      </c>
      <c r="D127">
        <v>4</v>
      </c>
      <c r="E127">
        <v>5</v>
      </c>
      <c r="F127">
        <v>0</v>
      </c>
      <c r="G127">
        <v>0</v>
      </c>
      <c r="H127">
        <v>15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1</v>
      </c>
      <c r="O127">
        <v>0</v>
      </c>
      <c r="P127">
        <v>0</v>
      </c>
      <c r="Q127">
        <v>0</v>
      </c>
      <c r="R127">
        <v>0</v>
      </c>
      <c r="S127">
        <v>0</v>
      </c>
      <c r="T127">
        <f t="shared" si="1"/>
        <v>25</v>
      </c>
      <c r="U127">
        <f>8+9+4+4</f>
        <v>25</v>
      </c>
      <c r="V127">
        <f>(U127/(U127+T127))*100</f>
        <v>50</v>
      </c>
      <c r="W127" s="5">
        <v>40091</v>
      </c>
    </row>
    <row r="128" spans="1:23" x14ac:dyDescent="0.2">
      <c r="A128" s="4" t="s">
        <v>15</v>
      </c>
      <c r="B128" t="s">
        <v>12</v>
      </c>
      <c r="C128">
        <v>6</v>
      </c>
      <c r="D128">
        <v>0</v>
      </c>
      <c r="E128">
        <v>0</v>
      </c>
      <c r="F128">
        <v>0</v>
      </c>
      <c r="G128">
        <v>0</v>
      </c>
      <c r="H128">
        <v>5</v>
      </c>
      <c r="I128">
        <v>0</v>
      </c>
      <c r="J128">
        <v>0</v>
      </c>
      <c r="K128">
        <v>6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f t="shared" si="1"/>
        <v>11</v>
      </c>
      <c r="U128">
        <f>20+8+9+8+6</f>
        <v>51</v>
      </c>
      <c r="V128">
        <f>(U128/(U128+T128))*100</f>
        <v>82.258064516129039</v>
      </c>
      <c r="W128" s="5">
        <v>40052</v>
      </c>
    </row>
    <row r="129" spans="1:23" x14ac:dyDescent="0.2">
      <c r="A129" s="4" t="s">
        <v>15</v>
      </c>
      <c r="B129" t="s">
        <v>12</v>
      </c>
      <c r="C129">
        <v>7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7</v>
      </c>
      <c r="L129">
        <v>0</v>
      </c>
      <c r="M129">
        <v>0</v>
      </c>
      <c r="N129">
        <v>6</v>
      </c>
      <c r="O129">
        <v>0</v>
      </c>
      <c r="P129">
        <v>0</v>
      </c>
      <c r="Q129">
        <v>0</v>
      </c>
      <c r="R129">
        <v>2</v>
      </c>
      <c r="S129">
        <v>0</v>
      </c>
      <c r="T129">
        <f t="shared" si="1"/>
        <v>15</v>
      </c>
      <c r="U129">
        <f>4+16+2+5+3+7</f>
        <v>37</v>
      </c>
      <c r="V129">
        <f>(U129/(U129+T129))*100</f>
        <v>71.15384615384616</v>
      </c>
      <c r="W129" s="5">
        <v>40052</v>
      </c>
    </row>
    <row r="130" spans="1:23" x14ac:dyDescent="0.2">
      <c r="A130" s="4" t="s">
        <v>15</v>
      </c>
      <c r="B130" t="s">
        <v>12</v>
      </c>
      <c r="C130">
        <v>8</v>
      </c>
      <c r="D130">
        <v>0</v>
      </c>
      <c r="E130">
        <v>0</v>
      </c>
      <c r="F130">
        <v>0</v>
      </c>
      <c r="G130">
        <v>0</v>
      </c>
      <c r="H130">
        <v>19</v>
      </c>
      <c r="I130">
        <v>0</v>
      </c>
      <c r="J130">
        <v>0</v>
      </c>
      <c r="K130">
        <v>6</v>
      </c>
      <c r="L130">
        <v>0</v>
      </c>
      <c r="M130">
        <v>0</v>
      </c>
      <c r="N130">
        <v>3</v>
      </c>
      <c r="O130">
        <v>0</v>
      </c>
      <c r="P130">
        <v>0</v>
      </c>
      <c r="Q130">
        <v>0</v>
      </c>
      <c r="R130">
        <v>0</v>
      </c>
      <c r="S130">
        <v>0</v>
      </c>
      <c r="T130">
        <f t="shared" si="1"/>
        <v>28</v>
      </c>
      <c r="U130">
        <f>1+12+16+3</f>
        <v>32</v>
      </c>
      <c r="V130">
        <f>(U130/(U130+T130))*100</f>
        <v>53.333333333333336</v>
      </c>
      <c r="W130" s="5">
        <v>40072</v>
      </c>
    </row>
    <row r="131" spans="1:23" x14ac:dyDescent="0.2">
      <c r="A131" t="s">
        <v>16</v>
      </c>
      <c r="B131" t="s">
        <v>17</v>
      </c>
      <c r="C131">
        <v>1</v>
      </c>
      <c r="D131">
        <v>0</v>
      </c>
      <c r="E131">
        <v>0</v>
      </c>
      <c r="F131">
        <v>0</v>
      </c>
      <c r="G131">
        <v>0</v>
      </c>
      <c r="H131">
        <v>9</v>
      </c>
      <c r="I131">
        <v>8</v>
      </c>
      <c r="J131">
        <v>0</v>
      </c>
      <c r="K131">
        <v>5</v>
      </c>
      <c r="L131">
        <v>0</v>
      </c>
      <c r="M131">
        <v>0</v>
      </c>
      <c r="N131">
        <v>0</v>
      </c>
      <c r="O131">
        <v>5</v>
      </c>
      <c r="P131">
        <v>0</v>
      </c>
      <c r="Q131">
        <v>5</v>
      </c>
      <c r="R131">
        <v>0</v>
      </c>
      <c r="S131">
        <v>0</v>
      </c>
      <c r="T131">
        <f t="shared" si="1"/>
        <v>32</v>
      </c>
      <c r="U131">
        <f>20+10+4+1+12</f>
        <v>47</v>
      </c>
      <c r="V131">
        <f>(U131/(U131+T131))*100</f>
        <v>59.493670886075947</v>
      </c>
      <c r="W131" s="5">
        <v>40052</v>
      </c>
    </row>
    <row r="132" spans="1:23" x14ac:dyDescent="0.2">
      <c r="A132" t="s">
        <v>16</v>
      </c>
      <c r="B132" t="s">
        <v>17</v>
      </c>
      <c r="C132">
        <v>2</v>
      </c>
      <c r="D132">
        <v>0</v>
      </c>
      <c r="E132">
        <v>0</v>
      </c>
      <c r="F132">
        <v>0</v>
      </c>
      <c r="G132">
        <v>0</v>
      </c>
      <c r="H132">
        <v>23</v>
      </c>
      <c r="I132">
        <v>9</v>
      </c>
      <c r="J132">
        <v>0</v>
      </c>
      <c r="K132">
        <v>8</v>
      </c>
      <c r="L132">
        <v>0</v>
      </c>
      <c r="M132">
        <v>0</v>
      </c>
      <c r="N132">
        <v>0</v>
      </c>
      <c r="O132">
        <v>5</v>
      </c>
      <c r="P132">
        <v>0</v>
      </c>
      <c r="Q132">
        <v>3</v>
      </c>
      <c r="R132">
        <v>0</v>
      </c>
      <c r="S132">
        <v>0</v>
      </c>
      <c r="T132">
        <f t="shared" ref="T132:T141" si="2">SUM(D132:S132)</f>
        <v>48</v>
      </c>
      <c r="U132">
        <f>4+4+10+2+3+6</f>
        <v>29</v>
      </c>
      <c r="V132">
        <f>(U132/(U132+T132))*100</f>
        <v>37.662337662337663</v>
      </c>
      <c r="W132" s="5">
        <v>40052</v>
      </c>
    </row>
    <row r="133" spans="1:23" x14ac:dyDescent="0.2">
      <c r="A133" t="s">
        <v>16</v>
      </c>
      <c r="B133" t="s">
        <v>17</v>
      </c>
      <c r="C133">
        <v>3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5</v>
      </c>
      <c r="L133">
        <v>0</v>
      </c>
      <c r="M133">
        <v>0</v>
      </c>
      <c r="N133">
        <v>0</v>
      </c>
      <c r="O133">
        <v>2</v>
      </c>
      <c r="P133">
        <v>0</v>
      </c>
      <c r="Q133">
        <v>4</v>
      </c>
      <c r="R133">
        <v>0</v>
      </c>
      <c r="S133">
        <v>2</v>
      </c>
      <c r="T133">
        <f t="shared" si="2"/>
        <v>13</v>
      </c>
      <c r="U133">
        <f>10+12+4+1+15+6</f>
        <v>48</v>
      </c>
      <c r="V133">
        <f>(U133/(U133+T133))*100</f>
        <v>78.688524590163937</v>
      </c>
      <c r="W133" s="5">
        <v>40052</v>
      </c>
    </row>
    <row r="134" spans="1:23" x14ac:dyDescent="0.2">
      <c r="A134" t="s">
        <v>16</v>
      </c>
      <c r="B134" t="s">
        <v>17</v>
      </c>
      <c r="C134">
        <v>4</v>
      </c>
      <c r="D134">
        <v>0</v>
      </c>
      <c r="E134">
        <v>0</v>
      </c>
      <c r="F134">
        <v>0</v>
      </c>
      <c r="G134">
        <v>0</v>
      </c>
      <c r="H134">
        <v>24</v>
      </c>
      <c r="I134">
        <v>0</v>
      </c>
      <c r="J134">
        <v>0</v>
      </c>
      <c r="K134">
        <v>13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1</v>
      </c>
      <c r="R134">
        <v>0</v>
      </c>
      <c r="S134">
        <v>0</v>
      </c>
      <c r="T134">
        <f t="shared" si="2"/>
        <v>38</v>
      </c>
      <c r="U134">
        <f>2+6+4</f>
        <v>12</v>
      </c>
      <c r="V134">
        <f>(U134/(U134+T134))*100</f>
        <v>24</v>
      </c>
      <c r="W134" s="5">
        <v>40072</v>
      </c>
    </row>
    <row r="135" spans="1:23" x14ac:dyDescent="0.2">
      <c r="A135" t="s">
        <v>16</v>
      </c>
      <c r="B135" t="s">
        <v>17</v>
      </c>
      <c r="C135">
        <v>5</v>
      </c>
      <c r="D135">
        <v>0</v>
      </c>
      <c r="E135">
        <v>0</v>
      </c>
      <c r="F135">
        <v>0</v>
      </c>
      <c r="G135">
        <v>0</v>
      </c>
      <c r="H135">
        <v>10</v>
      </c>
      <c r="I135">
        <v>2</v>
      </c>
      <c r="J135">
        <v>0</v>
      </c>
      <c r="K135">
        <v>10</v>
      </c>
      <c r="L135">
        <v>0</v>
      </c>
      <c r="M135">
        <v>0</v>
      </c>
      <c r="N135">
        <v>0</v>
      </c>
      <c r="O135">
        <v>2</v>
      </c>
      <c r="P135">
        <v>0</v>
      </c>
      <c r="Q135">
        <v>4</v>
      </c>
      <c r="R135">
        <v>0</v>
      </c>
      <c r="S135">
        <v>3</v>
      </c>
      <c r="T135">
        <f t="shared" si="2"/>
        <v>31</v>
      </c>
      <c r="U135">
        <f>2+6+6+5+20+2</f>
        <v>41</v>
      </c>
      <c r="V135">
        <f>(U135/(U135+T135))*100</f>
        <v>56.944444444444443</v>
      </c>
      <c r="W135" s="5">
        <v>40052</v>
      </c>
    </row>
    <row r="136" spans="1:23" x14ac:dyDescent="0.2">
      <c r="A136" t="s">
        <v>16</v>
      </c>
      <c r="B136" t="s">
        <v>17</v>
      </c>
      <c r="C136">
        <v>6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5</v>
      </c>
      <c r="P136">
        <v>0</v>
      </c>
      <c r="Q136">
        <v>5</v>
      </c>
      <c r="R136">
        <v>0</v>
      </c>
      <c r="S136">
        <v>0</v>
      </c>
      <c r="T136">
        <f t="shared" si="2"/>
        <v>10</v>
      </c>
      <c r="U136">
        <f>15+6+5+4+12</f>
        <v>42</v>
      </c>
      <c r="V136">
        <f>(U136/(U136+T136))*100</f>
        <v>80.769230769230774</v>
      </c>
      <c r="W136" s="5">
        <v>40052</v>
      </c>
    </row>
    <row r="137" spans="1:23" x14ac:dyDescent="0.2">
      <c r="A137" t="s">
        <v>16</v>
      </c>
      <c r="B137" t="s">
        <v>17</v>
      </c>
      <c r="C137">
        <v>7</v>
      </c>
      <c r="D137">
        <v>0</v>
      </c>
      <c r="E137">
        <v>0</v>
      </c>
      <c r="F137">
        <v>0</v>
      </c>
      <c r="G137">
        <v>0</v>
      </c>
      <c r="H137">
        <v>15</v>
      </c>
      <c r="I137">
        <v>0</v>
      </c>
      <c r="J137">
        <v>0</v>
      </c>
      <c r="K137">
        <v>15</v>
      </c>
      <c r="L137">
        <v>0</v>
      </c>
      <c r="M137">
        <v>0</v>
      </c>
      <c r="N137">
        <v>0</v>
      </c>
      <c r="O137">
        <v>7</v>
      </c>
      <c r="P137">
        <v>0</v>
      </c>
      <c r="Q137">
        <v>6</v>
      </c>
      <c r="R137">
        <v>0</v>
      </c>
      <c r="S137">
        <v>0</v>
      </c>
      <c r="T137">
        <f t="shared" si="2"/>
        <v>43</v>
      </c>
      <c r="U137">
        <f>2+6+3+5+10</f>
        <v>26</v>
      </c>
      <c r="V137">
        <f>(U137/(U137+T137))*100</f>
        <v>37.681159420289859</v>
      </c>
      <c r="W137" s="5">
        <v>40072</v>
      </c>
    </row>
    <row r="138" spans="1:23" x14ac:dyDescent="0.2">
      <c r="A138" t="s">
        <v>16</v>
      </c>
      <c r="B138" t="s">
        <v>17</v>
      </c>
      <c r="C138">
        <v>8</v>
      </c>
      <c r="D138">
        <v>0</v>
      </c>
      <c r="E138">
        <v>0</v>
      </c>
      <c r="F138">
        <v>0</v>
      </c>
      <c r="G138">
        <v>0</v>
      </c>
      <c r="H138">
        <v>6</v>
      </c>
      <c r="I138">
        <v>0</v>
      </c>
      <c r="J138">
        <v>0</v>
      </c>
      <c r="K138">
        <v>5</v>
      </c>
      <c r="L138">
        <v>0</v>
      </c>
      <c r="M138">
        <v>0</v>
      </c>
      <c r="N138">
        <v>0</v>
      </c>
      <c r="O138">
        <v>9</v>
      </c>
      <c r="P138">
        <v>0</v>
      </c>
      <c r="Q138">
        <v>4</v>
      </c>
      <c r="R138">
        <v>0</v>
      </c>
      <c r="S138">
        <v>0</v>
      </c>
      <c r="T138">
        <f t="shared" si="2"/>
        <v>24</v>
      </c>
      <c r="U138">
        <f>6+8+3+4</f>
        <v>21</v>
      </c>
      <c r="V138">
        <f>(U138/(U138+T138))*100</f>
        <v>46.666666666666664</v>
      </c>
      <c r="W138" s="5">
        <v>40091</v>
      </c>
    </row>
    <row r="139" spans="1:23" x14ac:dyDescent="0.2">
      <c r="A139" t="s">
        <v>16</v>
      </c>
      <c r="B139" t="s">
        <v>17</v>
      </c>
      <c r="C139">
        <v>9</v>
      </c>
      <c r="D139">
        <v>0</v>
      </c>
      <c r="E139">
        <v>0</v>
      </c>
      <c r="F139">
        <v>0</v>
      </c>
      <c r="G139">
        <v>0</v>
      </c>
      <c r="H139">
        <v>7</v>
      </c>
      <c r="I139">
        <v>4</v>
      </c>
      <c r="J139">
        <v>0</v>
      </c>
      <c r="K139">
        <v>1</v>
      </c>
      <c r="L139">
        <v>0</v>
      </c>
      <c r="M139">
        <v>0</v>
      </c>
      <c r="N139">
        <v>0</v>
      </c>
      <c r="O139">
        <v>14</v>
      </c>
      <c r="P139">
        <v>0</v>
      </c>
      <c r="Q139">
        <v>8</v>
      </c>
      <c r="R139">
        <v>0</v>
      </c>
      <c r="S139">
        <v>0</v>
      </c>
      <c r="T139">
        <f t="shared" si="2"/>
        <v>34</v>
      </c>
      <c r="U139">
        <f>3+2+10+6+8+2</f>
        <v>31</v>
      </c>
      <c r="V139">
        <f>(U139/(U139+T139))*100</f>
        <v>47.692307692307693</v>
      </c>
      <c r="W139" s="5">
        <v>40052</v>
      </c>
    </row>
    <row r="140" spans="1:23" x14ac:dyDescent="0.2">
      <c r="A140" t="s">
        <v>16</v>
      </c>
      <c r="B140" t="s">
        <v>17</v>
      </c>
      <c r="C140">
        <v>10</v>
      </c>
      <c r="D140">
        <v>0</v>
      </c>
      <c r="E140">
        <v>0</v>
      </c>
      <c r="F140">
        <v>0</v>
      </c>
      <c r="G140">
        <v>0</v>
      </c>
      <c r="H140">
        <v>3</v>
      </c>
      <c r="I140">
        <v>0</v>
      </c>
      <c r="J140">
        <v>0</v>
      </c>
      <c r="K140">
        <v>3</v>
      </c>
      <c r="L140">
        <v>0</v>
      </c>
      <c r="M140">
        <v>0</v>
      </c>
      <c r="N140">
        <v>0</v>
      </c>
      <c r="O140">
        <v>3</v>
      </c>
      <c r="P140">
        <v>0</v>
      </c>
      <c r="Q140">
        <v>0</v>
      </c>
      <c r="R140">
        <v>0</v>
      </c>
      <c r="S140">
        <v>0</v>
      </c>
      <c r="T140">
        <f t="shared" si="2"/>
        <v>9</v>
      </c>
      <c r="U140">
        <f>6+8+8+3</f>
        <v>25</v>
      </c>
      <c r="V140">
        <f>(U140/(U140+T140))*100</f>
        <v>73.529411764705884</v>
      </c>
      <c r="W140" s="5">
        <v>40072</v>
      </c>
    </row>
    <row r="141" spans="1:23" x14ac:dyDescent="0.2">
      <c r="A141" t="s">
        <v>16</v>
      </c>
      <c r="B141" t="s">
        <v>17</v>
      </c>
      <c r="C141">
        <v>11</v>
      </c>
      <c r="D141">
        <v>0</v>
      </c>
      <c r="E141">
        <v>0</v>
      </c>
      <c r="F141">
        <v>0</v>
      </c>
      <c r="G141">
        <v>0</v>
      </c>
      <c r="H141">
        <v>13</v>
      </c>
      <c r="I141">
        <v>0</v>
      </c>
      <c r="J141">
        <v>0</v>
      </c>
      <c r="K141">
        <v>14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3</v>
      </c>
      <c r="R141">
        <v>0</v>
      </c>
      <c r="S141">
        <v>0</v>
      </c>
      <c r="T141">
        <f t="shared" si="2"/>
        <v>30</v>
      </c>
      <c r="U141">
        <f>2+4+2</f>
        <v>8</v>
      </c>
      <c r="V141">
        <f>(U141/(U141+T141))*100</f>
        <v>21.052631578947366</v>
      </c>
      <c r="W141" s="5">
        <v>40091</v>
      </c>
    </row>
  </sheetData>
  <printOptions gridLines="1"/>
  <pageMargins left="0.5" right="0.5" top="0.5" bottom="0.5" header="0.5" footer="0.5"/>
  <pageSetup scale="88" orientation="landscape" blackAndWhite="1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26924DB44AE04695DBB6323F6FDD32" ma:contentTypeVersion="14" ma:contentTypeDescription="Create a new document." ma:contentTypeScope="" ma:versionID="d22c39636ec4f5165ec4e21d26ccd267">
  <xsd:schema xmlns:xsd="http://www.w3.org/2001/XMLSchema" xmlns:xs="http://www.w3.org/2001/XMLSchema" xmlns:p="http://schemas.microsoft.com/office/2006/metadata/properties" xmlns:ns3="c63ecb39-b7de-47df-ba71-e92888fd1111" xmlns:ns4="e0845227-3a8d-4c34-92b9-66e479dbd20d" targetNamespace="http://schemas.microsoft.com/office/2006/metadata/properties" ma:root="true" ma:fieldsID="3dac4682daf3d92fccc3b287efb9dfd6" ns3:_="" ns4:_="">
    <xsd:import namespace="c63ecb39-b7de-47df-ba71-e92888fd1111"/>
    <xsd:import namespace="e0845227-3a8d-4c34-92b9-66e479dbd20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3ecb39-b7de-47df-ba71-e92888fd11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845227-3a8d-4c34-92b9-66e479dbd2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3ecb39-b7de-47df-ba71-e92888fd1111" xsi:nil="true"/>
  </documentManagement>
</p:properties>
</file>

<file path=customXml/itemProps1.xml><?xml version="1.0" encoding="utf-8"?>
<ds:datastoreItem xmlns:ds="http://schemas.openxmlformats.org/officeDocument/2006/customXml" ds:itemID="{0D854B6C-29D2-42CF-9CDB-1A0DEAC3C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3ecb39-b7de-47df-ba71-e92888fd1111"/>
    <ds:schemaRef ds:uri="e0845227-3a8d-4c34-92b9-66e479dbd2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6844AA-4DCF-44F1-AD14-F3D0CCD0D8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D22EBC-50FB-48D6-87A1-24193809304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0845227-3a8d-4c34-92b9-66e479dbd20d"/>
    <ds:schemaRef ds:uri="http://purl.org/dc/elements/1.1/"/>
    <ds:schemaRef ds:uri="http://schemas.microsoft.com/office/2006/metadata/properties"/>
    <ds:schemaRef ds:uri="c63ecb39-b7de-47df-ba71-e92888fd1111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Ageneottetix</vt:lpstr>
      <vt:lpstr>Ageneottetix!Print_Area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Davidson, Nicole (Lynette) - ARS</dc:creator>
  <cp:lastModifiedBy>Davidson, Nicole (Lynette) - ARS</cp:lastModifiedBy>
  <dcterms:created xsi:type="dcterms:W3CDTF">2023-09-29T16:20:19Z</dcterms:created>
  <dcterms:modified xsi:type="dcterms:W3CDTF">2023-09-29T16:31:12Z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0x0101008226924DB44AE04695DBB6323F6FDD32</vt:lpwstr>
  </property>
</Properties>
</file>