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dagcc-my.sharepoint.com/personal/barney_p_caton_usda_gov/Documents/Documents/Barnwork/Ongoing/Exclusion/Delimitation survey guide/Transect or Observation-based approaches/Analyses/Case studies/Pine nematode/"/>
    </mc:Choice>
  </mc:AlternateContent>
  <xr:revisionPtr revIDLastSave="22" documentId="8_{EF4E2C89-C025-4D20-8FBD-9E9A96A25E5D}" xr6:coauthVersionLast="47" xr6:coauthVersionMax="47" xr10:uidLastSave="{660F6D2D-6CA9-4D7B-A79F-42229BC2934C}"/>
  <bookViews>
    <workbookView xWindow="-120" yWindow="-120" windowWidth="29040" windowHeight="15840" xr2:uid="{385A33CF-2CF6-453A-A79C-08B9C6ACB518}"/>
  </bookViews>
  <sheets>
    <sheet name="PWN Survey Model v1" sheetId="1" r:id="rId1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GoalSeekTargetValue" hidden="1">0</definedName>
    <definedName name="_AtRisk_SimSetting_LiveUpdate" hidden="1">TRUE</definedName>
    <definedName name="_AtRisk_SimSetting_LiveUpdatePeriod" hidden="1">-1</definedName>
    <definedName name="_AtRisk_SimSetting_MacroMode" hidden="1">0</definedName>
    <definedName name="_AtRisk_SimSetting_MacroRecalculationBehavior" hidden="1">0</definedName>
    <definedName name="_AtRisk_SimSetting_MultipleCPUManualCount" hidden="1">8</definedName>
    <definedName name="_AtRisk_SimSetting_MultipleCPUMode" hidden="1">0</definedName>
    <definedName name="_AtRisk_SimSetting_RandomNumberGenerator" hidden="1">0</definedName>
    <definedName name="_AtRisk_SimSetting_ReportOptionCustomItemCumulativeOverlay01" hidden="1">0</definedName>
    <definedName name="_AtRisk_SimSetting_ReportOptionCustomItemCumulativeOverlay02" hidden="1">0</definedName>
    <definedName name="_AtRisk_SimSetting_ReportOptionCustomItemCumulativeOverlay03" hidden="1">0</definedName>
    <definedName name="_AtRisk_SimSetting_ReportOptionCustomItemCumulativeOverlay04" hidden="1">0</definedName>
    <definedName name="_AtRisk_SimSetting_ReportOptionCustomItemCumulativeOverlay05" hidden="1">0</definedName>
    <definedName name="_AtRisk_SimSetting_ReportOptionCustomItemCumulativeOverlay06" hidden="1">0</definedName>
    <definedName name="_AtRisk_SimSetting_ReportOptionCustomItemDistributionFormat01" hidden="1">1</definedName>
    <definedName name="_AtRisk_SimSetting_ReportOptionCustomItemDistributionFormat02" hidden="1">1</definedName>
    <definedName name="_AtRisk_SimSetting_ReportOptionCustomItemDistributionFormat03" hidden="1">4</definedName>
    <definedName name="_AtRisk_SimSetting_ReportOptionCustomItemDistributionFormat04" hidden="1">1</definedName>
    <definedName name="_AtRisk_SimSetting_ReportOptionCustomItemDistributionFormat05" hidden="1">1</definedName>
    <definedName name="_AtRisk_SimSetting_ReportOptionCustomItemDistributionFormat06" hidden="1">1</definedName>
    <definedName name="_AtRisk_SimSetting_ReportOptionCustomItemGraphFormat01" hidden="1">1</definedName>
    <definedName name="_AtRisk_SimSetting_ReportOptionCustomItemGraphFormat02" hidden="1">1</definedName>
    <definedName name="_AtRisk_SimSetting_ReportOptionCustomItemGraphFormat03" hidden="1">1</definedName>
    <definedName name="_AtRisk_SimSetting_ReportOptionCustomItemGraphFormat04" hidden="1">1</definedName>
    <definedName name="_AtRisk_SimSetting_ReportOptionCustomItemGraphFormat05" hidden="1">1</definedName>
    <definedName name="_AtRisk_SimSetting_ReportOptionCustomItemGraphFormat06" hidden="1">1</definedName>
    <definedName name="_AtRisk_SimSetting_ReportOptionCustomItemItemIndex01" hidden="1">0</definedName>
    <definedName name="_AtRisk_SimSetting_ReportOptionCustomItemItemIndex02" hidden="1">1</definedName>
    <definedName name="_AtRisk_SimSetting_ReportOptionCustomItemItemIndex03" hidden="1">2</definedName>
    <definedName name="_AtRisk_SimSetting_ReportOptionCustomItemItemIndex04" hidden="1">3</definedName>
    <definedName name="_AtRisk_SimSetting_ReportOptionCustomItemItemIndex05" hidden="1">4</definedName>
    <definedName name="_AtRisk_SimSetting_ReportOptionCustomItemItemIndex06" hidden="1">5</definedName>
    <definedName name="_AtRisk_SimSetting_ReportOptionCustomItemItemSize01" hidden="1">0</definedName>
    <definedName name="_AtRisk_SimSetting_ReportOptionCustomItemItemSize02" hidden="1">0</definedName>
    <definedName name="_AtRisk_SimSetting_ReportOptionCustomItemItemSize03" hidden="1">0</definedName>
    <definedName name="_AtRisk_SimSetting_ReportOptionCustomItemItemSize04" hidden="1">0</definedName>
    <definedName name="_AtRisk_SimSetting_ReportOptionCustomItemItemSize05" hidden="1">0</definedName>
    <definedName name="_AtRisk_SimSetting_ReportOptionCustomItemItemSize06" hidden="1">0</definedName>
    <definedName name="_AtRisk_SimSetting_ReportOptionCustomItemItemType01" hidden="1">1</definedName>
    <definedName name="_AtRisk_SimSetting_ReportOptionCustomItemItemType02" hidden="1">5</definedName>
    <definedName name="_AtRisk_SimSetting_ReportOptionCustomItemItemType03" hidden="1">1</definedName>
    <definedName name="_AtRisk_SimSetting_ReportOptionCustomItemItemType04" hidden="1">3</definedName>
    <definedName name="_AtRisk_SimSetting_ReportOptionCustomItemItemType05" hidden="1">2</definedName>
    <definedName name="_AtRisk_SimSetting_ReportOptionCustomItemItemType06" hidden="1">4</definedName>
    <definedName name="_AtRisk_SimSetting_ReportOptionCustomItemLegendType01" hidden="1">0</definedName>
    <definedName name="_AtRisk_SimSetting_ReportOptionCustomItemLegendType02" hidden="1">0</definedName>
    <definedName name="_AtRisk_SimSetting_ReportOptionCustomItemLegendType03" hidden="1">0</definedName>
    <definedName name="_AtRisk_SimSetting_ReportOptionCustomItemLegendType04" hidden="1">0</definedName>
    <definedName name="_AtRisk_SimSetting_ReportOptionCustomItemLegendType05" hidden="1">0</definedName>
    <definedName name="_AtRisk_SimSetting_ReportOptionCustomItemLegendType06" hidden="1">0</definedName>
    <definedName name="_AtRisk_SimSetting_ReportOptionCustomItemsCount" hidden="1">6</definedName>
    <definedName name="_AtRisk_SimSetting_ReportOptionCustomItemSensitivityFormat01" hidden="1">1</definedName>
    <definedName name="_AtRisk_SimSetting_ReportOptionCustomItemSensitivityFormat02" hidden="1">1</definedName>
    <definedName name="_AtRisk_SimSetting_ReportOptionCustomItemSensitivityFormat03" hidden="1">1</definedName>
    <definedName name="_AtRisk_SimSetting_ReportOptionCustomItemSensitivityFormat04" hidden="1">1</definedName>
    <definedName name="_AtRisk_SimSetting_ReportOptionCustomItemSensitivityFormat05" hidden="1">1</definedName>
    <definedName name="_AtRisk_SimSetting_ReportOptionCustomItemSensitivityFormat06" hidden="1">1</definedName>
    <definedName name="_AtRisk_SimSetting_ReportOptionCustomItemSummaryGraphType01" hidden="1">0</definedName>
    <definedName name="_AtRisk_SimSetting_ReportOptionCustomItemSummaryGraphType02" hidden="1">0</definedName>
    <definedName name="_AtRisk_SimSetting_ReportOptionCustomItemSummaryGraphType03" hidden="1">0</definedName>
    <definedName name="_AtRisk_SimSetting_ReportOptionCustomItemSummaryGraphType04" hidden="1">0</definedName>
    <definedName name="_AtRisk_SimSetting_ReportOptionCustomItemSummaryGraphType05" hidden="1">0</definedName>
    <definedName name="_AtRisk_SimSetting_ReportOptionCustomItemSummaryGraphType06" hidden="1">0</definedName>
    <definedName name="_AtRisk_SimSetting_ReportOptionDataMode" hidden="1">1</definedName>
    <definedName name="_AtRisk_SimSetting_ReportOptionReportMultiSimType" hidden="1">0</definedName>
    <definedName name="_AtRisk_SimSetting_ReportOptionReportPlacement" hidden="1">1</definedName>
    <definedName name="_AtRisk_SimSetting_ReportOptionReportSelection" hidden="1">0</definedName>
    <definedName name="_AtRisk_SimSetting_ReportOptionReportsFileType" hidden="1">1</definedName>
    <definedName name="_AtRisk_SimSetting_ReportOptionReportStyle" hidden="1">2</definedName>
    <definedName name="_AtRisk_SimSetting_ReportOptionSelectiveQR" hidden="1">FALSE</definedName>
    <definedName name="_AtRisk_SimSetting_ReportsList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Pal_Workbook_GUID" hidden="1">"NEFGQLACLXKRVTTESN527Z4F"</definedName>
    <definedName name="PalisadeReportWorkbookCreatedBy">"AtRisk"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1</definedName>
    <definedName name="RiskFixedSeed" hidden="1">101</definedName>
    <definedName name="RiskHasSettings" hidden="1">7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electedCell" hidden="1">"$B$34"</definedName>
    <definedName name="RiskSelectedNameCell1" hidden="1">"$A$34"</definedName>
    <definedName name="RiskSelectedNameCell2" hidden="1">"$B$30"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TRUE</definedName>
    <definedName name="RiskUseMultipleCPUs" hidden="1">TRUE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7" i="1" l="1"/>
  <c r="B58" i="1" s="1"/>
  <c r="C33" i="1"/>
  <c r="C34" i="1" s="1"/>
  <c r="B26" i="1"/>
  <c r="B33" i="1" s="1"/>
  <c r="B34" i="1" s="1"/>
  <c r="H23" i="1"/>
  <c r="G23" i="1"/>
  <c r="D23" i="1"/>
  <c r="B23" i="1" s="1"/>
  <c r="B31" i="1" s="1"/>
  <c r="B13" i="1"/>
  <c r="B16" i="1" s="1"/>
  <c r="B8" i="1"/>
  <c r="C36" i="1" s="1"/>
  <c r="H5" i="1"/>
  <c r="G5" i="1"/>
  <c r="B5" i="1"/>
  <c r="B36" i="1" l="1"/>
  <c r="B18" i="1"/>
  <c r="B27" i="1"/>
  <c r="B45" i="1" s="1"/>
  <c r="B48" i="1" s="1"/>
  <c r="B24" i="1"/>
  <c r="C32" i="1" l="1"/>
  <c r="B42" i="1"/>
  <c r="B28" i="1"/>
  <c r="B43" i="1" l="1"/>
  <c r="B49" i="1" s="1"/>
  <c r="D49" i="1" s="1"/>
  <c r="B53" i="1"/>
  <c r="B52" i="1" s="1"/>
  <c r="B55" i="1" l="1"/>
  <c r="B56" i="1" s="1"/>
  <c r="B60" i="1" s="1"/>
  <c r="D52" i="1"/>
</calcChain>
</file>

<file path=xl/sharedStrings.xml><?xml version="1.0" encoding="utf-8"?>
<sst xmlns="http://schemas.openxmlformats.org/spreadsheetml/2006/main" count="82" uniqueCount="63">
  <si>
    <t>Common parameters</t>
  </si>
  <si>
    <t>Lower</t>
  </si>
  <si>
    <t>Upper</t>
  </si>
  <si>
    <t>Mean</t>
  </si>
  <si>
    <t>Host density</t>
  </si>
  <si>
    <t>no/km2</t>
  </si>
  <si>
    <t>Population radius</t>
  </si>
  <si>
    <t>km</t>
  </si>
  <si>
    <t>Inspection time per host</t>
  </si>
  <si>
    <t>h</t>
  </si>
  <si>
    <t>Original plan</t>
  </si>
  <si>
    <t>Survey radius</t>
  </si>
  <si>
    <t>Survey area</t>
  </si>
  <si>
    <t>km2</t>
  </si>
  <si>
    <t>Proportion clear cut</t>
  </si>
  <si>
    <t>km2/km2</t>
  </si>
  <si>
    <t>Survey area in clear cuts</t>
  </si>
  <si>
    <t>Mean clear cut size</t>
  </si>
  <si>
    <t>km2/cc</t>
  </si>
  <si>
    <t>Total clear cuts</t>
  </si>
  <si>
    <t>no</t>
  </si>
  <si>
    <t>estimated infestation rate</t>
  </si>
  <si>
    <t>no/host</t>
  </si>
  <si>
    <t>lower</t>
  </si>
  <si>
    <t>upper</t>
  </si>
  <si>
    <t>mean</t>
  </si>
  <si>
    <t>Estimated hosts in cc</t>
  </si>
  <si>
    <t>no (18km radius)</t>
  </si>
  <si>
    <t>trees in cc</t>
  </si>
  <si>
    <t>Effective host density</t>
  </si>
  <si>
    <t>Infested hosts</t>
  </si>
  <si>
    <t>Infestation density (cc)</t>
  </si>
  <si>
    <t>Infested hosts per cc</t>
  </si>
  <si>
    <t>Exhaustive</t>
  </si>
  <si>
    <t>Sampling</t>
  </si>
  <si>
    <t>Target n</t>
  </si>
  <si>
    <t>Total sample size per cc</t>
  </si>
  <si>
    <t>Detected infested hosts</t>
  </si>
  <si>
    <t>Detection?</t>
  </si>
  <si>
    <t>Original/ inspection time, total</t>
  </si>
  <si>
    <t>Transect radius</t>
  </si>
  <si>
    <t>Transect no., base</t>
  </si>
  <si>
    <t>No. clear cuts</t>
  </si>
  <si>
    <t>Transect length, total</t>
  </si>
  <si>
    <t>Infestation density</t>
  </si>
  <si>
    <t>target n</t>
  </si>
  <si>
    <t>Acrit</t>
  </si>
  <si>
    <t>W0</t>
  </si>
  <si>
    <t>m</t>
  </si>
  <si>
    <t>Transect no, alternate</t>
  </si>
  <si>
    <t>Transect width, alternate</t>
  </si>
  <si>
    <t>Transect area, total</t>
  </si>
  <si>
    <t>Transect hosts, total</t>
  </si>
  <si>
    <t>TDDS/ Infested hosts</t>
  </si>
  <si>
    <t>TDDS/ inspection time, total</t>
  </si>
  <si>
    <t>Legend</t>
  </si>
  <si>
    <t>Point estimate</t>
  </si>
  <si>
    <t>Calculated value</t>
  </si>
  <si>
    <t>Probabilistic term</t>
  </si>
  <si>
    <t>Lookup value</t>
  </si>
  <si>
    <t>Output value</t>
  </si>
  <si>
    <t>DTDS plan</t>
  </si>
  <si>
    <t>Pine wood nematode case study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</si>
</sst>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0.000000"/>
    <numFmt numFmtId="165" formatCode="#,##0.0"/>
    <numFmt numFmtId="166" formatCode="0.0000"/>
    <numFmt numFmtId="167" formatCode="0.0"/>
    <numFmt numFmtId="168" formatCode="_(* #,##0_);_(* \(#,##0\);_(* &quot;-&quot;??_);_(@_)"/>
  </numFmts>
  <fonts count="4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CFF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9">
    <xf numFmtId="0" fontId="0" fillId="0" borderId="0" xfId="0"/>
    <xf numFmtId="0" fontId="1" fillId="0" borderId="0" xfId="0" applyFont="1"/>
    <xf numFmtId="2" fontId="0" fillId="0" borderId="0" xfId="0" applyNumberFormat="1"/>
    <xf numFmtId="3" fontId="0" fillId="2" borderId="0" xfId="0" applyNumberFormat="1" applyFill="1"/>
    <xf numFmtId="164" fontId="0" fillId="0" borderId="0" xfId="0" applyNumberFormat="1"/>
    <xf numFmtId="3" fontId="0" fillId="3" borderId="0" xfId="0" applyNumberFormat="1" applyFill="1"/>
    <xf numFmtId="3" fontId="0" fillId="4" borderId="0" xfId="0" applyNumberFormat="1" applyFill="1"/>
    <xf numFmtId="0" fontId="0" fillId="4" borderId="0" xfId="0" applyFill="1"/>
    <xf numFmtId="3" fontId="0" fillId="0" borderId="0" xfId="0" applyNumberFormat="1"/>
    <xf numFmtId="2" fontId="0" fillId="4" borderId="0" xfId="0" applyNumberFormat="1" applyFill="1"/>
    <xf numFmtId="0" fontId="2" fillId="0" borderId="0" xfId="0" applyFont="1"/>
    <xf numFmtId="2" fontId="0" fillId="3" borderId="0" xfId="0" applyNumberFormat="1" applyFill="1"/>
    <xf numFmtId="165" fontId="0" fillId="3" borderId="0" xfId="0" applyNumberFormat="1" applyFill="1"/>
    <xf numFmtId="166" fontId="0" fillId="0" borderId="0" xfId="0" applyNumberFormat="1"/>
    <xf numFmtId="165" fontId="0" fillId="2" borderId="0" xfId="0" applyNumberFormat="1" applyFill="1"/>
    <xf numFmtId="165" fontId="0" fillId="5" borderId="0" xfId="0" applyNumberFormat="1" applyFill="1"/>
    <xf numFmtId="1" fontId="0" fillId="4" borderId="0" xfId="0" applyNumberFormat="1" applyFill="1"/>
    <xf numFmtId="2" fontId="0" fillId="5" borderId="0" xfId="0" applyNumberFormat="1" applyFill="1"/>
    <xf numFmtId="166" fontId="0" fillId="3" borderId="0" xfId="0" applyNumberFormat="1" applyFill="1"/>
    <xf numFmtId="167" fontId="0" fillId="3" borderId="0" xfId="0" applyNumberFormat="1" applyFill="1"/>
    <xf numFmtId="166" fontId="0" fillId="4" borderId="0" xfId="0" applyNumberFormat="1" applyFill="1"/>
    <xf numFmtId="167" fontId="0" fillId="0" borderId="0" xfId="0" applyNumberFormat="1"/>
    <xf numFmtId="168" fontId="0" fillId="4" borderId="0" xfId="1" applyNumberFormat="1" applyFont="1" applyFill="1"/>
    <xf numFmtId="2" fontId="0" fillId="6" borderId="0" xfId="0" applyNumberFormat="1" applyFill="1"/>
    <xf numFmtId="2" fontId="0" fillId="7" borderId="0" xfId="0" applyNumberFormat="1" applyFill="1"/>
    <xf numFmtId="3" fontId="0" fillId="8" borderId="0" xfId="0" applyNumberFormat="1" applyFill="1"/>
    <xf numFmtId="0" fontId="0" fillId="8" borderId="0" xfId="0" applyFill="1"/>
    <xf numFmtId="165" fontId="0" fillId="8" borderId="0" xfId="0" applyNumberFormat="1" applyFill="1"/>
    <xf numFmtId="2" fontId="0" fillId="8" borderId="0" xfId="0" applyNumberForma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C5C8FB-357C-4D59-9F53-86E8B60A0830}">
  <dimension ref="A1:M60"/>
  <sheetViews>
    <sheetView tabSelected="1" zoomScaleNormal="100" workbookViewId="0">
      <selection activeCell="A2" sqref="A2"/>
    </sheetView>
  </sheetViews>
  <sheetFormatPr defaultRowHeight="12.75" x14ac:dyDescent="0.2"/>
  <cols>
    <col min="1" max="1" width="31.140625" bestFit="1" customWidth="1"/>
    <col min="2" max="2" width="10" bestFit="1" customWidth="1"/>
    <col min="3" max="3" width="8.7109375" bestFit="1" customWidth="1"/>
    <col min="4" max="4" width="8.42578125" bestFit="1" customWidth="1"/>
    <col min="5" max="5" width="15" bestFit="1" customWidth="1"/>
    <col min="6" max="6" width="3" bestFit="1" customWidth="1"/>
    <col min="7" max="9" width="6.5703125" bestFit="1" customWidth="1"/>
    <col min="10" max="10" width="9.7109375" bestFit="1" customWidth="1"/>
    <col min="11" max="11" width="7.28515625" bestFit="1" customWidth="1"/>
    <col min="12" max="12" width="15.5703125" style="2" bestFit="1" customWidth="1"/>
    <col min="13" max="13" width="9.140625" style="2"/>
  </cols>
  <sheetData>
    <row r="1" spans="1:12" x14ac:dyDescent="0.2">
      <c r="A1" s="1" t="s">
        <v>62</v>
      </c>
      <c r="L1" t="s">
        <v>55</v>
      </c>
    </row>
    <row r="2" spans="1:12" x14ac:dyDescent="0.2">
      <c r="L2" s="22" t="s">
        <v>56</v>
      </c>
    </row>
    <row r="3" spans="1:12" x14ac:dyDescent="0.2">
      <c r="A3" s="1" t="s">
        <v>0</v>
      </c>
      <c r="L3" s="23" t="s">
        <v>57</v>
      </c>
    </row>
    <row r="4" spans="1:12" x14ac:dyDescent="0.2">
      <c r="G4" t="s">
        <v>1</v>
      </c>
      <c r="H4" t="s">
        <v>2</v>
      </c>
      <c r="I4" t="s">
        <v>3</v>
      </c>
      <c r="L4" s="3" t="s">
        <v>58</v>
      </c>
    </row>
    <row r="5" spans="1:12" x14ac:dyDescent="0.2">
      <c r="A5" t="s">
        <v>4</v>
      </c>
      <c r="B5" s="3" t="e">
        <f ca="1">_xll.RiskUniform(G5,H5)</f>
        <v>#NAME?</v>
      </c>
      <c r="C5" t="s">
        <v>5</v>
      </c>
      <c r="F5" s="4"/>
      <c r="G5" s="5">
        <f>0.9*I5</f>
        <v>270</v>
      </c>
      <c r="H5" s="5">
        <f>1.1*I5</f>
        <v>330</v>
      </c>
      <c r="I5" s="6">
        <v>300</v>
      </c>
      <c r="L5" s="24" t="s">
        <v>59</v>
      </c>
    </row>
    <row r="6" spans="1:12" x14ac:dyDescent="0.2">
      <c r="A6" t="s">
        <v>6</v>
      </c>
      <c r="B6" s="7">
        <v>10</v>
      </c>
      <c r="C6" t="s">
        <v>7</v>
      </c>
      <c r="L6" s="28" t="s">
        <v>60</v>
      </c>
    </row>
    <row r="7" spans="1:12" x14ac:dyDescent="0.2">
      <c r="B7" s="8"/>
      <c r="F7" s="4"/>
    </row>
    <row r="8" spans="1:12" x14ac:dyDescent="0.2">
      <c r="A8" t="s">
        <v>8</v>
      </c>
      <c r="B8" s="9">
        <f>5/60</f>
        <v>8.3333333333333329E-2</v>
      </c>
      <c r="C8" t="s">
        <v>9</v>
      </c>
    </row>
    <row r="10" spans="1:12" x14ac:dyDescent="0.2">
      <c r="A10" s="1" t="s">
        <v>10</v>
      </c>
    </row>
    <row r="12" spans="1:12" x14ac:dyDescent="0.2">
      <c r="A12" t="s">
        <v>11</v>
      </c>
      <c r="B12" s="7">
        <v>8</v>
      </c>
      <c r="C12" t="s">
        <v>7</v>
      </c>
      <c r="K12" s="10"/>
    </row>
    <row r="13" spans="1:12" x14ac:dyDescent="0.2">
      <c r="A13" t="s">
        <v>12</v>
      </c>
      <c r="B13" s="11">
        <f>B12^2*PI()</f>
        <v>201.06192982974676</v>
      </c>
      <c r="C13" t="s">
        <v>13</v>
      </c>
      <c r="I13" s="2"/>
      <c r="K13" s="10"/>
    </row>
    <row r="15" spans="1:12" x14ac:dyDescent="0.2">
      <c r="A15" t="s">
        <v>14</v>
      </c>
      <c r="B15" s="7">
        <v>2.9472999999999999E-2</v>
      </c>
      <c r="C15" t="s">
        <v>15</v>
      </c>
    </row>
    <row r="16" spans="1:12" x14ac:dyDescent="0.2">
      <c r="A16" t="s">
        <v>16</v>
      </c>
      <c r="B16" s="5">
        <f>B15*B13</f>
        <v>5.9258982578721264</v>
      </c>
      <c r="C16" t="s">
        <v>13</v>
      </c>
      <c r="I16" s="2"/>
      <c r="K16" s="10"/>
    </row>
    <row r="17" spans="1:11" x14ac:dyDescent="0.2">
      <c r="A17" t="s">
        <v>17</v>
      </c>
      <c r="B17" s="7">
        <v>4.2999999999999997E-2</v>
      </c>
      <c r="C17" t="s">
        <v>18</v>
      </c>
    </row>
    <row r="18" spans="1:11" x14ac:dyDescent="0.2">
      <c r="A18" t="s">
        <v>19</v>
      </c>
      <c r="B18" s="11">
        <f>B16/B17</f>
        <v>137.81158739237503</v>
      </c>
      <c r="C18" t="s">
        <v>20</v>
      </c>
      <c r="I18" s="2"/>
      <c r="K18" s="10"/>
    </row>
    <row r="19" spans="1:11" x14ac:dyDescent="0.2">
      <c r="A19" s="1"/>
    </row>
    <row r="20" spans="1:11" x14ac:dyDescent="0.2">
      <c r="A20" t="s">
        <v>21</v>
      </c>
      <c r="B20" s="7">
        <v>0.1</v>
      </c>
      <c r="C20" t="s">
        <v>22</v>
      </c>
    </row>
    <row r="21" spans="1:11" x14ac:dyDescent="0.2">
      <c r="B21" s="2"/>
    </row>
    <row r="22" spans="1:11" x14ac:dyDescent="0.2">
      <c r="G22" t="s">
        <v>23</v>
      </c>
      <c r="H22" t="s">
        <v>24</v>
      </c>
      <c r="I22" t="s">
        <v>25</v>
      </c>
    </row>
    <row r="23" spans="1:11" x14ac:dyDescent="0.2">
      <c r="A23" t="s">
        <v>26</v>
      </c>
      <c r="B23" s="12" t="e">
        <f ca="1">ROUND(D23*D24,0)</f>
        <v>#NAME?</v>
      </c>
      <c r="C23" t="s">
        <v>20</v>
      </c>
      <c r="D23" s="3" t="e">
        <f ca="1">_xll.RiskUniform(G23,H23)</f>
        <v>#NAME?</v>
      </c>
      <c r="E23" t="s">
        <v>27</v>
      </c>
      <c r="G23" s="5">
        <f>0.9*I23</f>
        <v>67500</v>
      </c>
      <c r="H23" s="5">
        <f>1.1*I23</f>
        <v>82500</v>
      </c>
      <c r="I23" s="6">
        <v>75000</v>
      </c>
      <c r="J23" t="s">
        <v>28</v>
      </c>
    </row>
    <row r="24" spans="1:11" x14ac:dyDescent="0.2">
      <c r="A24" t="s">
        <v>29</v>
      </c>
      <c r="B24" s="12" t="e">
        <f ca="1">B23/B16</f>
        <v>#NAME?</v>
      </c>
      <c r="C24" t="s">
        <v>5</v>
      </c>
      <c r="D24" s="13"/>
    </row>
    <row r="25" spans="1:11" x14ac:dyDescent="0.2">
      <c r="D25" s="2"/>
    </row>
    <row r="26" spans="1:11" x14ac:dyDescent="0.2">
      <c r="A26" t="s">
        <v>30</v>
      </c>
      <c r="B26" s="14" t="e">
        <f ca="1">_xll.RiskBinomial(B23,B20)</f>
        <v>#NAME?</v>
      </c>
      <c r="D26" s="2"/>
    </row>
    <row r="27" spans="1:11" x14ac:dyDescent="0.2">
      <c r="A27" t="s">
        <v>31</v>
      </c>
      <c r="B27" s="12" t="e">
        <f ca="1">B26/B16</f>
        <v>#NAME?</v>
      </c>
      <c r="C27" t="s">
        <v>5</v>
      </c>
      <c r="D27" s="2"/>
    </row>
    <row r="28" spans="1:11" x14ac:dyDescent="0.2">
      <c r="A28" t="s">
        <v>32</v>
      </c>
      <c r="B28" s="11" t="e">
        <f ca="1">B26/B18</f>
        <v>#NAME?</v>
      </c>
    </row>
    <row r="29" spans="1:11" x14ac:dyDescent="0.2">
      <c r="B29" s="2"/>
    </row>
    <row r="30" spans="1:11" x14ac:dyDescent="0.2">
      <c r="B30" s="2" t="s">
        <v>33</v>
      </c>
      <c r="C30" t="s">
        <v>34</v>
      </c>
    </row>
    <row r="31" spans="1:11" x14ac:dyDescent="0.2">
      <c r="A31" t="s">
        <v>35</v>
      </c>
      <c r="B31" s="15" t="e">
        <f ca="1">B23</f>
        <v>#NAME?</v>
      </c>
      <c r="C31" s="16">
        <v>300</v>
      </c>
      <c r="D31" s="2"/>
      <c r="E31" s="2"/>
    </row>
    <row r="32" spans="1:11" x14ac:dyDescent="0.2">
      <c r="A32" t="s">
        <v>36</v>
      </c>
      <c r="C32" s="5">
        <f>C31/B18</f>
        <v>2.1768851638421709</v>
      </c>
      <c r="D32" s="2"/>
      <c r="E32" s="2"/>
    </row>
    <row r="33" spans="1:4" x14ac:dyDescent="0.2">
      <c r="A33" t="s">
        <v>37</v>
      </c>
      <c r="B33" s="25" t="e">
        <f ca="1">_xll.RiskOutput(,A33,1)+B26</f>
        <v>#NAME?</v>
      </c>
      <c r="C33" s="25" t="e">
        <f ca="1">_xll.RiskOutput(,A33,2)+_xll.RiskBinomial(C31,B20)</f>
        <v>#NAME?</v>
      </c>
    </row>
    <row r="34" spans="1:4" x14ac:dyDescent="0.2">
      <c r="A34" t="s">
        <v>38</v>
      </c>
      <c r="B34" s="26" t="e">
        <f ca="1">_xll.RiskOutput(,A34,1)+IF(B33=0,0,1)</f>
        <v>#NAME?</v>
      </c>
      <c r="C34" s="26" t="e">
        <f ca="1">_xll.RiskOutput(,A34,2)+IF(C33=0,0,1)</f>
        <v>#NAME?</v>
      </c>
    </row>
    <row r="36" spans="1:4" x14ac:dyDescent="0.2">
      <c r="A36" t="s">
        <v>39</v>
      </c>
      <c r="B36" s="27" t="e">
        <f ca="1">_xll.RiskOutput()+B31*B8</f>
        <v>#NAME?</v>
      </c>
      <c r="C36" s="27" t="e">
        <f ca="1">_xll.RiskOutput()+B8*C31</f>
        <v>#NAME?</v>
      </c>
      <c r="D36" t="s">
        <v>9</v>
      </c>
    </row>
    <row r="38" spans="1:4" x14ac:dyDescent="0.2">
      <c r="A38" s="1" t="s">
        <v>61</v>
      </c>
    </row>
    <row r="39" spans="1:4" x14ac:dyDescent="0.2">
      <c r="A39" s="1"/>
    </row>
    <row r="40" spans="1:4" x14ac:dyDescent="0.2">
      <c r="A40" t="s">
        <v>40</v>
      </c>
      <c r="B40" s="7">
        <v>0.1</v>
      </c>
      <c r="C40" t="s">
        <v>7</v>
      </c>
    </row>
    <row r="41" spans="1:4" x14ac:dyDescent="0.2">
      <c r="A41" t="s">
        <v>41</v>
      </c>
      <c r="B41" s="7">
        <v>2</v>
      </c>
      <c r="C41" t="s">
        <v>20</v>
      </c>
    </row>
    <row r="42" spans="1:4" x14ac:dyDescent="0.2">
      <c r="A42" t="s">
        <v>42</v>
      </c>
      <c r="B42" s="17">
        <f>B18</f>
        <v>137.81158739237503</v>
      </c>
      <c r="C42" t="s">
        <v>20</v>
      </c>
    </row>
    <row r="43" spans="1:4" x14ac:dyDescent="0.2">
      <c r="A43" t="s">
        <v>43</v>
      </c>
      <c r="B43" s="11">
        <f>(2*B40)*B41*B42</f>
        <v>55.124634956950018</v>
      </c>
      <c r="C43" t="s">
        <v>7</v>
      </c>
    </row>
    <row r="45" spans="1:4" x14ac:dyDescent="0.2">
      <c r="A45" t="s">
        <v>44</v>
      </c>
      <c r="B45" s="17" t="e">
        <f ca="1">B27</f>
        <v>#NAME?</v>
      </c>
      <c r="C45" t="s">
        <v>5</v>
      </c>
    </row>
    <row r="47" spans="1:4" x14ac:dyDescent="0.2">
      <c r="A47" t="s">
        <v>45</v>
      </c>
      <c r="B47" s="7">
        <v>60</v>
      </c>
    </row>
    <row r="48" spans="1:4" x14ac:dyDescent="0.2">
      <c r="A48" t="s">
        <v>46</v>
      </c>
      <c r="B48" s="18" t="e">
        <f ca="1">B47/B45</f>
        <v>#NAME?</v>
      </c>
      <c r="C48" t="s">
        <v>13</v>
      </c>
    </row>
    <row r="49" spans="1:5" x14ac:dyDescent="0.2">
      <c r="A49" t="s">
        <v>47</v>
      </c>
      <c r="B49" s="18" t="e">
        <f ca="1">B48/B43</f>
        <v>#NAME?</v>
      </c>
      <c r="C49" t="s">
        <v>7</v>
      </c>
      <c r="D49" s="19" t="e">
        <f ca="1">B49*1000</f>
        <v>#NAME?</v>
      </c>
      <c r="E49" t="s">
        <v>48</v>
      </c>
    </row>
    <row r="51" spans="1:5" x14ac:dyDescent="0.2">
      <c r="A51" t="s">
        <v>49</v>
      </c>
      <c r="B51" s="17">
        <v>3</v>
      </c>
    </row>
    <row r="52" spans="1:5" x14ac:dyDescent="0.2">
      <c r="A52" t="s">
        <v>50</v>
      </c>
      <c r="B52" s="20" t="e">
        <f ca="1">B48/B53</f>
        <v>#NAME?</v>
      </c>
      <c r="C52" t="s">
        <v>7</v>
      </c>
      <c r="D52" s="19" t="e">
        <f ca="1">B52*1000</f>
        <v>#NAME?</v>
      </c>
      <c r="E52" t="s">
        <v>48</v>
      </c>
    </row>
    <row r="53" spans="1:5" x14ac:dyDescent="0.2">
      <c r="A53" t="s">
        <v>43</v>
      </c>
      <c r="B53" s="11">
        <f>(2*B40)*B51*B42</f>
        <v>82.686952435425027</v>
      </c>
      <c r="C53" t="s">
        <v>7</v>
      </c>
      <c r="D53" s="21"/>
    </row>
    <row r="54" spans="1:5" x14ac:dyDescent="0.2">
      <c r="B54" s="13"/>
      <c r="D54" s="21"/>
    </row>
    <row r="55" spans="1:5" x14ac:dyDescent="0.2">
      <c r="A55" t="s">
        <v>51</v>
      </c>
      <c r="B55" s="18" t="e">
        <f ca="1">B52*B42*(B40*2)*B51</f>
        <v>#NAME?</v>
      </c>
      <c r="C55" t="s">
        <v>13</v>
      </c>
    </row>
    <row r="56" spans="1:5" x14ac:dyDescent="0.2">
      <c r="A56" t="s">
        <v>52</v>
      </c>
      <c r="B56" s="25" t="e">
        <f ca="1">_xll.RiskOutput()+ROUND(B55*B24,0)</f>
        <v>#NAME?</v>
      </c>
    </row>
    <row r="57" spans="1:5" x14ac:dyDescent="0.2">
      <c r="A57" t="s">
        <v>53</v>
      </c>
      <c r="B57" s="25" t="e">
        <f ca="1">_xll.RiskOutput()+_xll.RiskBinomial(B56,B20)</f>
        <v>#NAME?</v>
      </c>
      <c r="C57" s="8"/>
      <c r="D57" s="8"/>
      <c r="E57" s="8"/>
    </row>
    <row r="58" spans="1:5" x14ac:dyDescent="0.2">
      <c r="A58" t="s">
        <v>38</v>
      </c>
      <c r="B58" s="26" t="e">
        <f ca="1">_xll.RiskOutput()+IF(B57=0,0,1)</f>
        <v>#NAME?</v>
      </c>
    </row>
    <row r="60" spans="1:5" x14ac:dyDescent="0.2">
      <c r="A60" t="s">
        <v>54</v>
      </c>
      <c r="B60" s="28" t="e">
        <f ca="1">_xll.RiskOutput()+B56*B8</f>
        <v>#NAME?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PWN Survey Model v1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Barney P Caton</dc:creator>
  <cp:lastModifiedBy>Barney P Caton</cp:lastModifiedBy>
  <dcterms:created xsi:type="dcterms:W3CDTF">2023-01-10T19:12:26Z</dcterms:created>
  <dcterms:modified xsi:type="dcterms:W3CDTF">2023-01-11T11:56:28Z</dcterms:modified>
</cp:coreProperties>
</file>