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Data\"/>
    </mc:Choice>
  </mc:AlternateContent>
  <xr:revisionPtr revIDLastSave="0" documentId="13_ncr:1_{2D99E5E3-A84D-4D68-88D0-6E819A08A2D4}" xr6:coauthVersionLast="45" xr6:coauthVersionMax="45" xr10:uidLastSave="{00000000-0000-0000-0000-000000000000}"/>
  <bookViews>
    <workbookView xWindow="4800" yWindow="2370" windowWidth="21600" windowHeight="14550" tabRatio="835" activeTab="1" xr2:uid="{00000000-000D-0000-FFFF-FFFF00000000}"/>
  </bookViews>
  <sheets>
    <sheet name="SCR30 Mixed Standards 5;1" sheetId="2" r:id="rId1"/>
    <sheet name="SRC30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1" i="2" l="1"/>
  <c r="G46" i="2"/>
  <c r="G38" i="2"/>
  <c r="G33" i="2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l="1"/>
  <c r="K24" i="29"/>
  <c r="K21" i="29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<sst xmlns="http://schemas.openxmlformats.org/spreadsheetml/2006/main" count="72" uniqueCount="52">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</sst>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49" fontId="15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3" fillId="0" borderId="0" xfId="0" applyFont="1" applyFill="1" applyBorder="1" applyAlignment="1"/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topLeftCell="A7" zoomScale="85" zoomScaleNormal="85" workbookViewId="0">
      <selection activeCell="A7"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49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51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585.13649999999996</v>
      </c>
      <c r="F18" s="37"/>
      <c r="G18" s="45">
        <f t="shared" ref="G18:G53" si="0">G$16</f>
        <v>2.6315789473684199</v>
      </c>
      <c r="H18" s="45"/>
      <c r="I18" s="46">
        <f>(E18*1.998)/(G18*J8)</f>
        <v>0.58399554573934276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573.19164999999998</v>
      </c>
      <c r="F29" s="37"/>
      <c r="G29" s="45">
        <f t="shared" si="0"/>
        <v>2.6315789473684199</v>
      </c>
      <c r="H29" s="45"/>
      <c r="I29" s="46">
        <f>(E29*1.998)/(G29*J8)</f>
        <v>0.57207398693293676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42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43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45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50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ht="13.5" x14ac:dyDescent="0.25">
      <c r="A11" s="19"/>
      <c r="B11" s="75"/>
      <c r="C11" s="9" t="s">
        <v>37</v>
      </c>
      <c r="E11" s="70" t="s">
        <v>41</v>
      </c>
      <c r="F11" s="70"/>
      <c r="G11" s="70"/>
      <c r="H11" s="70"/>
      <c r="I11" s="15">
        <v>3986.7922400000002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3" t="s">
        <v>23</v>
      </c>
      <c r="J16" s="12"/>
      <c r="K16" s="84" t="s">
        <v>36</v>
      </c>
    </row>
    <row r="17" spans="1:16" s="88" customFormat="1" ht="47.25" customHeight="1" x14ac:dyDescent="0.2">
      <c r="A17" s="85"/>
      <c r="B17" s="86"/>
      <c r="C17" s="40"/>
      <c r="D17" s="83"/>
      <c r="E17" s="83"/>
      <c r="F17" s="83"/>
      <c r="G17" s="83"/>
      <c r="H17" s="83"/>
      <c r="I17" s="83"/>
      <c r="J17" s="87"/>
      <c r="K17" s="84"/>
    </row>
    <row r="18" spans="1:16" x14ac:dyDescent="0.2">
      <c r="A18" s="44">
        <v>0.16666666666666666</v>
      </c>
      <c r="B18" s="44"/>
      <c r="C18" s="89">
        <v>0</v>
      </c>
      <c r="D18" s="16">
        <f>'SCR30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0"/>
      <c r="K18" s="20"/>
    </row>
    <row r="19" spans="1:16" x14ac:dyDescent="0.2">
      <c r="A19" s="44">
        <v>0.25</v>
      </c>
      <c r="B19" s="44"/>
      <c r="C19" s="89">
        <v>0</v>
      </c>
      <c r="D19" s="16">
        <f>'SCR30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0"/>
      <c r="K19" s="20"/>
    </row>
    <row r="20" spans="1:16" x14ac:dyDescent="0.2">
      <c r="A20" s="44">
        <v>0.33333333333333331</v>
      </c>
      <c r="B20" s="44"/>
      <c r="C20" s="89">
        <v>56.981749999999998</v>
      </c>
      <c r="D20" s="16">
        <f>'SCR30 Mixed Standards 5;1'!I18</f>
        <v>0.58399554573934276</v>
      </c>
      <c r="E20" s="17">
        <f>((C20/$I$11)*(($I$7*$I$9)/D20))/1000</f>
        <v>4.8947739461305013E-4</v>
      </c>
      <c r="F20" s="91">
        <v>0.99150000000000005</v>
      </c>
      <c r="G20" s="91">
        <v>0.91139999999999999</v>
      </c>
      <c r="H20" s="17">
        <f>E20*F20</f>
        <v>4.8531683675883921E-4</v>
      </c>
      <c r="I20" s="17">
        <f t="shared" ref="I20:I55" si="0">E20*G20</f>
        <v>4.461096974503339E-4</v>
      </c>
      <c r="J20" s="90"/>
      <c r="K20" s="20">
        <f>I$20/$I$62*100</f>
        <v>1.6594114014730728</v>
      </c>
    </row>
    <row r="21" spans="1:16" ht="13.5" x14ac:dyDescent="0.25">
      <c r="A21" s="23">
        <v>0.41666666666666669</v>
      </c>
      <c r="B21" s="24"/>
      <c r="C21" s="15">
        <v>0</v>
      </c>
      <c r="D21" s="16">
        <f>'SCR30 Mixed Standards 5;1'!I19</f>
        <v>0.4203728360333055</v>
      </c>
      <c r="E21" s="17">
        <f t="shared" ref="E21:E55" si="1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N21" s="92"/>
      <c r="O21" s="13"/>
      <c r="P21" s="13"/>
    </row>
    <row r="22" spans="1:16" x14ac:dyDescent="0.2">
      <c r="A22" s="44">
        <v>0.5</v>
      </c>
      <c r="B22" s="44"/>
      <c r="C22" s="89">
        <v>0</v>
      </c>
      <c r="D22" s="16">
        <f>'SCR30 Mixed Standards 5;1'!I20</f>
        <v>0.49829890159041151</v>
      </c>
      <c r="E22" s="17">
        <f t="shared" si="1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92"/>
      <c r="O22" s="13"/>
      <c r="P22" s="13"/>
    </row>
    <row r="23" spans="1:16" ht="13.5" x14ac:dyDescent="0.25">
      <c r="A23" s="44">
        <v>0.54166666666666663</v>
      </c>
      <c r="B23" s="44"/>
      <c r="C23" s="15">
        <v>0</v>
      </c>
      <c r="D23" s="16">
        <f>'SCR30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92"/>
      <c r="O23" s="13"/>
      <c r="P23" s="13"/>
    </row>
    <row r="24" spans="1:16" ht="13.5" x14ac:dyDescent="0.25">
      <c r="A24" s="44">
        <v>0.58333333333333337</v>
      </c>
      <c r="B24" s="44"/>
      <c r="C24" s="15">
        <v>298.39368000000002</v>
      </c>
      <c r="D24" s="16">
        <f>'SCR30 Mixed Standards 5;1'!I22</f>
        <v>0.52228332313720438</v>
      </c>
      <c r="E24" s="17">
        <f>((C24/$I$11)*(($I$7*$I$9)/D24))/1000</f>
        <v>2.8660901935012285E-3</v>
      </c>
      <c r="F24" s="18">
        <v>0.99450000000000005</v>
      </c>
      <c r="G24" s="18">
        <v>0.94210000000000005</v>
      </c>
      <c r="H24" s="17">
        <f t="shared" si="2"/>
        <v>2.8503266974369717E-3</v>
      </c>
      <c r="I24" s="17">
        <f t="shared" si="0"/>
        <v>2.7001435712975075E-3</v>
      </c>
      <c r="K24" s="20">
        <f>$I$24/$I$62*100</f>
        <v>10.043827904736688</v>
      </c>
      <c r="N24" s="92"/>
      <c r="O24" s="13"/>
      <c r="P24" s="13"/>
    </row>
    <row r="25" spans="1:16" ht="13.5" x14ac:dyDescent="0.25">
      <c r="A25" s="44">
        <v>0.58402777777777781</v>
      </c>
      <c r="B25" s="44"/>
      <c r="C25" s="15"/>
      <c r="D25" s="16">
        <f>'SCR30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2"/>
        <v>0</v>
      </c>
      <c r="I25" s="17">
        <f t="shared" si="0"/>
        <v>0</v>
      </c>
      <c r="K25" s="20">
        <f>$I$25/$I$62*100</f>
        <v>0</v>
      </c>
      <c r="N25" s="92"/>
      <c r="O25" s="13"/>
      <c r="P25" s="13"/>
    </row>
    <row r="26" spans="1:16" ht="13.5" x14ac:dyDescent="0.25">
      <c r="A26" s="23">
        <v>0.625</v>
      </c>
      <c r="B26" s="24"/>
      <c r="C26" s="15"/>
      <c r="D26" s="16">
        <f>'SCR30 Mixed Standards 5;1'!I24</f>
        <v>0.50984323737882487</v>
      </c>
      <c r="E26" s="17">
        <f t="shared" si="1"/>
        <v>0</v>
      </c>
      <c r="F26" s="18">
        <v>0.99480000000000002</v>
      </c>
      <c r="G26" s="18">
        <v>0.94530000000000003</v>
      </c>
      <c r="H26" s="17">
        <f t="shared" si="2"/>
        <v>0</v>
      </c>
      <c r="I26" s="17">
        <f t="shared" si="0"/>
        <v>0</v>
      </c>
      <c r="K26" s="20">
        <f>$I$26/$I$62*100</f>
        <v>0</v>
      </c>
      <c r="N26" s="92"/>
      <c r="O26" s="13"/>
      <c r="P26" s="13"/>
    </row>
    <row r="27" spans="1:16" ht="13.5" x14ac:dyDescent="0.25">
      <c r="A27" s="44">
        <v>0.66666666666666663</v>
      </c>
      <c r="B27" s="44"/>
      <c r="C27" s="15">
        <v>525.75103999999999</v>
      </c>
      <c r="D27" s="16">
        <f>'SCR30 Mixed Standards 5;1'!I25</f>
        <v>0.52322337655136741</v>
      </c>
      <c r="E27" s="17">
        <f t="shared" si="1"/>
        <v>5.0407991422160014E-3</v>
      </c>
      <c r="F27" s="93">
        <v>0.99480000000000002</v>
      </c>
      <c r="G27" s="18">
        <v>0.94169999999999998</v>
      </c>
      <c r="H27" s="17">
        <f t="shared" si="2"/>
        <v>5.0145869866764781E-3</v>
      </c>
      <c r="I27" s="17">
        <f t="shared" si="0"/>
        <v>4.7469205522248084E-3</v>
      </c>
      <c r="K27" s="20">
        <f>$I$27/$I$62*100</f>
        <v>17.657302971150209</v>
      </c>
      <c r="N27" s="92"/>
      <c r="O27" s="13"/>
      <c r="P27" s="13"/>
    </row>
    <row r="28" spans="1:16" ht="13.5" x14ac:dyDescent="0.25">
      <c r="A28" s="44">
        <v>0.66736111111111107</v>
      </c>
      <c r="B28" s="44"/>
      <c r="C28" s="15">
        <v>341.01441999999997</v>
      </c>
      <c r="D28" s="16">
        <f>'SCR30 Mixed Standards 5;1'!I26</f>
        <v>0.52518037315984534</v>
      </c>
      <c r="E28" s="17">
        <f t="shared" si="1"/>
        <v>3.2573966676191558E-3</v>
      </c>
      <c r="F28" s="18">
        <v>0.995</v>
      </c>
      <c r="G28" s="18">
        <v>0.94810000000000005</v>
      </c>
      <c r="H28" s="17">
        <f t="shared" si="2"/>
        <v>3.24110968428106E-3</v>
      </c>
      <c r="I28" s="17">
        <f t="shared" si="0"/>
        <v>3.0883377805697217E-3</v>
      </c>
      <c r="K28" s="20">
        <f>$I$28/$I$62*100</f>
        <v>11.487808837080919</v>
      </c>
      <c r="N28" s="92"/>
      <c r="O28" s="13"/>
      <c r="P28" s="13"/>
    </row>
    <row r="29" spans="1:16" ht="13.5" x14ac:dyDescent="0.25">
      <c r="A29" s="44">
        <v>0.70833333333333337</v>
      </c>
      <c r="B29" s="44"/>
      <c r="C29" s="15"/>
      <c r="D29" s="16">
        <f>'SCR30 Mixed Standards 5;1'!I27</f>
        <v>0.5249342140817479</v>
      </c>
      <c r="E29" s="17">
        <f t="shared" si="1"/>
        <v>0</v>
      </c>
      <c r="F29" s="18">
        <v>0.995</v>
      </c>
      <c r="G29" s="18">
        <v>0.94769999999999999</v>
      </c>
      <c r="H29" s="17">
        <f t="shared" si="2"/>
        <v>0</v>
      </c>
      <c r="I29" s="17">
        <f t="shared" si="0"/>
        <v>0</v>
      </c>
      <c r="K29" s="20">
        <f>$I$29/$I$62*100</f>
        <v>0</v>
      </c>
      <c r="N29" s="92"/>
      <c r="O29" s="13"/>
      <c r="P29" s="13"/>
    </row>
    <row r="30" spans="1:16" ht="13.5" x14ac:dyDescent="0.25">
      <c r="A30" s="44">
        <v>0.7090277777777777</v>
      </c>
      <c r="B30" s="44"/>
      <c r="C30" s="15"/>
      <c r="D30" s="16">
        <f>'SCR30 Mixed Standards 5;1'!I28</f>
        <v>0.52931603330530186</v>
      </c>
      <c r="E30" s="17">
        <f t="shared" si="1"/>
        <v>0</v>
      </c>
      <c r="F30" s="18">
        <v>0.99529999999999996</v>
      </c>
      <c r="G30" s="18">
        <v>0.95069999999999999</v>
      </c>
      <c r="H30" s="17">
        <f t="shared" si="2"/>
        <v>0</v>
      </c>
      <c r="I30" s="17">
        <f t="shared" si="0"/>
        <v>0</v>
      </c>
      <c r="K30" s="20">
        <f>$I$30/$I$62*100</f>
        <v>0</v>
      </c>
      <c r="N30" s="92"/>
      <c r="O30" s="13"/>
      <c r="P30" s="13"/>
    </row>
    <row r="31" spans="1:16" ht="13.5" x14ac:dyDescent="0.25">
      <c r="A31" s="23">
        <v>0.75</v>
      </c>
      <c r="B31" s="24"/>
      <c r="C31" s="15">
        <v>97.957120000000003</v>
      </c>
      <c r="D31" s="16">
        <f>'SCR30 Mixed Standards 5;1'!I29</f>
        <v>0.57207398693293676</v>
      </c>
      <c r="E31" s="17">
        <f>((C31/$I$11)*(($I$7*$I$9)/D31))/1000</f>
        <v>8.5899413645391508E-4</v>
      </c>
      <c r="F31" s="18">
        <v>0.99524199999999996</v>
      </c>
      <c r="G31" s="18">
        <v>0.95034395000000005</v>
      </c>
      <c r="H31" s="17">
        <f t="shared" si="2"/>
        <v>8.5490704235266729E-4</v>
      </c>
      <c r="I31" s="17">
        <f t="shared" si="0"/>
        <v>8.1633988066445273E-4</v>
      </c>
      <c r="K31" s="20">
        <f>$I$31/$I$62*100</f>
        <v>3.0365708550923736</v>
      </c>
      <c r="N31" s="92"/>
      <c r="O31" s="13"/>
      <c r="P31" s="13"/>
    </row>
    <row r="32" spans="1:16" ht="13.5" x14ac:dyDescent="0.25">
      <c r="A32" s="44">
        <v>0.75069444444444444</v>
      </c>
      <c r="B32" s="44"/>
      <c r="C32" s="15">
        <v>44.798879999999997</v>
      </c>
      <c r="D32" s="16">
        <f>'SCR30 Mixed Standards 5;1'!I30</f>
        <v>0.5560986679727572</v>
      </c>
      <c r="E32" s="17">
        <f>((C32/$I$11)*(($I$7*$I$9)/D32))/1000</f>
        <v>4.0413056040377975E-4</v>
      </c>
      <c r="F32" s="18">
        <v>0.99550000000000005</v>
      </c>
      <c r="G32" s="18">
        <v>0.95269999999999999</v>
      </c>
      <c r="H32" s="17">
        <f t="shared" si="2"/>
        <v>4.0231197288196274E-4</v>
      </c>
      <c r="I32" s="17">
        <f t="shared" si="0"/>
        <v>3.8501518489668097E-4</v>
      </c>
      <c r="K32" s="20">
        <f>$I$32/$I$62*100</f>
        <v>1.4321557930915527</v>
      </c>
      <c r="N32" s="92"/>
      <c r="O32" s="13"/>
      <c r="P32" s="13"/>
    </row>
    <row r="33" spans="1:16" ht="13.5" x14ac:dyDescent="0.25">
      <c r="A33" s="44" t="s">
        <v>46</v>
      </c>
      <c r="B33" s="44"/>
      <c r="C33" s="15"/>
      <c r="D33" s="16">
        <f>'SCR30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92"/>
      <c r="O33" s="13"/>
      <c r="P33" s="13"/>
    </row>
    <row r="34" spans="1:16" ht="13.5" x14ac:dyDescent="0.25">
      <c r="A34" s="44" t="s">
        <v>47</v>
      </c>
      <c r="B34" s="44"/>
      <c r="C34" s="15">
        <v>108.91557</v>
      </c>
      <c r="D34" s="16">
        <f>'SCR30 Mixed Standards 5;1'!I32</f>
        <v>0.57307258596630672</v>
      </c>
      <c r="E34" s="17">
        <f>((C34/$I$11)*(($I$7*$I$9)/D34))/1000</f>
        <v>9.5342541915928035E-4</v>
      </c>
      <c r="F34" s="18">
        <v>0.99539999999999995</v>
      </c>
      <c r="G34" s="18">
        <v>0.95240000000000002</v>
      </c>
      <c r="H34" s="17">
        <f t="shared" si="2"/>
        <v>9.4903966223114757E-4</v>
      </c>
      <c r="I34" s="17">
        <f t="shared" si="0"/>
        <v>9.080423692072986E-4</v>
      </c>
      <c r="K34" s="20">
        <f>$I$34/$I$62*100</f>
        <v>3.3776801291143617</v>
      </c>
      <c r="N34" s="92"/>
      <c r="O34" s="13"/>
      <c r="P34" s="13"/>
    </row>
    <row r="35" spans="1:16" ht="13.5" x14ac:dyDescent="0.25">
      <c r="A35" s="44">
        <v>0.79166666666666663</v>
      </c>
      <c r="B35" s="44"/>
      <c r="C35" s="15"/>
      <c r="D35" s="16">
        <f>'SCR30 Mixed Standards 5;1'!I33</f>
        <v>0.49902505290589699</v>
      </c>
      <c r="E35" s="17">
        <f t="shared" si="1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0"/>
        <v>0</v>
      </c>
      <c r="K35" s="20">
        <f>$I$35/$I$62*100</f>
        <v>0</v>
      </c>
      <c r="N35" s="92"/>
      <c r="O35" s="13"/>
      <c r="P35" s="13"/>
    </row>
    <row r="36" spans="1:16" ht="13.5" x14ac:dyDescent="0.25">
      <c r="A36" s="44">
        <v>0.83333333333333337</v>
      </c>
      <c r="B36" s="44"/>
      <c r="C36" s="15">
        <v>42.36159</v>
      </c>
      <c r="D36" s="16">
        <f>'SCR30 Mixed Standards 5;1'!I34</f>
        <v>0.36080032307251586</v>
      </c>
      <c r="E36" s="17">
        <f t="shared" si="1"/>
        <v>5.8899516021638642E-4</v>
      </c>
      <c r="F36" s="18">
        <v>0.99590000000000001</v>
      </c>
      <c r="G36" s="18">
        <v>0.95699999999999996</v>
      </c>
      <c r="H36" s="17">
        <f t="shared" si="2"/>
        <v>5.865802800594992E-4</v>
      </c>
      <c r="I36" s="17">
        <f t="shared" si="0"/>
        <v>5.6366836832708175E-4</v>
      </c>
      <c r="K36" s="20">
        <f>$I$36/$I$62*100</f>
        <v>2.0966989114954577</v>
      </c>
      <c r="N36" s="92"/>
      <c r="O36" s="13"/>
      <c r="P36" s="13"/>
    </row>
    <row r="37" spans="1:16" ht="13.5" x14ac:dyDescent="0.25">
      <c r="A37" s="23" t="s">
        <v>28</v>
      </c>
      <c r="B37" s="24"/>
      <c r="C37" s="15"/>
      <c r="D37" s="16">
        <f>'SCR30 Mixed Standards 5;1'!I35</f>
        <v>0.81100982709706071</v>
      </c>
      <c r="E37" s="17">
        <f t="shared" si="1"/>
        <v>0</v>
      </c>
      <c r="F37" s="18">
        <v>0.99540499999999998</v>
      </c>
      <c r="G37" s="18">
        <v>0.95204597000000002</v>
      </c>
      <c r="H37" s="17">
        <f t="shared" si="2"/>
        <v>0</v>
      </c>
      <c r="I37" s="17">
        <f t="shared" si="0"/>
        <v>0</v>
      </c>
      <c r="K37" s="20">
        <f>$I$37/$I$62*100</f>
        <v>0</v>
      </c>
      <c r="N37" s="92"/>
      <c r="O37" s="13"/>
      <c r="P37" s="13"/>
    </row>
    <row r="38" spans="1:16" ht="13.5" x14ac:dyDescent="0.25">
      <c r="A38" s="23">
        <v>0.8340277777777777</v>
      </c>
      <c r="B38" s="24"/>
      <c r="C38" s="15"/>
      <c r="D38" s="16">
        <f>'SCR30 Mixed Standards 5;1'!I36</f>
        <v>0.57334694994039437</v>
      </c>
      <c r="E38" s="17">
        <f t="shared" si="1"/>
        <v>0</v>
      </c>
      <c r="F38" s="18">
        <v>0.99585900000000005</v>
      </c>
      <c r="G38" s="18">
        <v>0.95678210500000005</v>
      </c>
      <c r="H38" s="17">
        <f t="shared" si="2"/>
        <v>0</v>
      </c>
      <c r="I38" s="17">
        <f t="shared" si="0"/>
        <v>0</v>
      </c>
      <c r="K38" s="20">
        <f>$I$38/$I$62*100</f>
        <v>0</v>
      </c>
      <c r="N38" s="92"/>
      <c r="O38" s="13"/>
      <c r="P38" s="13"/>
    </row>
    <row r="39" spans="1:16" ht="13.5" x14ac:dyDescent="0.25">
      <c r="A39" s="23" t="s">
        <v>29</v>
      </c>
      <c r="B39" s="24"/>
      <c r="C39" s="15"/>
      <c r="D39" s="16">
        <f>'SCR30 Mixed Standards 5;1'!I37</f>
        <v>0.57334694994039437</v>
      </c>
      <c r="E39" s="17">
        <f t="shared" si="1"/>
        <v>0</v>
      </c>
      <c r="F39" s="18">
        <v>0.99539999999999995</v>
      </c>
      <c r="G39" s="18">
        <v>0.95199999999999996</v>
      </c>
      <c r="H39" s="17">
        <f t="shared" si="2"/>
        <v>0</v>
      </c>
      <c r="I39" s="17">
        <f t="shared" si="0"/>
        <v>0</v>
      </c>
      <c r="K39" s="20">
        <f>$I$39/$I$62*100</f>
        <v>0</v>
      </c>
      <c r="N39" s="92"/>
      <c r="O39" s="13"/>
      <c r="P39" s="13"/>
    </row>
    <row r="40" spans="1:16" ht="13.5" x14ac:dyDescent="0.25">
      <c r="A40" s="44">
        <v>0.875</v>
      </c>
      <c r="B40" s="44"/>
      <c r="C40" s="15">
        <v>36.614199999999997</v>
      </c>
      <c r="D40" s="16">
        <f>'SCR30 Mixed Standards 5;1'!I38</f>
        <v>0.57169928898171185</v>
      </c>
      <c r="E40" s="17">
        <f>((C40/$I$11)*(($I$7*$I$9)/D40))/1000</f>
        <v>3.2128340125328023E-4</v>
      </c>
      <c r="F40" s="18">
        <v>0.99605399999999999</v>
      </c>
      <c r="G40" s="18">
        <v>0.95881644600000004</v>
      </c>
      <c r="H40" s="17">
        <f>E40*F40</f>
        <v>3.2001561695193479E-4</v>
      </c>
      <c r="I40" s="17">
        <f>E40*G40</f>
        <v>3.0805180894846209E-4</v>
      </c>
      <c r="K40" s="20">
        <f>$I$40/$I$62*100</f>
        <v>1.1458721631362738</v>
      </c>
      <c r="N40" s="92"/>
      <c r="O40" s="13"/>
      <c r="P40" s="94"/>
    </row>
    <row r="41" spans="1:16" ht="13.5" x14ac:dyDescent="0.25">
      <c r="A41" s="23">
        <v>0.83472222222222225</v>
      </c>
      <c r="B41" s="24"/>
      <c r="C41" s="15"/>
      <c r="D41" s="16">
        <f>'SCR30 Mixed Standards 5;1'!I39</f>
        <v>0.57248541312805568</v>
      </c>
      <c r="E41" s="17">
        <f t="shared" ref="E41" si="3">((C41/$I$11)*(($I$7*$I$9)/D41))/1000</f>
        <v>0</v>
      </c>
      <c r="F41" s="18">
        <v>0.99583299999999997</v>
      </c>
      <c r="G41" s="18">
        <v>0.95651359599999997</v>
      </c>
      <c r="H41" s="17">
        <f t="shared" ref="H41" si="4">E41*F41</f>
        <v>0</v>
      </c>
      <c r="I41" s="17">
        <f t="shared" ref="I41" si="5">E41*G41</f>
        <v>0</v>
      </c>
      <c r="K41" s="20">
        <f>$I$41/$I$62*100</f>
        <v>0</v>
      </c>
      <c r="N41" s="92"/>
      <c r="O41" s="13"/>
      <c r="P41" s="13"/>
    </row>
    <row r="42" spans="1:16" ht="13.5" x14ac:dyDescent="0.25">
      <c r="A42" s="50" t="s">
        <v>45</v>
      </c>
      <c r="B42" s="24"/>
      <c r="C42" s="15">
        <v>28.335059999999999</v>
      </c>
      <c r="D42" s="16">
        <f>'SCR30 Mixed Standards 5;1'!I40</f>
        <v>0.57248541312805568</v>
      </c>
      <c r="E42" s="17">
        <f t="shared" si="1"/>
        <v>2.4829393003960096E-4</v>
      </c>
      <c r="F42" s="18">
        <v>0.99583299999999997</v>
      </c>
      <c r="G42" s="18">
        <v>0.95651359599999997</v>
      </c>
      <c r="H42" s="17">
        <f t="shared" si="2"/>
        <v>2.4725928923312595E-4</v>
      </c>
      <c r="I42" s="17">
        <f t="shared" si="0"/>
        <v>2.3749651988715112E-4</v>
      </c>
      <c r="K42" s="20">
        <f>$I$42/$I$62*100</f>
        <v>0.88342494046498787</v>
      </c>
      <c r="N42" s="92"/>
      <c r="O42" s="13"/>
      <c r="P42" s="13"/>
    </row>
    <row r="43" spans="1:16" ht="13.5" x14ac:dyDescent="0.25">
      <c r="A43" s="23">
        <v>0.91666666666666663</v>
      </c>
      <c r="B43" s="24"/>
      <c r="C43" s="15"/>
      <c r="D43" s="16">
        <f>'SCR30 Mixed Standards 5;1'!I41</f>
        <v>0.57248541312805568</v>
      </c>
      <c r="E43" s="17">
        <f t="shared" si="1"/>
        <v>0</v>
      </c>
      <c r="F43" s="18">
        <v>0.99619999999999997</v>
      </c>
      <c r="G43" s="18">
        <v>0.96040000000000003</v>
      </c>
      <c r="H43" s="17">
        <f t="shared" si="2"/>
        <v>0</v>
      </c>
      <c r="I43" s="17">
        <f t="shared" si="0"/>
        <v>0</v>
      </c>
      <c r="K43" s="20">
        <f>$I$43/$I$62*100</f>
        <v>0</v>
      </c>
      <c r="N43" s="92"/>
      <c r="O43" s="13"/>
      <c r="P43" s="13"/>
    </row>
    <row r="44" spans="1:16" ht="13.5" x14ac:dyDescent="0.25">
      <c r="A44" s="23" t="s">
        <v>30</v>
      </c>
      <c r="B44" s="24"/>
      <c r="C44" s="15"/>
      <c r="D44" s="16">
        <f>'SCR30 Mixed Standards 5;1'!I42</f>
        <v>0.47474204470894843</v>
      </c>
      <c r="E44" s="17">
        <f t="shared" si="1"/>
        <v>0</v>
      </c>
      <c r="F44" s="95">
        <v>0.995807</v>
      </c>
      <c r="G44" s="95">
        <v>0.95624246800000001</v>
      </c>
      <c r="H44" s="17">
        <f t="shared" si="2"/>
        <v>0</v>
      </c>
      <c r="I44" s="17">
        <f t="shared" si="0"/>
        <v>0</v>
      </c>
      <c r="K44" s="20">
        <f>$I$44/$I$62*100</f>
        <v>0</v>
      </c>
      <c r="N44" s="92"/>
      <c r="O44" s="13"/>
      <c r="P44" s="13"/>
    </row>
    <row r="45" spans="1:16" x14ac:dyDescent="0.2">
      <c r="A45" s="23">
        <v>0.91736111111111107</v>
      </c>
      <c r="B45" s="24"/>
      <c r="C45" s="96" t="s">
        <v>44</v>
      </c>
      <c r="D45" s="16">
        <f>'SCR30 Mixed Standards 5;1'!I43</f>
        <v>0.47474204470894843</v>
      </c>
      <c r="E45" s="17" t="e">
        <f t="shared" si="1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92"/>
      <c r="O45" s="13"/>
      <c r="P45" s="13"/>
    </row>
    <row r="46" spans="1:16" ht="13.5" x14ac:dyDescent="0.25">
      <c r="A46" s="23" t="s">
        <v>31</v>
      </c>
      <c r="B46" s="24"/>
      <c r="C46" s="15"/>
      <c r="D46" s="16">
        <f>'SCR30 Mixed Standards 5;1'!I44</f>
        <v>0.75924000000000036</v>
      </c>
      <c r="E46" s="17">
        <f t="shared" si="1"/>
        <v>0</v>
      </c>
      <c r="F46" s="97">
        <v>0.99580000000000002</v>
      </c>
      <c r="G46" s="97">
        <v>0.95620000000000005</v>
      </c>
      <c r="H46" s="17">
        <f t="shared" si="2"/>
        <v>0</v>
      </c>
      <c r="I46" s="17">
        <f t="shared" si="0"/>
        <v>0</v>
      </c>
      <c r="K46" s="20">
        <f>$I$46/$I$62*100</f>
        <v>0</v>
      </c>
      <c r="N46" s="92"/>
      <c r="O46" s="13"/>
      <c r="P46" s="13"/>
    </row>
    <row r="47" spans="1:16" ht="13.5" x14ac:dyDescent="0.25">
      <c r="A47" s="23" t="s">
        <v>32</v>
      </c>
      <c r="B47" s="24"/>
      <c r="C47" s="15">
        <v>83.335279999999997</v>
      </c>
      <c r="D47" s="16">
        <f>'SCR30 Mixed Standards 5;1'!I45</f>
        <v>0.56695087597379212</v>
      </c>
      <c r="E47" s="17">
        <f t="shared" si="1"/>
        <v>7.3737746281293164E-4</v>
      </c>
      <c r="F47" s="95">
        <v>0.99578100000000003</v>
      </c>
      <c r="G47" s="95">
        <v>0.95596872600000005</v>
      </c>
      <c r="H47" s="17">
        <f t="shared" si="2"/>
        <v>7.342664672973239E-4</v>
      </c>
      <c r="I47" s="17">
        <f t="shared" si="0"/>
        <v>7.0490979370639063E-4</v>
      </c>
      <c r="K47" s="20">
        <f>$I$47/$I$62*100</f>
        <v>2.6220800744118429</v>
      </c>
      <c r="N47" s="92"/>
      <c r="O47" s="13"/>
      <c r="P47" s="13"/>
    </row>
    <row r="48" spans="1:16" ht="13.5" x14ac:dyDescent="0.25">
      <c r="A48" s="50">
        <v>0.95833333333333337</v>
      </c>
      <c r="B48" s="24"/>
      <c r="C48" s="15"/>
      <c r="D48" s="16">
        <f>'SCR30 Mixed Standards 5;1'!I46</f>
        <v>0.49902505290589699</v>
      </c>
      <c r="E48" s="17">
        <f>((C48/$I$11)*(($I$7*$I$9)/D48))/1000</f>
        <v>0</v>
      </c>
      <c r="F48" s="95">
        <v>0.99616700000000002</v>
      </c>
      <c r="G48" s="95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92"/>
      <c r="O48" s="13"/>
      <c r="P48" s="13"/>
    </row>
    <row r="49" spans="1:16" ht="13.5" x14ac:dyDescent="0.25">
      <c r="A49" s="50">
        <v>0.91805555555555562</v>
      </c>
      <c r="B49" s="24"/>
      <c r="C49" s="15"/>
      <c r="D49" s="16">
        <f>'SCR30 Mixed Standards 5;1'!I47</f>
        <v>0.49902505290589699</v>
      </c>
      <c r="E49" s="17">
        <f t="shared" si="1"/>
        <v>0</v>
      </c>
      <c r="F49" s="95">
        <v>0.99616700000000002</v>
      </c>
      <c r="G49" s="95">
        <v>0.95999944110000002</v>
      </c>
      <c r="H49" s="17">
        <f t="shared" si="2"/>
        <v>0</v>
      </c>
      <c r="I49" s="17">
        <f t="shared" si="0"/>
        <v>0</v>
      </c>
      <c r="K49" s="20">
        <f>$I$49/$I$62*100</f>
        <v>0</v>
      </c>
      <c r="N49" s="92"/>
      <c r="O49" s="13"/>
      <c r="P49" s="13"/>
    </row>
    <row r="50" spans="1:16" x14ac:dyDescent="0.2">
      <c r="A50" s="50" t="s">
        <v>25</v>
      </c>
      <c r="B50" s="51"/>
      <c r="C50" s="96"/>
      <c r="D50" s="16">
        <f>'SCR30 Mixed Standards 5;1'!I48</f>
        <v>0.51761976434928081</v>
      </c>
      <c r="E50" s="17">
        <f t="shared" si="1"/>
        <v>0</v>
      </c>
      <c r="F50" s="95">
        <v>0.99575400000000003</v>
      </c>
      <c r="G50" s="95">
        <v>0.95568958100000001</v>
      </c>
      <c r="H50" s="17">
        <f t="shared" si="2"/>
        <v>0</v>
      </c>
      <c r="I50" s="17"/>
      <c r="K50" s="20"/>
      <c r="N50" s="92"/>
      <c r="O50" s="13"/>
      <c r="P50" s="13"/>
    </row>
    <row r="51" spans="1:16" ht="13.5" x14ac:dyDescent="0.25">
      <c r="A51" s="50" t="s">
        <v>33</v>
      </c>
      <c r="B51" s="24"/>
      <c r="C51" s="15">
        <v>377.25531000000001</v>
      </c>
      <c r="D51" s="16">
        <f>'SCR30 Mixed Standards 5;1'!I49</f>
        <v>0.53474774135716341</v>
      </c>
      <c r="E51" s="17">
        <f t="shared" si="1"/>
        <v>3.5390996716146822E-3</v>
      </c>
      <c r="F51" s="95">
        <v>0.99648800000000004</v>
      </c>
      <c r="G51" s="95">
        <v>0.96334507599999997</v>
      </c>
      <c r="H51" s="17">
        <f t="shared" si="2"/>
        <v>3.5266703535679718E-3</v>
      </c>
      <c r="I51" s="17">
        <f t="shared" si="0"/>
        <v>3.409374242123221E-3</v>
      </c>
      <c r="K51" s="20">
        <f>$I$51/$I$62*100</f>
        <v>12.681980511974308</v>
      </c>
      <c r="N51" s="92"/>
      <c r="O51" s="13"/>
      <c r="P51" s="13"/>
    </row>
    <row r="52" spans="1:16" ht="13.5" x14ac:dyDescent="0.25">
      <c r="A52" s="50" t="s">
        <v>26</v>
      </c>
      <c r="B52" s="24"/>
      <c r="C52" s="15"/>
      <c r="D52" s="16">
        <f>'SCR30 Mixed Standards 5;1'!I50</f>
        <v>0.51673904501390822</v>
      </c>
      <c r="E52" s="17">
        <f t="shared" si="1"/>
        <v>0</v>
      </c>
      <c r="F52" s="95">
        <v>0.99646900000000005</v>
      </c>
      <c r="G52" s="95">
        <v>0.96315165800000002</v>
      </c>
      <c r="H52" s="17">
        <f t="shared" si="2"/>
        <v>0</v>
      </c>
      <c r="I52" s="17">
        <f>E52*G52</f>
        <v>0</v>
      </c>
      <c r="K52" s="20">
        <f>$I$52/$I$62*100</f>
        <v>0</v>
      </c>
      <c r="N52" s="92"/>
      <c r="O52" s="13"/>
      <c r="P52" s="13"/>
    </row>
    <row r="53" spans="1:16" ht="13.5" x14ac:dyDescent="0.25">
      <c r="A53" s="50" t="s">
        <v>40</v>
      </c>
      <c r="B53" s="24"/>
      <c r="C53" s="15"/>
      <c r="D53" s="16">
        <f>'SCR30 Mixed Standards 5;1'!I51</f>
        <v>0.57061991775327847</v>
      </c>
      <c r="E53" s="17">
        <f t="shared" si="1"/>
        <v>0</v>
      </c>
      <c r="F53" s="18">
        <v>0.99609999999999999</v>
      </c>
      <c r="G53" s="18">
        <f>G54-0.003</f>
        <v>0.95305923199999998</v>
      </c>
      <c r="H53" s="17">
        <f t="shared" si="2"/>
        <v>0</v>
      </c>
      <c r="I53" s="17">
        <f t="shared" si="0"/>
        <v>0</v>
      </c>
      <c r="K53" s="20">
        <f>$I$53/$I$62*100</f>
        <v>0</v>
      </c>
      <c r="N53" s="92"/>
      <c r="O53" s="13"/>
      <c r="P53" s="13"/>
    </row>
    <row r="54" spans="1:16" ht="13.5" x14ac:dyDescent="0.25">
      <c r="A54" s="23" t="s">
        <v>39</v>
      </c>
      <c r="B54" s="24"/>
      <c r="C54" s="15">
        <v>105.31837</v>
      </c>
      <c r="D54" s="16">
        <f>'SCR30 Mixed Standards 5;1'!I52</f>
        <v>0.50773983680032553</v>
      </c>
      <c r="E54" s="17">
        <f t="shared" si="1"/>
        <v>1.0405651610334524E-3</v>
      </c>
      <c r="F54" s="97">
        <v>0.99609999999999999</v>
      </c>
      <c r="G54" s="97">
        <f>G55-0.003</f>
        <v>0.95605923199999998</v>
      </c>
      <c r="H54" s="17">
        <f t="shared" si="2"/>
        <v>1.0365069569054221E-3</v>
      </c>
      <c r="I54" s="17">
        <f t="shared" si="0"/>
        <v>9.9484192870359883E-4</v>
      </c>
      <c r="K54" s="20">
        <f>$I$54/$I$62*100</f>
        <v>3.7005517893679181</v>
      </c>
      <c r="N54" s="92"/>
      <c r="O54" s="13"/>
      <c r="P54" s="13"/>
    </row>
    <row r="55" spans="1:16" ht="14.25" thickBot="1" x14ac:dyDescent="0.3">
      <c r="A55" s="23" t="s">
        <v>34</v>
      </c>
      <c r="B55" s="24"/>
      <c r="C55" s="15">
        <v>747.14380000000006</v>
      </c>
      <c r="D55" s="16">
        <f>'SCR30 Mixed Standards 5;1'!I53</f>
        <v>0.47458077977285135</v>
      </c>
      <c r="E55" s="17">
        <f t="shared" si="1"/>
        <v>7.8976965450389923E-3</v>
      </c>
      <c r="F55" s="98">
        <v>0.99607699999999999</v>
      </c>
      <c r="G55" s="98">
        <v>0.95905923199999998</v>
      </c>
      <c r="H55" s="17">
        <f t="shared" si="2"/>
        <v>7.866713881492805E-3</v>
      </c>
      <c r="I55" s="17">
        <f t="shared" si="0"/>
        <v>7.5743587830541491E-3</v>
      </c>
      <c r="K55" s="20">
        <f>$I$55/$I$62*100</f>
        <v>28.174633717410025</v>
      </c>
      <c r="N55" s="92"/>
      <c r="O55" s="13"/>
      <c r="P55" s="13"/>
    </row>
    <row r="56" spans="1:16" x14ac:dyDescent="0.2">
      <c r="A56" s="19"/>
      <c r="F56" s="99" t="s">
        <v>7</v>
      </c>
      <c r="G56" s="99"/>
      <c r="H56" s="100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1" t="s">
        <v>21</v>
      </c>
      <c r="K56" s="102"/>
    </row>
    <row r="57" spans="1:16" x14ac:dyDescent="0.2">
      <c r="A57" s="19"/>
      <c r="B57" s="103"/>
      <c r="C57" s="103"/>
      <c r="D57" s="103"/>
      <c r="E57" s="104"/>
      <c r="F57" s="105" t="s">
        <v>8</v>
      </c>
      <c r="G57" s="105"/>
      <c r="H57" s="106" t="s">
        <v>21</v>
      </c>
      <c r="I57" s="107"/>
      <c r="K57" s="108"/>
    </row>
    <row r="58" spans="1:16" x14ac:dyDescent="0.2">
      <c r="A58" s="19"/>
      <c r="B58" s="103"/>
      <c r="C58" s="103"/>
      <c r="D58" s="103"/>
      <c r="E58" s="19"/>
      <c r="F58" s="105" t="s">
        <v>22</v>
      </c>
      <c r="G58" s="105"/>
      <c r="H58" s="106" t="s">
        <v>21</v>
      </c>
      <c r="I58" s="107"/>
      <c r="K58" s="108"/>
    </row>
    <row r="59" spans="1:16" x14ac:dyDescent="0.2">
      <c r="A59" s="19"/>
      <c r="B59" s="103"/>
      <c r="C59" s="103"/>
      <c r="D59" s="103"/>
      <c r="E59" s="19"/>
      <c r="F59" s="105" t="s">
        <v>9</v>
      </c>
      <c r="G59" s="105"/>
      <c r="H59" s="106" t="s">
        <v>21</v>
      </c>
      <c r="I59" s="107" t="e">
        <f>(((I27/I13)+(I29/I13)+(I31/I13)+(I34/I13)+(I36/I13)+(I37/I13)+(I38/I13)+(I46/I13)+(I53/I13)+(#REF!/I13)))</f>
        <v>#REF!</v>
      </c>
      <c r="K59" s="108"/>
    </row>
    <row r="60" spans="1:16" x14ac:dyDescent="0.2">
      <c r="A60" s="19"/>
      <c r="B60" s="29"/>
      <c r="C60" s="22"/>
      <c r="D60" s="22"/>
      <c r="E60" s="19"/>
      <c r="F60" s="109" t="s">
        <v>24</v>
      </c>
      <c r="G60" s="109"/>
      <c r="H60" s="106" t="s">
        <v>21</v>
      </c>
      <c r="I60" s="106" t="e">
        <f>(((I39/I13)+(I42/I13)+(I43/I13)+(I45/I13)+(I47/I13)+(I50/I13)+(I52/I13)+(I54/I13)+(I55/I13)+(#REF!/I13)+(#REF!/I13)+(#REF!/I13)))</f>
        <v>#REF!</v>
      </c>
      <c r="K60" s="108"/>
    </row>
    <row r="61" spans="1:16" x14ac:dyDescent="0.2">
      <c r="A61" s="19"/>
      <c r="B61" s="110"/>
      <c r="C61" s="111"/>
      <c r="D61" s="111"/>
      <c r="E61" s="19"/>
      <c r="F61" s="112" t="s">
        <v>27</v>
      </c>
      <c r="G61" s="112"/>
      <c r="H61" s="106" t="s">
        <v>21</v>
      </c>
      <c r="I61" s="106"/>
      <c r="J61" s="28"/>
      <c r="K61" s="113"/>
    </row>
    <row r="62" spans="1:16" x14ac:dyDescent="0.2">
      <c r="A62" s="19"/>
      <c r="G62" s="114" t="s">
        <v>35</v>
      </c>
      <c r="H62" s="11" t="s">
        <v>21</v>
      </c>
      <c r="I62" s="115">
        <f>SUM(I18:I55)</f>
        <v>2.688361048106086E-2</v>
      </c>
      <c r="K62" s="116">
        <f>SUM(K18:K55)</f>
        <v>100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SCR30 Mixed Standards 5;1</vt:lpstr>
      <vt:lpstr>SRC30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2020-03-06T20:46:08Z</dcterms:modified>
</cp:coreProperties>
</file>