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C1702A8B-D7F0-4A60-9D21-B8228021C6D5}" xr6:coauthVersionLast="45" xr6:coauthVersionMax="45" xr10:uidLastSave="{00000000-0000-0000-0000-000000000000}"/>
  <bookViews>
    <workbookView xWindow="2685" yWindow="2685" windowWidth="21600" windowHeight="14550" tabRatio="835" xr2:uid="{00000000-000D-0000-FFFF-FFFF00000000}"/>
  </bookViews>
  <sheets>
    <sheet name="Mixed Standards 5;1" sheetId="2" r:id="rId1"/>
    <sheet name="M12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O27" i="29" l="1"/>
  <c r="P55" i="29"/>
  <c r="P39" i="29"/>
  <c r="P23" i="29"/>
  <c r="O31" i="29"/>
  <c r="O53" i="29"/>
  <c r="P52" i="29"/>
  <c r="P30" i="29"/>
  <c r="P42" i="29"/>
  <c r="P54" i="29"/>
  <c r="O25" i="29"/>
  <c r="O41" i="29"/>
  <c r="O33" i="29"/>
  <c r="P32" i="29"/>
  <c r="P44" i="29"/>
  <c r="P46" i="29"/>
  <c r="P48" i="29"/>
  <c r="P24" i="29"/>
  <c r="O54" i="29"/>
  <c r="O52" i="29"/>
  <c r="O55" i="29"/>
  <c r="O32" i="29"/>
  <c r="P31" i="29"/>
  <c r="O23" i="29"/>
  <c r="P28" i="29"/>
  <c r="O42" i="29"/>
  <c r="K62" i="29"/>
  <c r="O44" i="29" l="1"/>
  <c r="P25" i="29"/>
  <c r="O35" i="29"/>
  <c r="O46" i="29"/>
  <c r="O51" i="29"/>
  <c r="P47" i="29"/>
  <c r="O24" i="29"/>
  <c r="P26" i="29"/>
  <c r="O29" i="29"/>
  <c r="O28" i="29"/>
  <c r="O30" i="29"/>
  <c r="O49" i="29"/>
  <c r="O37" i="29"/>
  <c r="P40" i="29"/>
  <c r="P34" i="29"/>
  <c r="O43" i="29"/>
  <c r="P38" i="29"/>
  <c r="O36" i="29"/>
  <c r="P27" i="29"/>
  <c r="O48" i="29"/>
  <c r="P33" i="29"/>
  <c r="O39" i="29"/>
  <c r="P53" i="29"/>
  <c r="P41" i="29"/>
  <c r="O26" i="29"/>
  <c r="P29" i="29"/>
  <c r="O47" i="29"/>
  <c r="P49" i="29"/>
  <c r="O34" i="29"/>
  <c r="P35" i="29"/>
  <c r="P36" i="29"/>
  <c r="P37" i="29"/>
  <c r="O38" i="29"/>
  <c r="O40" i="29"/>
  <c r="P43" i="29"/>
  <c r="P51" i="29"/>
  <c r="O20" i="29"/>
  <c r="P20" i="29"/>
  <c r="P21" i="29" l="1"/>
  <c r="O21" i="29"/>
</calcChain>
</file>

<file path=xl/sharedStrings.xml><?xml version="1.0" encoding="utf-8"?>
<sst xmlns="http://schemas.openxmlformats.org/spreadsheetml/2006/main" count="73" uniqueCount="53">
  <si>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</si>
  <si>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</si>
  <si>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</si>
  <si>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</si>
  <si>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</si>
  <si>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</si>
  <si>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</si>
  <si>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</si>
  <si>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</si>
  <si>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</si>
  <si>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</si>
  <si>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</si>
  <si>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</si>
  <si>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</si>
  <si>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</si>
  <si>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</si>
  <si>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</si>
  <si>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</si>
  <si>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</si>
  <si>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</si>
  <si>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</si>
  <si>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</si>
  <si>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</si>
  <si>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</si>
  <si>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</si>
  <si>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</si>
  <si>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</si>
  <si>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</si>
  <si>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</si>
  <si>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</si>
  <si>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</si>
  <si>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</si>
  <si>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</si>
  <si>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</si>
  <si>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</si>
  <si>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r>
      <t xml:space="preserve">FILL IN ONLY </t>
    </r>
    <r>
      <rPr>
        <b/>
        <u/>
        <sz val="10"/>
        <rFont val="Arial"/>
        <family val="2"/>
      </rPr>
      <t>BLUE</t>
    </r>
    <r>
      <rPr>
        <u/>
        <sz val="10"/>
        <rFont val="Arial"/>
        <family val="2"/>
      </rPr>
      <t xml:space="preserve"> AREAS</t>
    </r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</si>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</sst>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6" formatCode="#.####00\ &quot;mL&quot;"/>
    <numFmt numFmtId="167" formatCode="##.####0\ &quot;mg / mL&quot;"/>
    <numFmt numFmtId="168" formatCode="#.####\ &quot;g&quot;"/>
    <numFmt numFmtId="169" formatCode="0.0000"/>
    <numFmt numFmtId="170" formatCode="##.####0\ \g"/>
    <numFmt numFmtId="171" formatCode="[&gt;0]##.####0\ %;General;&quot;N/A&quot;"/>
    <numFmt numFmtId="172" formatCode="0.0"/>
    <numFmt numFmtId="173" formatCode="[&gt;0]##.##0\ %;General;&quot;N/A&quot;"/>
    <numFmt numFmtId="174" formatCode="[&gt;0]##.###0\ %;General"/>
    <numFmt numFmtId="175" formatCode="##.###0\ \g"/>
    <numFmt numFmtId="176" formatCode="0.00000"/>
    <numFmt numFmtId="178" formatCode="mm/dd/&quot;08&quot;"/>
    <numFmt numFmtId="179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5" fillId="0" borderId="0" xfId="0" applyFont="1" applyAlignment="1">
      <alignment horizontal="right"/>
    </xf>
    <xf numFmtId="0" fontId="7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71" fontId="0" fillId="0" borderId="9" xfId="0" applyNumberFormat="1" applyBorder="1" applyAlignment="1">
      <alignment horizontal="center"/>
    </xf>
    <xf numFmtId="2" fontId="5" fillId="3" borderId="9" xfId="0" applyNumberFormat="1" applyFont="1" applyFill="1" applyBorder="1" applyAlignment="1">
      <alignment horizontal="center"/>
    </xf>
    <xf numFmtId="169" fontId="6" fillId="0" borderId="9" xfId="0" applyNumberFormat="1" applyFont="1" applyBorder="1" applyAlignment="1">
      <alignment horizontal="center"/>
    </xf>
    <xf numFmtId="174" fontId="0" fillId="0" borderId="9" xfId="0" applyNumberFormat="1" applyBorder="1" applyAlignment="1">
      <alignment horizontal="center"/>
    </xf>
    <xf numFmtId="0" fontId="20" fillId="0" borderId="0" xfId="0" applyFont="1"/>
    <xf numFmtId="0" fontId="18" fillId="0" borderId="0" xfId="0" applyFont="1" applyAlignment="1">
      <alignment horizontal="center" vertical="center"/>
    </xf>
    <xf numFmtId="167" fontId="7" fillId="3" borderId="1" xfId="0" applyNumberFormat="1" applyFont="1" applyFill="1" applyBorder="1"/>
    <xf numFmtId="168" fontId="7" fillId="3" borderId="1" xfId="0" applyNumberFormat="1" applyFont="1" applyFill="1" applyBorder="1"/>
    <xf numFmtId="0" fontId="14" fillId="0" borderId="0" xfId="0" applyFont="1" applyBorder="1"/>
    <xf numFmtId="0" fontId="20" fillId="0" borderId="0" xfId="0" applyFont="1" applyBorder="1"/>
    <xf numFmtId="0" fontId="2" fillId="0" borderId="0" xfId="0" applyFont="1" applyBorder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/>
    </xf>
    <xf numFmtId="169" fontId="14" fillId="0" borderId="9" xfId="0" applyNumberFormat="1" applyFont="1" applyBorder="1" applyAlignment="1">
      <alignment horizontal="center" vertical="center" wrapText="1"/>
    </xf>
    <xf numFmtId="176" fontId="14" fillId="0" borderId="9" xfId="0" applyNumberFormat="1" applyFont="1" applyBorder="1" applyAlignment="1">
      <alignment horizontal="center"/>
    </xf>
    <xf numFmtId="173" fontId="0" fillId="0" borderId="13" xfId="0" applyNumberFormat="1" applyBorder="1" applyAlignment="1">
      <alignment horizontal="center"/>
    </xf>
    <xf numFmtId="171" fontId="0" fillId="0" borderId="13" xfId="0" applyNumberFormat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72" fontId="6" fillId="0" borderId="0" xfId="0" applyNumberFormat="1" applyFont="1" applyBorder="1" applyAlignment="1">
      <alignment horizontal="center"/>
    </xf>
    <xf numFmtId="169" fontId="6" fillId="0" borderId="0" xfId="0" applyNumberFormat="1" applyFont="1" applyBorder="1" applyAlignment="1">
      <alignment horizontal="center"/>
    </xf>
    <xf numFmtId="175" fontId="4" fillId="0" borderId="0" xfId="0" applyNumberFormat="1" applyFont="1" applyBorder="1"/>
    <xf numFmtId="169" fontId="22" fillId="0" borderId="9" xfId="0" applyNumberFormat="1" applyFont="1" applyBorder="1" applyAlignment="1">
      <alignment horizontal="center"/>
    </xf>
    <xf numFmtId="169" fontId="22" fillId="0" borderId="11" xfId="0" applyNumberFormat="1" applyFont="1" applyBorder="1" applyAlignment="1">
      <alignment horizontal="center"/>
    </xf>
    <xf numFmtId="169" fontId="22" fillId="0" borderId="12" xfId="0" applyNumberFormat="1" applyFont="1" applyBorder="1" applyAlignment="1">
      <alignment horizontal="center"/>
    </xf>
    <xf numFmtId="0" fontId="7" fillId="3" borderId="1" xfId="0" applyFont="1" applyFill="1" applyBorder="1"/>
    <xf numFmtId="166" fontId="7" fillId="0" borderId="1" xfId="0" applyNumberFormat="1" applyFont="1" applyFill="1" applyBorder="1"/>
    <xf numFmtId="170" fontId="11" fillId="0" borderId="1" xfId="0" applyNumberFormat="1" applyFont="1" applyFill="1" applyBorder="1"/>
    <xf numFmtId="171" fontId="0" fillId="4" borderId="9" xfId="0" applyNumberFormat="1" applyFill="1" applyBorder="1" applyAlignment="1">
      <alignment horizontal="center"/>
    </xf>
    <xf numFmtId="178" fontId="5" fillId="0" borderId="0" xfId="0" applyNumberFormat="1" applyFont="1" applyFill="1" applyAlignment="1">
      <alignment horizontal="center"/>
    </xf>
    <xf numFmtId="0" fontId="26" fillId="0" borderId="0" xfId="0" applyFont="1" applyAlignment="1">
      <alignment horizontal="right"/>
    </xf>
    <xf numFmtId="171" fontId="0" fillId="0" borderId="9" xfId="0" applyNumberFormat="1" applyFont="1" applyFill="1" applyBorder="1" applyAlignment="1">
      <alignment horizontal="center"/>
    </xf>
    <xf numFmtId="176" fontId="0" fillId="0" borderId="9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2" fontId="27" fillId="3" borderId="9" xfId="0" applyNumberFormat="1" applyFont="1" applyFill="1" applyBorder="1" applyAlignment="1">
      <alignment horizontal="center"/>
    </xf>
    <xf numFmtId="2" fontId="5" fillId="6" borderId="9" xfId="0" applyNumberFormat="1" applyFont="1" applyFill="1" applyBorder="1" applyAlignment="1">
      <alignment horizontal="center"/>
    </xf>
    <xf numFmtId="169" fontId="14" fillId="6" borderId="9" xfId="0" applyNumberFormat="1" applyFont="1" applyFill="1" applyBorder="1" applyAlignment="1">
      <alignment horizontal="center" vertical="center" wrapText="1"/>
    </xf>
    <xf numFmtId="176" fontId="14" fillId="6" borderId="9" xfId="0" applyNumberFormat="1" applyFont="1" applyFill="1" applyBorder="1" applyAlignment="1">
      <alignment horizontal="center"/>
    </xf>
    <xf numFmtId="169" fontId="22" fillId="6" borderId="9" xfId="0" applyNumberFormat="1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/>
    </xf>
    <xf numFmtId="0" fontId="0" fillId="7" borderId="11" xfId="0" applyFill="1" applyBorder="1"/>
    <xf numFmtId="0" fontId="0" fillId="7" borderId="12" xfId="0" applyFill="1" applyBorder="1"/>
    <xf numFmtId="0" fontId="0" fillId="7" borderId="13" xfId="0" applyFill="1" applyBorder="1"/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28" fillId="0" borderId="0" xfId="0" applyFont="1" applyAlignment="1">
      <alignment horizontal="center" vertical="center"/>
    </xf>
    <xf numFmtId="178" fontId="8" fillId="8" borderId="0" xfId="0" applyNumberFormat="1" applyFont="1" applyFill="1" applyBorder="1" applyAlignment="1">
      <alignment horizontal="center"/>
    </xf>
    <xf numFmtId="14" fontId="29" fillId="9" borderId="0" xfId="0" applyNumberFormat="1" applyFont="1" applyFill="1" applyBorder="1" applyAlignment="1">
      <alignment horizontal="center" vertical="center"/>
    </xf>
    <xf numFmtId="0" fontId="4" fillId="0" borderId="0" xfId="0" applyFont="1"/>
    <xf numFmtId="14" fontId="0" fillId="9" borderId="0" xfId="0" applyNumberFormat="1" applyFill="1"/>
    <xf numFmtId="0" fontId="5" fillId="0" borderId="0" xfId="0" applyNumberFormat="1" applyFont="1" applyBorder="1" applyAlignment="1">
      <alignment horizontal="center"/>
    </xf>
    <xf numFmtId="176" fontId="14" fillId="8" borderId="9" xfId="0" applyNumberFormat="1" applyFont="1" applyFill="1" applyBorder="1" applyAlignment="1">
      <alignment horizontal="center"/>
    </xf>
    <xf numFmtId="0" fontId="0" fillId="6" borderId="0" xfId="0" applyFill="1" applyBorder="1"/>
    <xf numFmtId="176" fontId="0" fillId="0" borderId="9" xfId="0" applyNumberFormat="1" applyBorder="1" applyAlignment="1">
      <alignment horizontal="center"/>
    </xf>
    <xf numFmtId="176" fontId="0" fillId="6" borderId="9" xfId="0" applyNumberFormat="1" applyFill="1" applyBorder="1" applyAlignment="1">
      <alignment horizontal="center"/>
    </xf>
    <xf numFmtId="169" fontId="22" fillId="8" borderId="9" xfId="0" applyNumberFormat="1" applyFont="1" applyFill="1" applyBorder="1" applyAlignment="1">
      <alignment horizontal="center"/>
    </xf>
    <xf numFmtId="176" fontId="0" fillId="0" borderId="0" xfId="0" applyNumberFormat="1"/>
    <xf numFmtId="169" fontId="14" fillId="10" borderId="9" xfId="0" applyNumberFormat="1" applyFont="1" applyFill="1" applyBorder="1" applyAlignment="1">
      <alignment horizontal="center" vertical="center" wrapText="1"/>
    </xf>
    <xf numFmtId="176" fontId="14" fillId="10" borderId="9" xfId="0" applyNumberFormat="1" applyFont="1" applyFill="1" applyBorder="1" applyAlignment="1">
      <alignment horizontal="center"/>
    </xf>
    <xf numFmtId="169" fontId="22" fillId="10" borderId="9" xfId="0" applyNumberFormat="1" applyFont="1" applyFill="1" applyBorder="1" applyAlignment="1">
      <alignment horizontal="center"/>
    </xf>
    <xf numFmtId="0" fontId="0" fillId="10" borderId="0" xfId="0" applyFill="1" applyBorder="1"/>
    <xf numFmtId="176" fontId="0" fillId="10" borderId="9" xfId="0" applyNumberFormat="1" applyFill="1" applyBorder="1" applyAlignment="1">
      <alignment horizontal="center"/>
    </xf>
    <xf numFmtId="0" fontId="0" fillId="10" borderId="0" xfId="0" applyFill="1"/>
    <xf numFmtId="0" fontId="0" fillId="10" borderId="0" xfId="0" applyFill="1" applyAlignment="1">
      <alignment horizontal="center" vertical="center"/>
    </xf>
    <xf numFmtId="169" fontId="22" fillId="10" borderId="11" xfId="0" applyNumberFormat="1" applyFont="1" applyFill="1" applyBorder="1" applyAlignment="1">
      <alignment horizontal="center"/>
    </xf>
    <xf numFmtId="169" fontId="22" fillId="10" borderId="12" xfId="0" applyNumberFormat="1" applyFont="1" applyFill="1" applyBorder="1" applyAlignment="1">
      <alignment horizontal="center"/>
    </xf>
    <xf numFmtId="169" fontId="22" fillId="10" borderId="10" xfId="0" applyNumberFormat="1" applyFont="1" applyFill="1" applyBorder="1" applyAlignment="1">
      <alignment horizontal="center"/>
    </xf>
    <xf numFmtId="2" fontId="0" fillId="0" borderId="0" xfId="0" applyNumberFormat="1"/>
    <xf numFmtId="2" fontId="0" fillId="10" borderId="0" xfId="0" applyNumberFormat="1" applyFill="1"/>
    <xf numFmtId="2" fontId="0" fillId="0" borderId="0" xfId="0" applyNumberFormat="1" applyFill="1"/>
    <xf numFmtId="179" fontId="0" fillId="10" borderId="0" xfId="0" applyNumberFormat="1" applyFill="1"/>
    <xf numFmtId="0" fontId="0" fillId="0" borderId="0" xfId="0" applyFill="1"/>
    <xf numFmtId="0" fontId="30" fillId="0" borderId="0" xfId="0" applyFont="1"/>
    <xf numFmtId="0" fontId="30" fillId="0" borderId="0" xfId="0" applyFont="1" applyFill="1"/>
    <xf numFmtId="169" fontId="14" fillId="0" borderId="9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/>
    </xf>
    <xf numFmtId="169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6" fontId="0" fillId="0" borderId="9" xfId="0" applyNumberFormat="1" applyFill="1" applyBorder="1" applyAlignment="1">
      <alignment horizontal="center"/>
    </xf>
    <xf numFmtId="169" fontId="14" fillId="6" borderId="9" xfId="0" applyNumberFormat="1" applyFont="1" applyFill="1" applyBorder="1" applyAlignment="1">
      <alignment horizontal="center"/>
    </xf>
    <xf numFmtId="0" fontId="30" fillId="6" borderId="0" xfId="0" applyFont="1" applyFill="1"/>
    <xf numFmtId="0" fontId="10" fillId="2" borderId="9" xfId="0" applyFont="1" applyFill="1" applyBorder="1" applyAlignment="1">
      <alignment horizontal="center" vertical="center" wrapText="1"/>
    </xf>
    <xf numFmtId="0" fontId="25" fillId="5" borderId="9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0" fontId="23" fillId="0" borderId="0" xfId="0" applyFont="1" applyBorder="1" applyAlignment="1"/>
    <xf numFmtId="0" fontId="18" fillId="0" borderId="0" xfId="0" applyFont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172" fontId="6" fillId="0" borderId="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169" fontId="5" fillId="3" borderId="9" xfId="0" applyNumberFormat="1" applyFont="1" applyFill="1" applyBorder="1" applyAlignment="1">
      <alignment horizontal="center"/>
    </xf>
    <xf numFmtId="179" fontId="6" fillId="0" borderId="9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164" fontId="5" fillId="0" borderId="14" xfId="0" quotePrefix="1" applyNumberFormat="1" applyFont="1" applyBorder="1" applyAlignment="1">
      <alignment horizontal="center"/>
    </xf>
    <xf numFmtId="164" fontId="5" fillId="0" borderId="15" xfId="0" quotePrefix="1" applyNumberFormat="1" applyFont="1" applyBorder="1" applyAlignment="1">
      <alignment horizontal="center"/>
    </xf>
    <xf numFmtId="169" fontId="5" fillId="3" borderId="14" xfId="0" applyNumberFormat="1" applyFont="1" applyFill="1" applyBorder="1" applyAlignment="1">
      <alignment horizontal="center"/>
    </xf>
    <xf numFmtId="169" fontId="5" fillId="3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Alignment="1">
      <alignment horizontal="left"/>
    </xf>
    <xf numFmtId="164" fontId="5" fillId="10" borderId="14" xfId="0" applyNumberFormat="1" applyFont="1" applyFill="1" applyBorder="1" applyAlignment="1">
      <alignment horizontal="center"/>
    </xf>
    <xf numFmtId="164" fontId="5" fillId="10" borderId="15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10" borderId="9" xfId="0" applyNumberFormat="1" applyFont="1" applyFill="1" applyBorder="1" applyAlignment="1">
      <alignment horizontal="center"/>
    </xf>
    <xf numFmtId="164" fontId="5" fillId="6" borderId="9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4" fontId="5" fillId="6" borderId="14" xfId="0" applyNumberFormat="1" applyFont="1" applyFill="1" applyBorder="1" applyAlignment="1">
      <alignment horizontal="center"/>
    </xf>
    <xf numFmtId="164" fontId="5" fillId="6" borderId="15" xfId="0" applyNumberFormat="1" applyFont="1" applyFill="1" applyBorder="1" applyAlignment="1">
      <alignment horizontal="center"/>
    </xf>
    <xf numFmtId="164" fontId="5" fillId="10" borderId="14" xfId="0" quotePrefix="1" applyNumberFormat="1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activeCell="E15" sqref="E15:F15"/>
    </sheetView>
  </sheetViews>
  <sheetFormatPr defaultRowHeight="12.75" x14ac:dyDescent="0.2"/>
  <cols>
    <col min="1" max="1" width="3.7109375" customWidth="1"/>
    <col min="3" max="3" width="9.85546875" bestFit="1" customWidth="1"/>
    <col min="8" max="8" width="10.7109375" customWidth="1"/>
    <col min="9" max="9" width="9.85546875" customWidth="1"/>
    <col min="10" max="10" width="13.140625" customWidth="1"/>
    <col min="11" max="11" width="8.140625" bestFit="1" customWidth="1"/>
    <col min="12" max="12" width="2.5703125" customWidth="1"/>
  </cols>
  <sheetData>
    <row r="1" spans="1:47" x14ac:dyDescent="0.2">
      <c r="A1" s="15"/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</row>
    <row r="2" spans="1:47" x14ac:dyDescent="0.2">
      <c r="A2" s="16"/>
      <c r="G2" s="18" t="s">
        <v>0</v>
      </c>
      <c r="H2" s="129" t="s">
        <v>39</v>
      </c>
      <c r="I2" s="129"/>
      <c r="J2" s="129"/>
      <c r="K2" s="42"/>
      <c r="L2" s="13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</row>
    <row r="3" spans="1:47" ht="3" customHeight="1" x14ac:dyDescent="0.2">
      <c r="A3" s="16"/>
      <c r="I3" s="7"/>
      <c r="J3" s="22"/>
      <c r="L3" s="13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</row>
    <row r="4" spans="1:47" ht="18" x14ac:dyDescent="0.25">
      <c r="A4" s="16"/>
      <c r="B4" s="144" t="s">
        <v>11</v>
      </c>
      <c r="C4" s="144"/>
      <c r="D4" s="144"/>
      <c r="E4" s="144"/>
      <c r="F4" s="144"/>
      <c r="G4" s="144"/>
      <c r="H4" s="144"/>
      <c r="I4" s="144"/>
      <c r="J4" s="18"/>
      <c r="K4" s="60"/>
      <c r="L4" s="13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</row>
    <row r="5" spans="1:47" x14ac:dyDescent="0.2">
      <c r="A5" s="16"/>
      <c r="L5" s="13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</row>
    <row r="6" spans="1:47" ht="14.25" x14ac:dyDescent="0.25">
      <c r="A6" s="16"/>
      <c r="B6" s="83" t="s">
        <v>3</v>
      </c>
      <c r="C6" s="84">
        <v>43051</v>
      </c>
      <c r="F6" s="123" t="s">
        <v>49</v>
      </c>
      <c r="G6" s="123"/>
      <c r="H6" s="123"/>
      <c r="I6" s="123"/>
      <c r="J6" s="143">
        <v>3.1250000000000001E-4</v>
      </c>
      <c r="K6" s="143"/>
      <c r="L6" s="13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</row>
    <row r="7" spans="1:47" ht="12.75" customHeight="1" x14ac:dyDescent="0.2">
      <c r="A7" s="16"/>
      <c r="G7" s="1"/>
      <c r="H7" s="1"/>
      <c r="I7" s="1"/>
      <c r="J7" s="6"/>
      <c r="K7" s="6"/>
      <c r="L7" s="13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</row>
    <row r="8" spans="1:47" ht="14.25" x14ac:dyDescent="0.25">
      <c r="A8" s="16"/>
      <c r="F8" s="123" t="s">
        <v>50</v>
      </c>
      <c r="G8" s="123"/>
      <c r="H8" s="123"/>
      <c r="I8" s="123"/>
      <c r="J8" s="135">
        <v>760.72333000000003</v>
      </c>
      <c r="K8" s="135"/>
      <c r="L8" s="13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</row>
    <row r="9" spans="1:47" x14ac:dyDescent="0.2">
      <c r="A9" s="16"/>
      <c r="F9" s="20"/>
      <c r="G9" s="20"/>
      <c r="H9" s="20"/>
      <c r="I9" s="20"/>
      <c r="J9" s="6"/>
      <c r="K9" s="6"/>
      <c r="L9" s="13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</row>
    <row r="10" spans="1:47" x14ac:dyDescent="0.2">
      <c r="A10" s="16"/>
      <c r="F10" s="20"/>
      <c r="G10" s="20"/>
      <c r="H10" s="20"/>
      <c r="I10" s="20"/>
      <c r="J10" s="6"/>
      <c r="K10" s="6"/>
      <c r="L10" s="13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</row>
    <row r="11" spans="1:47" x14ac:dyDescent="0.2">
      <c r="A11" s="16"/>
      <c r="F11" s="20"/>
      <c r="G11" s="20"/>
      <c r="H11" s="20"/>
      <c r="I11" s="20"/>
      <c r="J11" s="6"/>
      <c r="K11" s="6"/>
      <c r="L11" s="13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</row>
    <row r="12" spans="1:47" x14ac:dyDescent="0.2">
      <c r="A12" s="16"/>
      <c r="F12" s="20"/>
      <c r="G12" s="20"/>
      <c r="H12" s="20"/>
      <c r="I12" s="20"/>
      <c r="J12" s="6"/>
      <c r="K12" s="6"/>
      <c r="L12" s="13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</row>
    <row r="13" spans="1:47" x14ac:dyDescent="0.2">
      <c r="A13" s="16"/>
      <c r="F13" s="20"/>
      <c r="G13" s="20"/>
      <c r="H13" s="20"/>
      <c r="I13" s="20"/>
      <c r="J13" s="6"/>
      <c r="K13" s="6"/>
      <c r="L13" s="13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</row>
    <row r="14" spans="1:47" x14ac:dyDescent="0.2">
      <c r="A14" s="16"/>
      <c r="L14" s="13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</row>
    <row r="15" spans="1:47" s="3" customFormat="1" ht="54" customHeight="1" x14ac:dyDescent="0.2">
      <c r="A15" s="26"/>
      <c r="B15" s="28"/>
      <c r="C15" s="126" t="s">
        <v>12</v>
      </c>
      <c r="D15" s="126"/>
      <c r="E15" s="126" t="s">
        <v>52</v>
      </c>
      <c r="F15" s="126"/>
      <c r="G15" s="126" t="s">
        <v>13</v>
      </c>
      <c r="H15" s="126"/>
      <c r="I15" s="24" t="s">
        <v>14</v>
      </c>
      <c r="J15" s="43"/>
      <c r="L15" s="27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</row>
    <row r="16" spans="1:47" x14ac:dyDescent="0.2">
      <c r="A16" s="16"/>
      <c r="B16" s="10"/>
      <c r="C16" s="137">
        <v>0.16666666666666666</v>
      </c>
      <c r="D16" s="137"/>
      <c r="E16" s="135">
        <v>500</v>
      </c>
      <c r="F16" s="135"/>
      <c r="G16" s="136">
        <v>2.6315789473684199</v>
      </c>
      <c r="H16" s="136"/>
      <c r="I16" s="33">
        <f>(E16*1.998)/(G16*J8)</f>
        <v>0.49902505290589699</v>
      </c>
      <c r="J16" s="44"/>
      <c r="L16" s="13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</row>
    <row r="17" spans="1:47" x14ac:dyDescent="0.2">
      <c r="A17" s="16"/>
      <c r="B17" s="10"/>
      <c r="C17" s="137">
        <v>0.25</v>
      </c>
      <c r="D17" s="137"/>
      <c r="E17" s="135">
        <v>500</v>
      </c>
      <c r="F17" s="135"/>
      <c r="G17" s="136">
        <f>G$16</f>
        <v>2.6315789473684199</v>
      </c>
      <c r="H17" s="136"/>
      <c r="I17" s="33">
        <f>(E17*1.998)/(G17*J8)</f>
        <v>0.49902505290589699</v>
      </c>
      <c r="J17" s="44"/>
      <c r="L17" s="13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</row>
    <row r="18" spans="1:47" x14ac:dyDescent="0.2">
      <c r="A18" s="16"/>
      <c r="B18" s="10"/>
      <c r="C18" s="137">
        <v>0.33333333333333331</v>
      </c>
      <c r="D18" s="137"/>
      <c r="E18" s="135">
        <v>251.249</v>
      </c>
      <c r="F18" s="135"/>
      <c r="G18" s="136">
        <f t="shared" ref="G18:G53" si="0">G$16</f>
        <v>2.6315789473684199</v>
      </c>
      <c r="H18" s="136"/>
      <c r="I18" s="33">
        <f>(E18*1.998)/(G18*J8)</f>
        <v>0.25075909103510741</v>
      </c>
      <c r="J18" s="44"/>
      <c r="L18" s="13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</row>
    <row r="19" spans="1:47" x14ac:dyDescent="0.2">
      <c r="A19" s="16"/>
      <c r="B19" s="10"/>
      <c r="C19" s="133">
        <v>0.41666666666666669</v>
      </c>
      <c r="D19" s="134"/>
      <c r="E19" s="135">
        <v>421.19412</v>
      </c>
      <c r="F19" s="135"/>
      <c r="G19" s="136">
        <f t="shared" si="0"/>
        <v>2.6315789473684199</v>
      </c>
      <c r="H19" s="136"/>
      <c r="I19" s="33">
        <f>(E19*1.998)/(G19*J8)</f>
        <v>0.4203728360333055</v>
      </c>
      <c r="J19" s="44"/>
      <c r="L19" s="13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</row>
    <row r="20" spans="1:47" x14ac:dyDescent="0.2">
      <c r="A20" s="16"/>
      <c r="B20" s="10"/>
      <c r="C20" s="137">
        <v>0.5</v>
      </c>
      <c r="D20" s="137"/>
      <c r="E20" s="135">
        <v>499.27242999999999</v>
      </c>
      <c r="F20" s="135"/>
      <c r="G20" s="136">
        <f t="shared" si="0"/>
        <v>2.6315789473684199</v>
      </c>
      <c r="H20" s="136"/>
      <c r="I20" s="33">
        <f>(E20*1.998)/(G20*J8)</f>
        <v>0.49829890159041151</v>
      </c>
      <c r="J20" s="44"/>
      <c r="L20" s="13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</row>
    <row r="21" spans="1:47" x14ac:dyDescent="0.2">
      <c r="A21" s="16"/>
      <c r="B21" s="10"/>
      <c r="C21" s="137">
        <v>0.54166666666666663</v>
      </c>
      <c r="D21" s="137"/>
      <c r="E21" s="135">
        <v>500</v>
      </c>
      <c r="F21" s="135"/>
      <c r="G21" s="136">
        <f t="shared" si="0"/>
        <v>2.6315789473684199</v>
      </c>
      <c r="H21" s="136"/>
      <c r="I21" s="33">
        <f>(E21*1.998)/(G21*J8)</f>
        <v>0.49902505290589699</v>
      </c>
      <c r="J21" s="44"/>
      <c r="L21" s="13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</row>
    <row r="22" spans="1:47" x14ac:dyDescent="0.2">
      <c r="A22" s="16"/>
      <c r="B22" s="10"/>
      <c r="C22" s="137">
        <v>0.58333333333333337</v>
      </c>
      <c r="D22" s="137"/>
      <c r="E22" s="140">
        <v>523.30371000000002</v>
      </c>
      <c r="F22" s="141"/>
      <c r="G22" s="136">
        <f t="shared" si="0"/>
        <v>2.6315789473684199</v>
      </c>
      <c r="H22" s="136"/>
      <c r="I22" s="33">
        <f>(E22*1.998)/(G22*J8)</f>
        <v>0.52228332313720438</v>
      </c>
      <c r="J22" s="44"/>
      <c r="L22" s="13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</row>
    <row r="23" spans="1:47" x14ac:dyDescent="0.2">
      <c r="A23" s="16"/>
      <c r="B23" s="10"/>
      <c r="C23" s="137">
        <v>0.58402777777777781</v>
      </c>
      <c r="D23" s="137"/>
      <c r="E23" s="140">
        <v>523.90808000000004</v>
      </c>
      <c r="F23" s="141"/>
      <c r="G23" s="136">
        <f t="shared" si="0"/>
        <v>2.6315789473684199</v>
      </c>
      <c r="H23" s="136"/>
      <c r="I23" s="33">
        <f>(E23*1.998)/(G23*J8)</f>
        <v>0.52288651467965397</v>
      </c>
      <c r="J23" s="44"/>
      <c r="L23" s="13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</row>
    <row r="24" spans="1:47" x14ac:dyDescent="0.2">
      <c r="A24" s="16"/>
      <c r="B24" s="10"/>
      <c r="C24" s="133">
        <v>0.625</v>
      </c>
      <c r="D24" s="134"/>
      <c r="E24" s="135">
        <v>510.83931999999999</v>
      </c>
      <c r="F24" s="135"/>
      <c r="G24" s="136">
        <f t="shared" si="0"/>
        <v>2.6315789473684199</v>
      </c>
      <c r="H24" s="136"/>
      <c r="I24" s="33">
        <f>(E24*1.998)/(G24*J8)</f>
        <v>0.50984323737882487</v>
      </c>
      <c r="J24" s="44"/>
      <c r="L24" s="13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</row>
    <row r="25" spans="1:47" x14ac:dyDescent="0.2">
      <c r="A25" s="16"/>
      <c r="B25" s="10"/>
      <c r="C25" s="137">
        <v>0.66666666666666663</v>
      </c>
      <c r="D25" s="137"/>
      <c r="E25" s="135">
        <v>524.24559999999997</v>
      </c>
      <c r="F25" s="135"/>
      <c r="G25" s="136">
        <f t="shared" si="0"/>
        <v>2.6315789473684199</v>
      </c>
      <c r="H25" s="136"/>
      <c r="I25" s="33">
        <f>(E25*1.998)/(G25*J8)</f>
        <v>0.52322337655136741</v>
      </c>
      <c r="J25" s="44"/>
      <c r="L25" s="13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</row>
    <row r="26" spans="1:47" x14ac:dyDescent="0.2">
      <c r="A26" s="16"/>
      <c r="B26" s="10"/>
      <c r="C26" s="137">
        <v>0.66736111111111107</v>
      </c>
      <c r="D26" s="137"/>
      <c r="E26" s="135">
        <v>526.20641999999998</v>
      </c>
      <c r="F26" s="135"/>
      <c r="G26" s="136">
        <f t="shared" si="0"/>
        <v>2.6315789473684199</v>
      </c>
      <c r="H26" s="136"/>
      <c r="I26" s="33">
        <f>(E26*1.998)/(G26*J8)</f>
        <v>0.52518037315984534</v>
      </c>
      <c r="J26" s="44"/>
      <c r="L26" s="13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</row>
    <row r="27" spans="1:47" x14ac:dyDescent="0.2">
      <c r="A27" s="16"/>
      <c r="B27" s="10"/>
      <c r="C27" s="137">
        <v>0.70833333333333337</v>
      </c>
      <c r="D27" s="137"/>
      <c r="E27" s="135">
        <v>525.95978000000002</v>
      </c>
      <c r="F27" s="135"/>
      <c r="G27" s="136">
        <f t="shared" si="0"/>
        <v>2.6315789473684199</v>
      </c>
      <c r="H27" s="136"/>
      <c r="I27" s="33">
        <f>(E27*1.998)/(G27*J8)</f>
        <v>0.5249342140817479</v>
      </c>
      <c r="J27" s="44"/>
      <c r="L27" s="13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</row>
    <row r="28" spans="1:47" x14ac:dyDescent="0.2">
      <c r="A28" s="16"/>
      <c r="B28" s="10"/>
      <c r="C28" s="137">
        <v>0.7090277777777777</v>
      </c>
      <c r="D28" s="137"/>
      <c r="E28" s="135">
        <v>530.35015999999996</v>
      </c>
      <c r="F28" s="135"/>
      <c r="G28" s="136">
        <f t="shared" si="0"/>
        <v>2.6315789473684199</v>
      </c>
      <c r="H28" s="136"/>
      <c r="I28" s="33">
        <f>(E28*1.998)/(G28*J8)</f>
        <v>0.52931603330530186</v>
      </c>
      <c r="J28" s="44"/>
      <c r="L28" s="13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</row>
    <row r="29" spans="1:47" x14ac:dyDescent="0.2">
      <c r="A29" s="16"/>
      <c r="B29" s="10"/>
      <c r="C29" s="133">
        <v>0.75</v>
      </c>
      <c r="D29" s="134"/>
      <c r="E29" s="135">
        <v>503.19164999999998</v>
      </c>
      <c r="F29" s="135"/>
      <c r="G29" s="136">
        <f t="shared" si="0"/>
        <v>2.6315789473684199</v>
      </c>
      <c r="H29" s="136"/>
      <c r="I29" s="33">
        <f>(E29*1.998)/(G29*J8)</f>
        <v>0.5022104795261112</v>
      </c>
      <c r="J29" s="30"/>
      <c r="L29" s="13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</row>
    <row r="30" spans="1:47" x14ac:dyDescent="0.2">
      <c r="A30" s="16"/>
      <c r="B30" s="10"/>
      <c r="C30" s="137">
        <v>0.75069444444444444</v>
      </c>
      <c r="D30" s="137"/>
      <c r="E30" s="135">
        <v>557.18511999999998</v>
      </c>
      <c r="F30" s="135"/>
      <c r="G30" s="136">
        <f t="shared" si="0"/>
        <v>2.6315789473684199</v>
      </c>
      <c r="H30" s="136"/>
      <c r="I30" s="33">
        <f>(E30*1.998)/(G30*J8)</f>
        <v>0.5560986679727572</v>
      </c>
      <c r="J30" s="30"/>
      <c r="L30" s="13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</row>
    <row r="31" spans="1:47" x14ac:dyDescent="0.2">
      <c r="A31" s="16"/>
      <c r="B31" s="10"/>
      <c r="C31" s="137" t="s">
        <v>43</v>
      </c>
      <c r="D31" s="137"/>
      <c r="E31" s="135">
        <v>574.19219999999996</v>
      </c>
      <c r="F31" s="135"/>
      <c r="G31" s="136">
        <f t="shared" si="0"/>
        <v>2.6315789473684199</v>
      </c>
      <c r="H31" s="136"/>
      <c r="I31" s="33">
        <f>(E31*1.998)/(G31*J8)</f>
        <v>0.57307258596630672</v>
      </c>
      <c r="L31" s="13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</row>
    <row r="32" spans="1:47" x14ac:dyDescent="0.2">
      <c r="A32" s="16"/>
      <c r="B32" s="10"/>
      <c r="C32" s="137" t="s">
        <v>44</v>
      </c>
      <c r="D32" s="137"/>
      <c r="E32" s="135">
        <v>574.19219999999996</v>
      </c>
      <c r="F32" s="135"/>
      <c r="G32" s="136">
        <f t="shared" si="0"/>
        <v>2.6315789473684199</v>
      </c>
      <c r="H32" s="136"/>
      <c r="I32" s="33">
        <f>(E32*1.998)/(G32*J8)</f>
        <v>0.57307258596630672</v>
      </c>
      <c r="L32" s="13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</row>
    <row r="33" spans="1:47" x14ac:dyDescent="0.2">
      <c r="A33" s="16"/>
      <c r="B33" s="10"/>
      <c r="C33" s="137">
        <v>0.79166666666666663</v>
      </c>
      <c r="D33" s="137"/>
      <c r="E33" s="135">
        <v>500</v>
      </c>
      <c r="F33" s="135"/>
      <c r="G33" s="136">
        <f t="shared" si="0"/>
        <v>2.6315789473684199</v>
      </c>
      <c r="H33" s="136"/>
      <c r="I33" s="33">
        <f>(E33*1.998)/(G33*J8)</f>
        <v>0.49902505290589699</v>
      </c>
      <c r="L33" s="13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</row>
    <row r="34" spans="1:47" x14ac:dyDescent="0.2">
      <c r="A34" s="16"/>
      <c r="B34" s="10"/>
      <c r="C34" s="137">
        <v>0.83333333333333337</v>
      </c>
      <c r="D34" s="137"/>
      <c r="E34" s="135">
        <v>361.50522000000001</v>
      </c>
      <c r="F34" s="135"/>
      <c r="G34" s="136">
        <f t="shared" si="0"/>
        <v>2.6315789473684199</v>
      </c>
      <c r="H34" s="136"/>
      <c r="I34" s="33">
        <f>(E34*1.998)/(G34*J8)</f>
        <v>0.36080032307251586</v>
      </c>
      <c r="L34" s="13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</row>
    <row r="35" spans="1:47" x14ac:dyDescent="0.2">
      <c r="A35" s="16"/>
      <c r="B35" s="10"/>
      <c r="C35" s="133" t="s">
        <v>28</v>
      </c>
      <c r="D35" s="134"/>
      <c r="E35" s="135">
        <v>812.59429999999998</v>
      </c>
      <c r="F35" s="135"/>
      <c r="G35" s="136">
        <f t="shared" si="0"/>
        <v>2.6315789473684199</v>
      </c>
      <c r="H35" s="136"/>
      <c r="I35" s="33">
        <f>(E35*1.998)/(G35*J8)</f>
        <v>0.81100982709706071</v>
      </c>
      <c r="L35" s="13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</row>
    <row r="36" spans="1:47" x14ac:dyDescent="0.2">
      <c r="A36" s="16"/>
      <c r="B36" s="10"/>
      <c r="C36" s="133">
        <v>0.8340277777777777</v>
      </c>
      <c r="D36" s="134"/>
      <c r="E36" s="135">
        <v>574.46709999999996</v>
      </c>
      <c r="F36" s="135"/>
      <c r="G36" s="136">
        <f t="shared" si="0"/>
        <v>2.6315789473684199</v>
      </c>
      <c r="H36" s="136"/>
      <c r="I36" s="33">
        <f>(E36*1.998)/(G36*J8)</f>
        <v>0.57334694994039437</v>
      </c>
      <c r="L36" s="13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</row>
    <row r="37" spans="1:47" x14ac:dyDescent="0.2">
      <c r="A37" s="16"/>
      <c r="B37" s="10"/>
      <c r="C37" s="133" t="s">
        <v>29</v>
      </c>
      <c r="D37" s="134"/>
      <c r="E37" s="135">
        <v>574.46709999999996</v>
      </c>
      <c r="F37" s="135"/>
      <c r="G37" s="136">
        <f t="shared" si="0"/>
        <v>2.6315789473684199</v>
      </c>
      <c r="H37" s="136"/>
      <c r="I37" s="33">
        <f>(E37*1.998)/(G37*J8)</f>
        <v>0.57334694994039437</v>
      </c>
      <c r="L37" s="13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</row>
    <row r="38" spans="1:47" x14ac:dyDescent="0.2">
      <c r="A38" s="16"/>
      <c r="B38" s="10"/>
      <c r="C38" s="137">
        <v>0.875</v>
      </c>
      <c r="D38" s="137"/>
      <c r="E38" s="135">
        <v>572.81622000000004</v>
      </c>
      <c r="F38" s="135"/>
      <c r="G38" s="136">
        <f t="shared" si="0"/>
        <v>2.6315789473684199</v>
      </c>
      <c r="H38" s="136"/>
      <c r="I38" s="33">
        <f>(E38*1.998)/(G38*J8)</f>
        <v>0.57169928898171185</v>
      </c>
      <c r="L38" s="13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</row>
    <row r="39" spans="1:47" x14ac:dyDescent="0.2">
      <c r="A39" s="16"/>
      <c r="B39" s="10"/>
      <c r="C39" s="137">
        <v>0.83472222222222225</v>
      </c>
      <c r="D39" s="137"/>
      <c r="E39" s="135">
        <v>573.60388</v>
      </c>
      <c r="F39" s="135"/>
      <c r="G39" s="136">
        <f t="shared" si="0"/>
        <v>2.6315789473684199</v>
      </c>
      <c r="H39" s="136"/>
      <c r="I39" s="33">
        <f>(E39*1.998)/(G39*J8)</f>
        <v>0.57248541312805568</v>
      </c>
      <c r="L39" s="13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</row>
    <row r="40" spans="1:47" x14ac:dyDescent="0.2">
      <c r="A40" s="16"/>
      <c r="B40" s="10"/>
      <c r="C40" s="142" t="s">
        <v>46</v>
      </c>
      <c r="D40" s="137"/>
      <c r="E40" s="135">
        <v>573.60388</v>
      </c>
      <c r="F40" s="135"/>
      <c r="G40" s="136">
        <f t="shared" si="0"/>
        <v>2.6315789473684199</v>
      </c>
      <c r="H40" s="136"/>
      <c r="I40" s="33">
        <f>(E40*1.998)/(G40*J8)</f>
        <v>0.57248541312805568</v>
      </c>
      <c r="L40" s="13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</row>
    <row r="41" spans="1:47" x14ac:dyDescent="0.2">
      <c r="A41" s="16"/>
      <c r="B41" s="10"/>
      <c r="C41" s="133">
        <v>0.91666666666666663</v>
      </c>
      <c r="D41" s="134"/>
      <c r="E41" s="135">
        <v>573.60388</v>
      </c>
      <c r="F41" s="135"/>
      <c r="G41" s="136">
        <f t="shared" si="0"/>
        <v>2.6315789473684199</v>
      </c>
      <c r="H41" s="136"/>
      <c r="I41" s="33">
        <f>(E41*1.998)/(G41*J8)</f>
        <v>0.57248541312805568</v>
      </c>
      <c r="L41" s="13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</row>
    <row r="42" spans="1:47" x14ac:dyDescent="0.2">
      <c r="A42" s="16"/>
      <c r="B42" s="10"/>
      <c r="C42" s="133" t="s">
        <v>30</v>
      </c>
      <c r="D42" s="134"/>
      <c r="E42" s="135">
        <v>475.66955000000002</v>
      </c>
      <c r="F42" s="135"/>
      <c r="G42" s="136">
        <f t="shared" si="0"/>
        <v>2.6315789473684199</v>
      </c>
      <c r="H42" s="136"/>
      <c r="I42" s="33">
        <f>(E42*1.998)/(G42*J8)</f>
        <v>0.47474204470894843</v>
      </c>
      <c r="L42" s="13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</row>
    <row r="43" spans="1:47" x14ac:dyDescent="0.2">
      <c r="A43" s="16"/>
      <c r="B43" s="10"/>
      <c r="C43" s="133">
        <v>0.91736111111111107</v>
      </c>
      <c r="D43" s="134"/>
      <c r="E43" s="135">
        <v>475.66955000000002</v>
      </c>
      <c r="F43" s="135"/>
      <c r="G43" s="136">
        <f t="shared" si="0"/>
        <v>2.6315789473684199</v>
      </c>
      <c r="H43" s="136"/>
      <c r="I43" s="33">
        <f>(E43*1.998)/(G43*J8)</f>
        <v>0.47474204470894843</v>
      </c>
      <c r="L43" s="13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</row>
    <row r="44" spans="1:47" x14ac:dyDescent="0.2">
      <c r="A44" s="16"/>
      <c r="B44" s="10"/>
      <c r="C44" s="133" t="s">
        <v>31</v>
      </c>
      <c r="D44" s="134"/>
      <c r="E44" s="135">
        <v>760.72333000000003</v>
      </c>
      <c r="F44" s="135"/>
      <c r="G44" s="136">
        <f t="shared" si="0"/>
        <v>2.6315789473684199</v>
      </c>
      <c r="H44" s="136"/>
      <c r="I44" s="33">
        <f>(E44*1.998)/(G44*J8)</f>
        <v>0.75924000000000036</v>
      </c>
      <c r="L44" s="13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</row>
    <row r="45" spans="1:47" x14ac:dyDescent="0.2">
      <c r="A45" s="16"/>
      <c r="B45" s="10"/>
      <c r="C45" s="133" t="s">
        <v>32</v>
      </c>
      <c r="D45" s="134"/>
      <c r="E45" s="135">
        <v>568.05853000000002</v>
      </c>
      <c r="F45" s="135"/>
      <c r="G45" s="136">
        <f t="shared" si="0"/>
        <v>2.6315789473684199</v>
      </c>
      <c r="H45" s="136"/>
      <c r="I45" s="33">
        <f>(E45*1.998)/(G45*J8)</f>
        <v>0.56695087597379212</v>
      </c>
      <c r="L45" s="13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</row>
    <row r="46" spans="1:47" x14ac:dyDescent="0.2">
      <c r="A46" s="16"/>
      <c r="B46" s="10"/>
      <c r="C46" s="138">
        <v>0.95833333333333337</v>
      </c>
      <c r="D46" s="134"/>
      <c r="E46" s="135">
        <v>500</v>
      </c>
      <c r="F46" s="135"/>
      <c r="G46" s="136">
        <f t="shared" si="0"/>
        <v>2.6315789473684199</v>
      </c>
      <c r="H46" s="136"/>
      <c r="I46" s="33">
        <f>(E46*1.998)/(G46*J8)</f>
        <v>0.49902505290589699</v>
      </c>
      <c r="L46" s="13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</row>
    <row r="47" spans="1:47" x14ac:dyDescent="0.2">
      <c r="A47" s="16"/>
      <c r="B47" s="10"/>
      <c r="C47" s="138">
        <v>0.91805555555555562</v>
      </c>
      <c r="D47" s="134"/>
      <c r="E47" s="135">
        <v>500</v>
      </c>
      <c r="F47" s="135"/>
      <c r="G47" s="136">
        <f t="shared" si="0"/>
        <v>2.6315789473684199</v>
      </c>
      <c r="H47" s="136"/>
      <c r="I47" s="33">
        <f>(E47*1.998)/(G47*J8)</f>
        <v>0.49902505290589699</v>
      </c>
      <c r="L47" s="13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</row>
    <row r="48" spans="1:47" x14ac:dyDescent="0.2">
      <c r="A48" s="16"/>
      <c r="B48" s="10"/>
      <c r="C48" s="138" t="s">
        <v>25</v>
      </c>
      <c r="D48" s="139"/>
      <c r="E48" s="135">
        <v>518.63103999999998</v>
      </c>
      <c r="F48" s="135"/>
      <c r="G48" s="136">
        <f t="shared" si="0"/>
        <v>2.6315789473684199</v>
      </c>
      <c r="H48" s="136"/>
      <c r="I48" s="33">
        <f>(E48*1.998)/(G48*J8)</f>
        <v>0.51761976434928081</v>
      </c>
      <c r="L48" s="13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</row>
    <row r="49" spans="1:47" x14ac:dyDescent="0.2">
      <c r="A49" s="16"/>
      <c r="B49" s="10"/>
      <c r="C49" s="138" t="s">
        <v>33</v>
      </c>
      <c r="D49" s="134"/>
      <c r="E49" s="135">
        <v>535.79247999999995</v>
      </c>
      <c r="F49" s="135"/>
      <c r="G49" s="136">
        <f t="shared" si="0"/>
        <v>2.6315789473684199</v>
      </c>
      <c r="H49" s="136"/>
      <c r="I49" s="33">
        <f>(E49*1.998)/(G49*J8)</f>
        <v>0.53474774135716341</v>
      </c>
      <c r="L49" s="13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</row>
    <row r="50" spans="1:47" x14ac:dyDescent="0.2">
      <c r="A50" s="16"/>
      <c r="B50" s="10"/>
      <c r="C50" s="138" t="s">
        <v>26</v>
      </c>
      <c r="D50" s="134"/>
      <c r="E50" s="135">
        <v>517.74860000000001</v>
      </c>
      <c r="F50" s="135"/>
      <c r="G50" s="136">
        <f t="shared" si="0"/>
        <v>2.6315789473684199</v>
      </c>
      <c r="H50" s="136"/>
      <c r="I50" s="33">
        <f>(E50*1.998)/(G50*J8)</f>
        <v>0.51673904501390822</v>
      </c>
      <c r="L50" s="13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</row>
    <row r="51" spans="1:47" x14ac:dyDescent="0.2">
      <c r="A51" s="16"/>
      <c r="B51" s="10"/>
      <c r="C51" s="138" t="s">
        <v>41</v>
      </c>
      <c r="D51" s="134"/>
      <c r="E51" s="135">
        <v>571.73473999999999</v>
      </c>
      <c r="F51" s="135"/>
      <c r="G51" s="136">
        <f t="shared" si="0"/>
        <v>2.6315789473684199</v>
      </c>
      <c r="H51" s="136"/>
      <c r="I51" s="33">
        <f>(E51*1.998)/(G51*J8)</f>
        <v>0.57061991775327847</v>
      </c>
      <c r="L51" s="13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</row>
    <row r="52" spans="1:47" x14ac:dyDescent="0.2">
      <c r="A52" s="16"/>
      <c r="B52" s="10"/>
      <c r="C52" s="133" t="s">
        <v>40</v>
      </c>
      <c r="D52" s="134"/>
      <c r="E52" s="135">
        <v>508.73181</v>
      </c>
      <c r="F52" s="135"/>
      <c r="G52" s="136">
        <f t="shared" si="0"/>
        <v>2.6315789473684199</v>
      </c>
      <c r="H52" s="136"/>
      <c r="I52" s="33">
        <f>(E52*1.998)/(G52*J8)</f>
        <v>0.50773983680032553</v>
      </c>
      <c r="L52" s="13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</row>
    <row r="53" spans="1:47" x14ac:dyDescent="0.2">
      <c r="A53" s="16"/>
      <c r="B53" s="10"/>
      <c r="C53" s="133" t="s">
        <v>34</v>
      </c>
      <c r="D53" s="134"/>
      <c r="E53" s="135">
        <v>475.50797</v>
      </c>
      <c r="F53" s="135"/>
      <c r="G53" s="136">
        <f t="shared" si="0"/>
        <v>2.6315789473684199</v>
      </c>
      <c r="H53" s="136"/>
      <c r="I53" s="33">
        <f>(E53*1.998)/(G53*J8)</f>
        <v>0.47458077977285135</v>
      </c>
      <c r="L53" s="13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</row>
    <row r="54" spans="1:47" x14ac:dyDescent="0.2">
      <c r="A54" s="16"/>
      <c r="B54" s="10"/>
      <c r="C54" s="29"/>
      <c r="D54" s="29"/>
      <c r="E54" s="49"/>
      <c r="F54" s="49"/>
      <c r="G54" s="132">
        <f>SUM(G16:H53)</f>
        <v>100</v>
      </c>
      <c r="H54" s="132"/>
      <c r="I54" s="51"/>
      <c r="L54" s="13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</row>
    <row r="55" spans="1:47" x14ac:dyDescent="0.2">
      <c r="A55" s="16"/>
      <c r="B55" s="10"/>
      <c r="C55" s="29"/>
      <c r="D55" s="85"/>
      <c r="E55" s="49"/>
      <c r="F55" s="49"/>
      <c r="G55" s="50"/>
      <c r="H55" s="50"/>
      <c r="L55" s="13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</row>
    <row r="56" spans="1:47" x14ac:dyDescent="0.2">
      <c r="A56" s="16"/>
      <c r="B56" s="10"/>
      <c r="C56" s="85"/>
      <c r="D56" s="29"/>
      <c r="E56" s="49"/>
      <c r="F56" s="49"/>
      <c r="G56" s="50"/>
      <c r="H56" s="50"/>
      <c r="I56" s="51"/>
      <c r="L56" s="13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</row>
    <row r="57" spans="1:47" x14ac:dyDescent="0.2">
      <c r="A57" s="17"/>
      <c r="B57" s="9"/>
      <c r="C57" s="9"/>
      <c r="D57" s="9"/>
      <c r="E57" s="9"/>
      <c r="F57" s="9"/>
      <c r="G57" s="9"/>
      <c r="H57" s="9"/>
      <c r="I57" s="9"/>
      <c r="J57" s="9"/>
      <c r="K57" s="9"/>
      <c r="L57" s="14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</row>
    <row r="58" spans="1:47" x14ac:dyDescent="0.2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</row>
    <row r="59" spans="1:47" x14ac:dyDescent="0.2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</row>
    <row r="60" spans="1:47" x14ac:dyDescent="0.2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</row>
    <row r="61" spans="1:47" x14ac:dyDescent="0.2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</row>
    <row r="62" spans="1:47" x14ac:dyDescent="0.2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</row>
    <row r="63" spans="1:47" x14ac:dyDescent="0.2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</row>
    <row r="64" spans="1:47" x14ac:dyDescent="0.2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</row>
    <row r="65" spans="2:47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</row>
    <row r="66" spans="2:47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</row>
    <row r="67" spans="2:47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</row>
    <row r="68" spans="2:47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</row>
    <row r="69" spans="2:47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</row>
    <row r="70" spans="2:47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</row>
    <row r="71" spans="2:47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</row>
    <row r="72" spans="2:47" x14ac:dyDescent="0.2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</row>
    <row r="73" spans="2:47" x14ac:dyDescent="0.2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</row>
    <row r="74" spans="2:47" x14ac:dyDescent="0.2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</row>
    <row r="75" spans="2:47" x14ac:dyDescent="0.2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</row>
    <row r="76" spans="2:47" x14ac:dyDescent="0.2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</row>
    <row r="77" spans="2:47" x14ac:dyDescent="0.2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</row>
    <row r="78" spans="2:47" x14ac:dyDescent="0.2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</row>
    <row r="79" spans="2:47" x14ac:dyDescent="0.2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</row>
    <row r="80" spans="2:47" x14ac:dyDescent="0.2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</row>
    <row r="81" spans="2:47" x14ac:dyDescent="0.2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</row>
    <row r="82" spans="2:47" x14ac:dyDescent="0.2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</row>
    <row r="83" spans="2:47" x14ac:dyDescent="0.2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</row>
    <row r="84" spans="2:47" x14ac:dyDescent="0.2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</row>
    <row r="85" spans="2:47" x14ac:dyDescent="0.2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</row>
    <row r="86" spans="2:47" x14ac:dyDescent="0.2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</row>
    <row r="87" spans="2:47" x14ac:dyDescent="0.2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</row>
    <row r="88" spans="2:47" x14ac:dyDescent="0.2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</row>
    <row r="89" spans="2:47" x14ac:dyDescent="0.2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</row>
    <row r="90" spans="2:47" x14ac:dyDescent="0.2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</row>
    <row r="91" spans="2:47" x14ac:dyDescent="0.2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</row>
    <row r="92" spans="2:47" x14ac:dyDescent="0.2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</row>
    <row r="93" spans="2:47" x14ac:dyDescent="0.2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</row>
    <row r="94" spans="2:47" x14ac:dyDescent="0.2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</row>
    <row r="95" spans="2:47" x14ac:dyDescent="0.2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</row>
    <row r="96" spans="2:47" x14ac:dyDescent="0.2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</row>
    <row r="97" spans="2:47" x14ac:dyDescent="0.2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</row>
    <row r="98" spans="2:47" x14ac:dyDescent="0.2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</row>
    <row r="99" spans="2:47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</row>
    <row r="100" spans="2:47" x14ac:dyDescent="0.2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</row>
    <row r="101" spans="2:47" x14ac:dyDescent="0.2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</row>
    <row r="102" spans="2:47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</row>
    <row r="103" spans="2:47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</row>
    <row r="104" spans="2:47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</row>
    <row r="105" spans="2:47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</row>
    <row r="106" spans="2:47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</row>
    <row r="107" spans="2:47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</row>
    <row r="108" spans="2:47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</row>
    <row r="109" spans="2:47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</row>
    <row r="110" spans="2:47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</row>
    <row r="111" spans="2:47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</row>
    <row r="112" spans="2:47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</row>
    <row r="113" spans="2:47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</row>
    <row r="114" spans="2:47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</row>
    <row r="115" spans="2:47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</row>
    <row r="116" spans="2:47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</row>
    <row r="117" spans="2:47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</row>
    <row r="118" spans="2:47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</row>
    <row r="119" spans="2:47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</row>
    <row r="120" spans="2:47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</row>
    <row r="121" spans="2:47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</row>
    <row r="122" spans="2:47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</row>
    <row r="123" spans="2:47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</row>
    <row r="124" spans="2:47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</row>
    <row r="125" spans="2:47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</row>
    <row r="126" spans="2:47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</row>
    <row r="127" spans="2:47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</row>
    <row r="128" spans="2:47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</row>
    <row r="129" spans="2:47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</row>
    <row r="130" spans="2:47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</row>
    <row r="131" spans="2:47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</row>
    <row r="132" spans="2:47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</row>
    <row r="133" spans="2:47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</row>
    <row r="134" spans="2:47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</row>
    <row r="135" spans="2:47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</row>
    <row r="136" spans="2:47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</row>
    <row r="137" spans="2:47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</row>
    <row r="138" spans="2:47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</row>
    <row r="139" spans="2:47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</row>
    <row r="140" spans="2:47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</row>
    <row r="141" spans="2:47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</row>
    <row r="142" spans="2:47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</row>
    <row r="143" spans="2:47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</row>
    <row r="144" spans="2:47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</row>
    <row r="145" spans="2:47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</row>
    <row r="146" spans="2:47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</row>
    <row r="147" spans="2:47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</row>
    <row r="148" spans="2:47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</row>
    <row r="149" spans="2:47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</row>
    <row r="150" spans="2:47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</row>
    <row r="151" spans="2:47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</row>
    <row r="152" spans="2:47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</row>
    <row r="153" spans="2:47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</row>
    <row r="154" spans="2:47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</row>
    <row r="155" spans="2:47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</row>
    <row r="156" spans="2:47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</row>
    <row r="157" spans="2:47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</row>
    <row r="158" spans="2:47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</row>
    <row r="159" spans="2:47" x14ac:dyDescent="0.2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</row>
    <row r="160" spans="2:47" x14ac:dyDescent="0.2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</row>
    <row r="161" spans="2:47" x14ac:dyDescent="0.2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</row>
    <row r="162" spans="2:47" x14ac:dyDescent="0.2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</row>
    <row r="163" spans="2:47" x14ac:dyDescent="0.2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</row>
    <row r="164" spans="2:47" x14ac:dyDescent="0.2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</row>
    <row r="165" spans="2:47" x14ac:dyDescent="0.2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</row>
    <row r="166" spans="2:47" x14ac:dyDescent="0.2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</row>
    <row r="167" spans="2:47" x14ac:dyDescent="0.2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</row>
    <row r="168" spans="2:47" x14ac:dyDescent="0.2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</row>
    <row r="169" spans="2:47" x14ac:dyDescent="0.2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</row>
    <row r="170" spans="2:47" x14ac:dyDescent="0.2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</row>
    <row r="171" spans="2:47" x14ac:dyDescent="0.2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</row>
    <row r="172" spans="2:47" x14ac:dyDescent="0.2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</row>
    <row r="173" spans="2:47" x14ac:dyDescent="0.2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</row>
    <row r="174" spans="2:47" x14ac:dyDescent="0.2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</row>
    <row r="175" spans="2:47" x14ac:dyDescent="0.2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</row>
    <row r="176" spans="2:47" x14ac:dyDescent="0.2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</row>
    <row r="177" spans="2:47" x14ac:dyDescent="0.2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</row>
    <row r="178" spans="2:47" x14ac:dyDescent="0.2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</row>
    <row r="179" spans="2:47" x14ac:dyDescent="0.2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</row>
    <row r="180" spans="2:47" x14ac:dyDescent="0.2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</row>
    <row r="181" spans="2:47" x14ac:dyDescent="0.2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</row>
    <row r="182" spans="2:47" x14ac:dyDescent="0.2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</row>
    <row r="183" spans="2:47" x14ac:dyDescent="0.2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</row>
    <row r="184" spans="2:47" x14ac:dyDescent="0.2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</row>
    <row r="185" spans="2:47" x14ac:dyDescent="0.2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</row>
    <row r="186" spans="2:47" x14ac:dyDescent="0.2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</row>
    <row r="187" spans="2:47" x14ac:dyDescent="0.2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</row>
    <row r="188" spans="2:47" x14ac:dyDescent="0.2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</row>
    <row r="189" spans="2:47" x14ac:dyDescent="0.2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</row>
    <row r="190" spans="2:47" x14ac:dyDescent="0.2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</row>
    <row r="191" spans="2:47" x14ac:dyDescent="0.2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</row>
    <row r="192" spans="2:47" x14ac:dyDescent="0.2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</row>
    <row r="193" spans="2:47" x14ac:dyDescent="0.2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</row>
    <row r="194" spans="2:47" x14ac:dyDescent="0.2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</row>
    <row r="195" spans="2:47" x14ac:dyDescent="0.2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</row>
    <row r="196" spans="2:47" x14ac:dyDescent="0.2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</row>
    <row r="197" spans="2:47" x14ac:dyDescent="0.2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</row>
    <row r="198" spans="2:47" x14ac:dyDescent="0.2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</row>
    <row r="199" spans="2:47" x14ac:dyDescent="0.2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</row>
    <row r="200" spans="2:47" x14ac:dyDescent="0.2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</row>
    <row r="201" spans="2:47" x14ac:dyDescent="0.2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</row>
    <row r="202" spans="2:47" x14ac:dyDescent="0.2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</row>
    <row r="203" spans="2:47" x14ac:dyDescent="0.2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</row>
    <row r="204" spans="2:47" x14ac:dyDescent="0.2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</row>
    <row r="205" spans="2:47" x14ac:dyDescent="0.2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</row>
    <row r="206" spans="2:47" x14ac:dyDescent="0.2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</row>
    <row r="207" spans="2:47" x14ac:dyDescent="0.2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</row>
    <row r="208" spans="2:47" x14ac:dyDescent="0.2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</row>
    <row r="209" spans="2:47" x14ac:dyDescent="0.2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</row>
    <row r="210" spans="2:47" x14ac:dyDescent="0.2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</row>
    <row r="211" spans="2:47" x14ac:dyDescent="0.2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</row>
    <row r="212" spans="2:47" x14ac:dyDescent="0.2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</row>
    <row r="213" spans="2:47" x14ac:dyDescent="0.2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</row>
    <row r="214" spans="2:47" x14ac:dyDescent="0.2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</row>
    <row r="215" spans="2:47" x14ac:dyDescent="0.2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</row>
    <row r="216" spans="2:47" x14ac:dyDescent="0.2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</row>
    <row r="217" spans="2:47" x14ac:dyDescent="0.2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</row>
    <row r="218" spans="2:47" x14ac:dyDescent="0.2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</row>
    <row r="219" spans="2:47" x14ac:dyDescent="0.2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</row>
    <row r="220" spans="2:47" x14ac:dyDescent="0.2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</row>
    <row r="221" spans="2:47" x14ac:dyDescent="0.2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</row>
    <row r="222" spans="2:47" x14ac:dyDescent="0.2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</row>
    <row r="223" spans="2:47" x14ac:dyDescent="0.2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</row>
    <row r="224" spans="2:47" x14ac:dyDescent="0.2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</row>
    <row r="225" spans="2:47" x14ac:dyDescent="0.2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</row>
    <row r="226" spans="2:47" x14ac:dyDescent="0.2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</row>
    <row r="227" spans="2:47" x14ac:dyDescent="0.2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</row>
    <row r="228" spans="2:47" x14ac:dyDescent="0.2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</row>
    <row r="229" spans="2:47" x14ac:dyDescent="0.2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</row>
    <row r="230" spans="2:47" x14ac:dyDescent="0.2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</row>
    <row r="231" spans="2:47" x14ac:dyDescent="0.2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</row>
    <row r="232" spans="2:47" x14ac:dyDescent="0.2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</row>
    <row r="233" spans="2:47" x14ac:dyDescent="0.2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</row>
    <row r="234" spans="2:47" x14ac:dyDescent="0.2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</row>
    <row r="235" spans="2:47" x14ac:dyDescent="0.2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</row>
    <row r="236" spans="2:47" x14ac:dyDescent="0.2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</row>
    <row r="237" spans="2:47" x14ac:dyDescent="0.2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</row>
    <row r="238" spans="2:47" x14ac:dyDescent="0.2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</row>
    <row r="239" spans="2:47" x14ac:dyDescent="0.2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</row>
    <row r="240" spans="2:47" x14ac:dyDescent="0.2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</row>
    <row r="241" spans="2:47" x14ac:dyDescent="0.2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</row>
    <row r="242" spans="2:47" x14ac:dyDescent="0.2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</row>
    <row r="243" spans="2:47" x14ac:dyDescent="0.2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</row>
    <row r="244" spans="2:47" x14ac:dyDescent="0.2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</row>
    <row r="245" spans="2:47" x14ac:dyDescent="0.2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</row>
    <row r="246" spans="2:47" x14ac:dyDescent="0.2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</row>
    <row r="247" spans="2:47" x14ac:dyDescent="0.2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</row>
    <row r="248" spans="2:47" x14ac:dyDescent="0.2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</row>
    <row r="249" spans="2:47" x14ac:dyDescent="0.2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</row>
    <row r="250" spans="2:47" x14ac:dyDescent="0.2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</row>
    <row r="251" spans="2:47" x14ac:dyDescent="0.2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</row>
    <row r="252" spans="2:47" x14ac:dyDescent="0.2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</row>
    <row r="253" spans="2:47" x14ac:dyDescent="0.2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</row>
    <row r="254" spans="2:47" x14ac:dyDescent="0.2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</row>
    <row r="255" spans="2:47" x14ac:dyDescent="0.2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</row>
    <row r="256" spans="2:47" x14ac:dyDescent="0.2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</row>
    <row r="257" spans="2:47" x14ac:dyDescent="0.2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</row>
    <row r="258" spans="2:47" x14ac:dyDescent="0.2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</row>
    <row r="259" spans="2:47" x14ac:dyDescent="0.2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</row>
    <row r="260" spans="2:47" x14ac:dyDescent="0.2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</row>
    <row r="261" spans="2:47" x14ac:dyDescent="0.2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</row>
    <row r="262" spans="2:47" x14ac:dyDescent="0.2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</row>
    <row r="263" spans="2:47" x14ac:dyDescent="0.2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</row>
    <row r="264" spans="2:47" x14ac:dyDescent="0.2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</row>
    <row r="265" spans="2:47" x14ac:dyDescent="0.2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</row>
    <row r="266" spans="2:47" x14ac:dyDescent="0.2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</row>
    <row r="267" spans="2:47" x14ac:dyDescent="0.2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</row>
    <row r="268" spans="2:47" x14ac:dyDescent="0.2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</row>
    <row r="269" spans="2:47" x14ac:dyDescent="0.2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</row>
    <row r="270" spans="2:47" x14ac:dyDescent="0.2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</row>
    <row r="271" spans="2:47" x14ac:dyDescent="0.2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</row>
    <row r="272" spans="2:47" x14ac:dyDescent="0.2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</row>
    <row r="273" spans="2:47" x14ac:dyDescent="0.2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</row>
    <row r="274" spans="2:47" x14ac:dyDescent="0.2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</row>
    <row r="275" spans="2:47" x14ac:dyDescent="0.2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</row>
    <row r="276" spans="2:47" x14ac:dyDescent="0.2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</row>
    <row r="277" spans="2:47" x14ac:dyDescent="0.2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</row>
    <row r="278" spans="2:47" x14ac:dyDescent="0.2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</row>
    <row r="279" spans="2:47" x14ac:dyDescent="0.2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</row>
    <row r="280" spans="2:47" x14ac:dyDescent="0.2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</row>
    <row r="281" spans="2:47" x14ac:dyDescent="0.2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</row>
    <row r="282" spans="2:47" x14ac:dyDescent="0.2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</row>
    <row r="283" spans="2:47" x14ac:dyDescent="0.2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</row>
    <row r="284" spans="2:47" x14ac:dyDescent="0.2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</row>
    <row r="285" spans="2:47" x14ac:dyDescent="0.2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</row>
    <row r="286" spans="2:47" x14ac:dyDescent="0.2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</row>
    <row r="287" spans="2:47" x14ac:dyDescent="0.2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</row>
    <row r="288" spans="2:47" x14ac:dyDescent="0.2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</row>
    <row r="289" spans="2:47" x14ac:dyDescent="0.2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</row>
    <row r="290" spans="2:47" x14ac:dyDescent="0.2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</row>
    <row r="291" spans="2:47" x14ac:dyDescent="0.2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</row>
    <row r="292" spans="2:47" x14ac:dyDescent="0.2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</row>
    <row r="293" spans="2:47" x14ac:dyDescent="0.2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</row>
    <row r="294" spans="2:47" x14ac:dyDescent="0.2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</row>
    <row r="295" spans="2:47" x14ac:dyDescent="0.2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</row>
    <row r="296" spans="2:47" x14ac:dyDescent="0.2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</row>
    <row r="297" spans="2:47" x14ac:dyDescent="0.2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</row>
    <row r="298" spans="2:47" x14ac:dyDescent="0.2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</row>
    <row r="299" spans="2:47" x14ac:dyDescent="0.2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</row>
    <row r="300" spans="2:47" x14ac:dyDescent="0.2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</row>
    <row r="301" spans="2:47" x14ac:dyDescent="0.2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</row>
    <row r="302" spans="2:47" x14ac:dyDescent="0.2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</row>
    <row r="303" spans="2:47" x14ac:dyDescent="0.2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</row>
    <row r="304" spans="2:47" x14ac:dyDescent="0.2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</row>
    <row r="305" spans="2:47" x14ac:dyDescent="0.2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</row>
    <row r="306" spans="2:47" x14ac:dyDescent="0.2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</row>
    <row r="307" spans="2:47" x14ac:dyDescent="0.2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</row>
    <row r="308" spans="2:47" x14ac:dyDescent="0.2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</row>
    <row r="309" spans="2:47" x14ac:dyDescent="0.2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</row>
    <row r="310" spans="2:47" x14ac:dyDescent="0.2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</row>
    <row r="311" spans="2:47" x14ac:dyDescent="0.2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</row>
    <row r="312" spans="2:47" x14ac:dyDescent="0.2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</row>
    <row r="313" spans="2:47" x14ac:dyDescent="0.2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</row>
    <row r="314" spans="2:47" x14ac:dyDescent="0.2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</row>
    <row r="315" spans="2:47" x14ac:dyDescent="0.2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</row>
    <row r="316" spans="2:47" x14ac:dyDescent="0.2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</row>
    <row r="317" spans="2:47" x14ac:dyDescent="0.2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</row>
    <row r="318" spans="2:47" x14ac:dyDescent="0.2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</row>
    <row r="319" spans="2:47" x14ac:dyDescent="0.2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</row>
    <row r="320" spans="2:47" x14ac:dyDescent="0.2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</row>
    <row r="321" spans="2:47" x14ac:dyDescent="0.2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</row>
    <row r="322" spans="2:47" x14ac:dyDescent="0.2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</row>
    <row r="323" spans="2:47" x14ac:dyDescent="0.2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</row>
    <row r="324" spans="2:47" x14ac:dyDescent="0.2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</row>
    <row r="325" spans="2:47" x14ac:dyDescent="0.2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</row>
    <row r="326" spans="2:47" x14ac:dyDescent="0.2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</row>
    <row r="327" spans="2:47" x14ac:dyDescent="0.2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</row>
    <row r="328" spans="2:47" x14ac:dyDescent="0.2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</row>
    <row r="329" spans="2:47" x14ac:dyDescent="0.2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</row>
    <row r="330" spans="2:47" x14ac:dyDescent="0.2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</row>
    <row r="331" spans="2:47" x14ac:dyDescent="0.2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</row>
    <row r="332" spans="2:47" x14ac:dyDescent="0.2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</row>
    <row r="333" spans="2:47" x14ac:dyDescent="0.2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</row>
    <row r="334" spans="2:47" x14ac:dyDescent="0.2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</row>
    <row r="335" spans="2:47" x14ac:dyDescent="0.2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</row>
    <row r="336" spans="2:47" x14ac:dyDescent="0.2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</row>
    <row r="337" spans="2:47" x14ac:dyDescent="0.2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</row>
    <row r="338" spans="2:47" x14ac:dyDescent="0.2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</row>
    <row r="339" spans="2:47" x14ac:dyDescent="0.2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</row>
    <row r="340" spans="2:47" x14ac:dyDescent="0.2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</row>
    <row r="341" spans="2:47" x14ac:dyDescent="0.2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</row>
    <row r="342" spans="2:47" x14ac:dyDescent="0.2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</row>
    <row r="343" spans="2:47" x14ac:dyDescent="0.2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</row>
    <row r="344" spans="2:47" x14ac:dyDescent="0.2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</row>
    <row r="345" spans="2:47" x14ac:dyDescent="0.2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</row>
    <row r="346" spans="2:47" x14ac:dyDescent="0.2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</row>
    <row r="347" spans="2:47" x14ac:dyDescent="0.2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</row>
    <row r="348" spans="2:47" x14ac:dyDescent="0.2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</row>
    <row r="349" spans="2:47" x14ac:dyDescent="0.2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</row>
    <row r="350" spans="2:47" x14ac:dyDescent="0.2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</row>
    <row r="351" spans="2:47" x14ac:dyDescent="0.2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</row>
    <row r="352" spans="2:47" x14ac:dyDescent="0.2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</row>
    <row r="353" spans="2:47" x14ac:dyDescent="0.2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</row>
    <row r="354" spans="2:47" x14ac:dyDescent="0.2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</row>
    <row r="355" spans="2:47" x14ac:dyDescent="0.2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</row>
    <row r="356" spans="2:47" x14ac:dyDescent="0.2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</row>
    <row r="357" spans="2:47" x14ac:dyDescent="0.2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</row>
    <row r="358" spans="2:47" x14ac:dyDescent="0.2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</row>
    <row r="359" spans="2:47" x14ac:dyDescent="0.2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</row>
    <row r="360" spans="2:47" x14ac:dyDescent="0.2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</row>
    <row r="361" spans="2:47" x14ac:dyDescent="0.2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</row>
    <row r="362" spans="2:47" x14ac:dyDescent="0.2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</row>
    <row r="363" spans="2:47" x14ac:dyDescent="0.2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</row>
    <row r="364" spans="2:47" x14ac:dyDescent="0.2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</row>
    <row r="365" spans="2:47" x14ac:dyDescent="0.2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</row>
    <row r="366" spans="2:47" x14ac:dyDescent="0.2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</row>
    <row r="367" spans="2:47" x14ac:dyDescent="0.2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</row>
    <row r="368" spans="2:47" x14ac:dyDescent="0.2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</row>
    <row r="369" spans="2:47" x14ac:dyDescent="0.2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</row>
    <row r="370" spans="2:47" x14ac:dyDescent="0.2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</row>
    <row r="371" spans="2:47" x14ac:dyDescent="0.2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</row>
    <row r="372" spans="2:47" x14ac:dyDescent="0.2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</row>
    <row r="373" spans="2:47" x14ac:dyDescent="0.2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</row>
    <row r="374" spans="2:47" x14ac:dyDescent="0.2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</row>
    <row r="375" spans="2:47" x14ac:dyDescent="0.2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</row>
    <row r="376" spans="2:47" x14ac:dyDescent="0.2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</row>
    <row r="377" spans="2:47" x14ac:dyDescent="0.2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</row>
    <row r="378" spans="2:47" x14ac:dyDescent="0.2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</row>
    <row r="379" spans="2:47" x14ac:dyDescent="0.2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</row>
    <row r="380" spans="2:47" x14ac:dyDescent="0.2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</row>
    <row r="381" spans="2:47" x14ac:dyDescent="0.2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</row>
    <row r="382" spans="2:47" x14ac:dyDescent="0.2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</row>
    <row r="383" spans="2:47" x14ac:dyDescent="0.2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</row>
    <row r="384" spans="2:47" x14ac:dyDescent="0.2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</row>
    <row r="385" spans="2:47" x14ac:dyDescent="0.2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</row>
    <row r="386" spans="2:47" x14ac:dyDescent="0.2"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</row>
    <row r="387" spans="2:47" x14ac:dyDescent="0.2"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</row>
    <row r="388" spans="2:47" x14ac:dyDescent="0.2"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</row>
    <row r="389" spans="2:47" x14ac:dyDescent="0.2"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</row>
    <row r="390" spans="2:47" x14ac:dyDescent="0.2"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</row>
    <row r="391" spans="2:47" x14ac:dyDescent="0.2"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</row>
    <row r="392" spans="2:47" x14ac:dyDescent="0.2"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</row>
    <row r="393" spans="2:47" x14ac:dyDescent="0.2"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</row>
    <row r="394" spans="2:47" x14ac:dyDescent="0.2"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</row>
    <row r="395" spans="2:47" x14ac:dyDescent="0.2"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</row>
    <row r="396" spans="2:47" x14ac:dyDescent="0.2"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</row>
    <row r="397" spans="2:47" x14ac:dyDescent="0.2"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</row>
    <row r="398" spans="2:47" x14ac:dyDescent="0.2"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</row>
    <row r="399" spans="2:47" x14ac:dyDescent="0.2"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</row>
    <row r="400" spans="2:47" x14ac:dyDescent="0.2"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</row>
    <row r="401" spans="13:47" x14ac:dyDescent="0.2"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</row>
    <row r="402" spans="13:47" x14ac:dyDescent="0.2"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</row>
    <row r="403" spans="13:47" x14ac:dyDescent="0.2"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</row>
    <row r="404" spans="13:47" x14ac:dyDescent="0.2"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</row>
    <row r="405" spans="13:47" x14ac:dyDescent="0.2"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</row>
    <row r="406" spans="13:47" x14ac:dyDescent="0.2"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</row>
    <row r="407" spans="13:47" x14ac:dyDescent="0.2"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</row>
    <row r="408" spans="13:47" x14ac:dyDescent="0.2"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</row>
    <row r="409" spans="13:47" x14ac:dyDescent="0.2"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</row>
    <row r="410" spans="13:47" x14ac:dyDescent="0.2"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</row>
    <row r="411" spans="13:47" x14ac:dyDescent="0.2"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</row>
    <row r="412" spans="13:47" x14ac:dyDescent="0.2"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</row>
    <row r="413" spans="13:47" x14ac:dyDescent="0.2"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</row>
    <row r="414" spans="13:47" x14ac:dyDescent="0.2"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</row>
    <row r="415" spans="13:47" x14ac:dyDescent="0.2"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</row>
    <row r="416" spans="13:47" x14ac:dyDescent="0.2"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</row>
    <row r="417" spans="13:47" x14ac:dyDescent="0.2"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</row>
    <row r="418" spans="13:47" x14ac:dyDescent="0.2"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</row>
    <row r="419" spans="13:47" x14ac:dyDescent="0.2"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</row>
    <row r="420" spans="13:47" x14ac:dyDescent="0.2"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</row>
    <row r="421" spans="13:47" x14ac:dyDescent="0.2"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</row>
    <row r="422" spans="13:47" x14ac:dyDescent="0.2"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</row>
    <row r="423" spans="13:47" x14ac:dyDescent="0.2"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</row>
    <row r="424" spans="13:47" x14ac:dyDescent="0.2"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</row>
    <row r="425" spans="13:47" x14ac:dyDescent="0.2"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</row>
    <row r="426" spans="13:47" x14ac:dyDescent="0.2"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</row>
    <row r="427" spans="13:47" x14ac:dyDescent="0.2"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</row>
    <row r="428" spans="13:47" x14ac:dyDescent="0.2"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</row>
    <row r="429" spans="13:47" x14ac:dyDescent="0.2"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</row>
    <row r="430" spans="13:47" x14ac:dyDescent="0.2"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</row>
    <row r="431" spans="13:47" x14ac:dyDescent="0.2"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</row>
    <row r="432" spans="13:47" x14ac:dyDescent="0.2"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</row>
    <row r="433" spans="13:47" x14ac:dyDescent="0.2"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</row>
    <row r="434" spans="13:47" x14ac:dyDescent="0.2"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</row>
    <row r="435" spans="13:47" x14ac:dyDescent="0.2"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</row>
    <row r="436" spans="13:47" x14ac:dyDescent="0.2"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</row>
    <row r="437" spans="13:47" x14ac:dyDescent="0.2"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</row>
    <row r="438" spans="13:47" x14ac:dyDescent="0.2"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</row>
    <row r="439" spans="13:47" x14ac:dyDescent="0.2"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</row>
    <row r="440" spans="13:47" x14ac:dyDescent="0.2"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</row>
    <row r="441" spans="13:47" x14ac:dyDescent="0.2"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</row>
    <row r="442" spans="13:47" x14ac:dyDescent="0.2"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</row>
    <row r="443" spans="13:47" x14ac:dyDescent="0.2"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</row>
    <row r="444" spans="13:47" x14ac:dyDescent="0.2"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</row>
    <row r="445" spans="13:47" x14ac:dyDescent="0.2"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</row>
    <row r="446" spans="13:47" x14ac:dyDescent="0.2"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</row>
    <row r="447" spans="13:47" x14ac:dyDescent="0.2"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</row>
    <row r="448" spans="13:47" x14ac:dyDescent="0.2"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</row>
    <row r="449" spans="13:47" x14ac:dyDescent="0.2"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</row>
    <row r="450" spans="13:47" x14ac:dyDescent="0.2"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</row>
    <row r="451" spans="13:47" x14ac:dyDescent="0.2"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</row>
    <row r="452" spans="13:47" x14ac:dyDescent="0.2"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</row>
    <row r="453" spans="13:47" x14ac:dyDescent="0.2"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</row>
    <row r="454" spans="13:47" x14ac:dyDescent="0.2"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</row>
    <row r="455" spans="13:47" x14ac:dyDescent="0.2"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</row>
    <row r="456" spans="13:47" x14ac:dyDescent="0.2"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</row>
    <row r="457" spans="13:47" x14ac:dyDescent="0.2"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</row>
    <row r="458" spans="13:47" x14ac:dyDescent="0.2"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</row>
    <row r="459" spans="13:47" x14ac:dyDescent="0.2"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</row>
    <row r="460" spans="13:47" x14ac:dyDescent="0.2"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</row>
    <row r="461" spans="13:47" x14ac:dyDescent="0.2"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</row>
    <row r="462" spans="13:47" x14ac:dyDescent="0.2"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</row>
    <row r="463" spans="13:47" x14ac:dyDescent="0.2"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</row>
    <row r="464" spans="13:47" x14ac:dyDescent="0.2"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</row>
    <row r="465" spans="13:47" x14ac:dyDescent="0.2"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</row>
    <row r="466" spans="13:47" x14ac:dyDescent="0.2"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</row>
    <row r="467" spans="13:47" x14ac:dyDescent="0.2"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</row>
    <row r="468" spans="13:47" x14ac:dyDescent="0.2"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</row>
    <row r="469" spans="13:47" x14ac:dyDescent="0.2"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</row>
    <row r="470" spans="13:47" x14ac:dyDescent="0.2"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</row>
    <row r="471" spans="13:47" x14ac:dyDescent="0.2"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</row>
    <row r="472" spans="13:47" x14ac:dyDescent="0.2"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</row>
    <row r="473" spans="13:47" x14ac:dyDescent="0.2"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</row>
    <row r="474" spans="13:47" x14ac:dyDescent="0.2"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</row>
    <row r="475" spans="13:47" x14ac:dyDescent="0.2"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</row>
    <row r="476" spans="13:47" x14ac:dyDescent="0.2"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</row>
    <row r="477" spans="13:47" x14ac:dyDescent="0.2"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</row>
    <row r="478" spans="13:47" x14ac:dyDescent="0.2"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</row>
    <row r="479" spans="13:47" x14ac:dyDescent="0.2"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</row>
    <row r="480" spans="13:47" x14ac:dyDescent="0.2"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</row>
    <row r="481" spans="13:47" x14ac:dyDescent="0.2"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</row>
    <row r="482" spans="13:47" x14ac:dyDescent="0.2"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</row>
    <row r="483" spans="13:47" x14ac:dyDescent="0.2"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</row>
    <row r="484" spans="13:47" x14ac:dyDescent="0.2"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</row>
    <row r="485" spans="13:47" x14ac:dyDescent="0.2"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</row>
    <row r="486" spans="13:47" x14ac:dyDescent="0.2"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</row>
    <row r="487" spans="13:47" x14ac:dyDescent="0.2"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</row>
    <row r="488" spans="13:47" x14ac:dyDescent="0.2"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</row>
    <row r="489" spans="13:47" x14ac:dyDescent="0.2"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</row>
    <row r="490" spans="13:47" x14ac:dyDescent="0.2"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</row>
    <row r="491" spans="13:47" x14ac:dyDescent="0.2"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</row>
    <row r="492" spans="13:47" x14ac:dyDescent="0.2"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</row>
    <row r="493" spans="13:47" x14ac:dyDescent="0.2"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</row>
    <row r="494" spans="13:47" x14ac:dyDescent="0.2"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</row>
    <row r="495" spans="13:47" x14ac:dyDescent="0.2"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</row>
    <row r="496" spans="13:47" x14ac:dyDescent="0.2"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</row>
    <row r="497" spans="13:47" x14ac:dyDescent="0.2"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</row>
    <row r="498" spans="13:47" x14ac:dyDescent="0.2"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</row>
    <row r="499" spans="13:47" x14ac:dyDescent="0.2"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</row>
    <row r="500" spans="13:47" x14ac:dyDescent="0.2"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</row>
    <row r="501" spans="13:47" x14ac:dyDescent="0.2"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</row>
    <row r="502" spans="13:47" x14ac:dyDescent="0.2"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</row>
    <row r="503" spans="13:47" x14ac:dyDescent="0.2"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</row>
    <row r="504" spans="13:47" x14ac:dyDescent="0.2"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</row>
    <row r="505" spans="13:47" x14ac:dyDescent="0.2"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</row>
    <row r="506" spans="13:47" x14ac:dyDescent="0.2"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</row>
    <row r="507" spans="13:47" x14ac:dyDescent="0.2"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</row>
    <row r="508" spans="13:47" x14ac:dyDescent="0.2"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</row>
    <row r="509" spans="13:47" x14ac:dyDescent="0.2"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</row>
    <row r="510" spans="13:47" x14ac:dyDescent="0.2"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</row>
    <row r="511" spans="13:47" x14ac:dyDescent="0.2"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</row>
    <row r="512" spans="13:47" x14ac:dyDescent="0.2"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G110"/>
  <sheetViews>
    <sheetView topLeftCell="A4" zoomScale="70" zoomScaleNormal="70" workbookViewId="0">
      <selection activeCell="C21" sqref="C21"/>
    </sheetView>
  </sheetViews>
  <sheetFormatPr defaultRowHeight="12.75" x14ac:dyDescent="0.2"/>
  <cols>
    <col min="1" max="1" width="4.5703125" customWidth="1"/>
    <col min="2" max="2" width="9.5703125" bestFit="1" customWidth="1"/>
    <col min="3" max="3" width="13.42578125" customWidth="1"/>
    <col min="4" max="4" width="9.85546875" customWidth="1"/>
    <col min="5" max="5" width="10.42578125" bestFit="1" customWidth="1"/>
    <col min="6" max="6" width="9.5703125" customWidth="1"/>
    <col min="7" max="7" width="10.28515625" customWidth="1"/>
    <col min="8" max="8" width="10.85546875" customWidth="1"/>
    <col min="9" max="9" width="13.5703125" bestFit="1" customWidth="1"/>
    <col min="10" max="10" width="2.5703125" style="10" customWidth="1"/>
    <col min="11" max="11" width="28.140625" customWidth="1"/>
    <col min="15" max="16" width="9.7109375" bestFit="1" customWidth="1"/>
  </cols>
  <sheetData>
    <row r="1" spans="1:11" x14ac:dyDescent="0.2">
      <c r="A1" s="127" t="s">
        <v>35</v>
      </c>
      <c r="B1" s="127"/>
      <c r="C1" s="127"/>
      <c r="D1" s="127"/>
      <c r="E1" s="10"/>
      <c r="F1" s="10"/>
      <c r="G1" s="10"/>
      <c r="H1" s="10"/>
      <c r="I1" s="10"/>
    </row>
    <row r="2" spans="1:11" x14ac:dyDescent="0.2">
      <c r="A2" s="10"/>
      <c r="H2" s="7"/>
      <c r="I2" s="81"/>
    </row>
    <row r="3" spans="1:11" ht="20.25" x14ac:dyDescent="0.25">
      <c r="A3" s="10"/>
      <c r="B3" s="128" t="s">
        <v>2</v>
      </c>
      <c r="C3" s="128"/>
      <c r="D3" s="128"/>
      <c r="E3" s="128"/>
      <c r="F3" s="128"/>
      <c r="G3" s="128"/>
      <c r="H3" s="128"/>
      <c r="I3" s="128"/>
      <c r="J3" s="67"/>
      <c r="K3" s="4"/>
    </row>
    <row r="4" spans="1:11" ht="12.75" customHeight="1" x14ac:dyDescent="0.25">
      <c r="A4" s="10"/>
      <c r="B4" s="36"/>
      <c r="C4" s="25"/>
      <c r="D4" s="25"/>
      <c r="E4" s="25"/>
      <c r="F4" s="25"/>
      <c r="G4" s="25"/>
      <c r="H4" s="80" t="s">
        <v>3</v>
      </c>
      <c r="I4" s="82">
        <v>43051</v>
      </c>
      <c r="J4" s="67"/>
      <c r="K4" s="4"/>
    </row>
    <row r="5" spans="1:11" x14ac:dyDescent="0.2">
      <c r="A5" s="10"/>
      <c r="B5" s="7" t="s">
        <v>0</v>
      </c>
      <c r="C5" s="129"/>
      <c r="D5" s="129"/>
      <c r="E5" s="129"/>
      <c r="F5" s="42"/>
      <c r="I5" s="10"/>
    </row>
    <row r="6" spans="1:11" ht="3" customHeight="1" x14ac:dyDescent="0.2">
      <c r="A6" s="10"/>
      <c r="B6" s="7"/>
      <c r="C6" s="7"/>
      <c r="D6" s="19"/>
      <c r="E6" s="19"/>
      <c r="F6" s="19"/>
      <c r="I6" s="10"/>
    </row>
    <row r="7" spans="1:11" ht="13.5" customHeight="1" x14ac:dyDescent="0.2">
      <c r="A7" s="10"/>
      <c r="B7" s="21" t="s">
        <v>10</v>
      </c>
      <c r="C7" s="56"/>
      <c r="E7" s="125" t="s">
        <v>51</v>
      </c>
      <c r="F7" s="125"/>
      <c r="G7" s="125"/>
      <c r="H7" s="125"/>
      <c r="I7" s="37">
        <v>20</v>
      </c>
    </row>
    <row r="8" spans="1:11" ht="3" customHeight="1" x14ac:dyDescent="0.2">
      <c r="A8" s="10"/>
      <c r="B8" s="7"/>
      <c r="C8" s="7"/>
      <c r="D8" s="5"/>
      <c r="E8" s="35"/>
      <c r="F8" s="35"/>
      <c r="G8" s="35"/>
      <c r="H8" s="35"/>
      <c r="I8" s="39"/>
    </row>
    <row r="9" spans="1:11" x14ac:dyDescent="0.2">
      <c r="A9" s="10"/>
      <c r="B9" s="130" t="s">
        <v>1</v>
      </c>
      <c r="E9" s="125" t="s">
        <v>4</v>
      </c>
      <c r="F9" s="125"/>
      <c r="G9" s="125"/>
      <c r="H9" s="125"/>
      <c r="I9" s="57">
        <v>1</v>
      </c>
    </row>
    <row r="10" spans="1:11" ht="3" customHeight="1" x14ac:dyDescent="0.2">
      <c r="A10" s="10"/>
      <c r="B10" s="131"/>
      <c r="C10" s="8"/>
      <c r="D10" s="5"/>
      <c r="E10" s="35"/>
      <c r="F10" s="35"/>
      <c r="G10" s="35"/>
      <c r="H10" s="35"/>
      <c r="I10" s="40"/>
    </row>
    <row r="11" spans="1:11" ht="13.5" x14ac:dyDescent="0.25">
      <c r="A11" s="10"/>
      <c r="B11" s="131"/>
      <c r="C11" s="58" t="s">
        <v>38</v>
      </c>
      <c r="E11" s="125" t="s">
        <v>42</v>
      </c>
      <c r="F11" s="125"/>
      <c r="G11" s="125"/>
      <c r="H11" s="125"/>
      <c r="I11" s="107">
        <v>2890.4396999999999</v>
      </c>
    </row>
    <row r="12" spans="1:11" ht="3" customHeight="1" x14ac:dyDescent="0.2">
      <c r="A12" s="10"/>
      <c r="E12" s="35"/>
      <c r="F12" s="35"/>
      <c r="G12" s="35"/>
      <c r="H12" s="35"/>
      <c r="I12" s="40"/>
    </row>
    <row r="13" spans="1:11" x14ac:dyDescent="0.2">
      <c r="A13" s="10"/>
      <c r="E13" s="125" t="s">
        <v>5</v>
      </c>
      <c r="F13" s="125"/>
      <c r="G13" s="125"/>
      <c r="H13" s="125"/>
      <c r="I13" s="38">
        <v>1</v>
      </c>
    </row>
    <row r="14" spans="1:11" x14ac:dyDescent="0.2">
      <c r="A14" s="10"/>
      <c r="I14" s="10"/>
      <c r="J14" s="64"/>
    </row>
    <row r="15" spans="1:11" x14ac:dyDescent="0.2">
      <c r="A15" s="10"/>
      <c r="F15" s="2"/>
      <c r="G15" s="2"/>
      <c r="H15" s="2"/>
      <c r="I15" s="41"/>
      <c r="J15" s="64"/>
    </row>
    <row r="16" spans="1:11" ht="12.75" customHeight="1" x14ac:dyDescent="0.2">
      <c r="A16" s="147" t="s">
        <v>6</v>
      </c>
      <c r="B16" s="148"/>
      <c r="C16" s="126" t="s">
        <v>20</v>
      </c>
      <c r="D16" s="116" t="s">
        <v>15</v>
      </c>
      <c r="E16" s="116" t="s">
        <v>16</v>
      </c>
      <c r="F16" s="116" t="s">
        <v>17</v>
      </c>
      <c r="G16" s="116" t="s">
        <v>18</v>
      </c>
      <c r="H16" s="116" t="s">
        <v>19</v>
      </c>
      <c r="I16" s="116" t="s">
        <v>23</v>
      </c>
      <c r="J16" s="64"/>
      <c r="K16" s="117" t="s">
        <v>37</v>
      </c>
    </row>
    <row r="17" spans="1:16" s="23" customFormat="1" ht="47.25" customHeight="1" x14ac:dyDescent="0.2">
      <c r="A17" s="149"/>
      <c r="B17" s="150"/>
      <c r="C17" s="126"/>
      <c r="D17" s="116"/>
      <c r="E17" s="116"/>
      <c r="F17" s="116"/>
      <c r="G17" s="116"/>
      <c r="H17" s="116"/>
      <c r="I17" s="116"/>
      <c r="J17" s="65"/>
      <c r="K17" s="117"/>
    </row>
    <row r="18" spans="1:16" x14ac:dyDescent="0.2">
      <c r="A18" s="137">
        <v>0.16666666666666666</v>
      </c>
      <c r="B18" s="137"/>
      <c r="C18" s="32">
        <v>0</v>
      </c>
      <c r="D18" s="45">
        <f>'Mixed Standards 5;1'!I16</f>
        <v>0.49902505290589699</v>
      </c>
      <c r="E18" s="86">
        <f>((C18/$I$11)*(($I$7*$I$9)/D18))/1000</f>
        <v>0</v>
      </c>
      <c r="F18" s="53">
        <v>0.98684099999999997</v>
      </c>
      <c r="G18" s="53">
        <v>0.86266246400000002</v>
      </c>
      <c r="H18" s="46">
        <f>E18*F18</f>
        <v>0</v>
      </c>
      <c r="I18" s="46"/>
      <c r="J18" s="66"/>
      <c r="K18" s="88"/>
    </row>
    <row r="19" spans="1:16" x14ac:dyDescent="0.2">
      <c r="A19" s="137">
        <v>0.25</v>
      </c>
      <c r="B19" s="137"/>
      <c r="C19" s="32">
        <v>0</v>
      </c>
      <c r="D19" s="45">
        <f>'Mixed Standards 5;1'!I17</f>
        <v>0.49902505290589699</v>
      </c>
      <c r="E19" s="86">
        <f>((C19/$I$11)*(($I$7*$I$9)/D19))/1000</f>
        <v>0</v>
      </c>
      <c r="F19" s="53">
        <v>0.98967700000000003</v>
      </c>
      <c r="G19" s="53">
        <v>0.89225683</v>
      </c>
      <c r="H19" s="46">
        <f>E19*F19</f>
        <v>0</v>
      </c>
      <c r="I19" s="46"/>
      <c r="J19" s="66"/>
      <c r="K19" s="88"/>
    </row>
    <row r="20" spans="1:16" x14ac:dyDescent="0.2">
      <c r="A20" s="152">
        <v>0.33333333333333331</v>
      </c>
      <c r="B20" s="152"/>
      <c r="C20" s="69">
        <v>203.07083</v>
      </c>
      <c r="D20" s="70">
        <f>'Mixed Standards 5;1'!I18</f>
        <v>0.25075909103510741</v>
      </c>
      <c r="E20" s="71">
        <f>((C20/$I$11)*(($I$7*$I$9)/D20))/1000</f>
        <v>5.6034685535017231E-3</v>
      </c>
      <c r="F20" s="114">
        <v>0.99150000000000005</v>
      </c>
      <c r="G20" s="114">
        <v>0.91139999999999999</v>
      </c>
      <c r="H20" s="71">
        <f>E20*F20</f>
        <v>5.5558390707969585E-3</v>
      </c>
      <c r="I20" s="110">
        <f t="shared" ref="I20:I55" si="0">E20*G20</f>
        <v>5.1070012396614703E-3</v>
      </c>
      <c r="J20" s="73"/>
      <c r="K20" s="89">
        <f>I$20/$I$62*100</f>
        <v>7.952869955365359</v>
      </c>
      <c r="N20" s="91"/>
      <c r="O20" s="103" t="e">
        <f t="shared" ref="O20" si="1">AVERAGE(L20:N20)</f>
        <v>#DIV/0!</v>
      </c>
      <c r="P20" s="103" t="e">
        <f t="shared" ref="P20" si="2">STDEV(L20:N20)</f>
        <v>#DIV/0!</v>
      </c>
    </row>
    <row r="21" spans="1:16" ht="13.5" x14ac:dyDescent="0.25">
      <c r="A21" s="153">
        <v>0.41666666666666669</v>
      </c>
      <c r="B21" s="154"/>
      <c r="C21" s="108">
        <v>0</v>
      </c>
      <c r="D21" s="109">
        <f>'Mixed Standards 5;1'!I19</f>
        <v>0.4203728360333055</v>
      </c>
      <c r="E21" s="110">
        <f t="shared" ref="E21:E55" si="3">((C21/$I$11)*(($I$7*$I$9)/D21))/1000</f>
        <v>0</v>
      </c>
      <c r="F21" s="111">
        <v>0.99280000000000002</v>
      </c>
      <c r="G21" s="111">
        <v>0.92469999999999997</v>
      </c>
      <c r="H21" s="110">
        <f>E21*F21</f>
        <v>0</v>
      </c>
      <c r="I21" s="110">
        <f t="shared" si="0"/>
        <v>0</v>
      </c>
      <c r="J21" s="112"/>
      <c r="K21" s="113">
        <f>I$21/$I$62*100</f>
        <v>0</v>
      </c>
      <c r="N21" s="91"/>
      <c r="O21" s="103" t="e">
        <f t="shared" ref="O21:O22" si="4">AVERAGE(L21:N21)</f>
        <v>#DIV/0!</v>
      </c>
      <c r="P21" s="103" t="e">
        <f t="shared" ref="P21:P23" si="5">STDEV(L21:N21)</f>
        <v>#DIV/0!</v>
      </c>
    </row>
    <row r="22" spans="1:16" x14ac:dyDescent="0.2">
      <c r="A22" s="137">
        <v>0.5</v>
      </c>
      <c r="B22" s="137"/>
      <c r="C22" s="32">
        <v>0</v>
      </c>
      <c r="D22" s="45">
        <f>'Mixed Standards 5;1'!I20</f>
        <v>0.49829890159041151</v>
      </c>
      <c r="E22" s="46">
        <f t="shared" si="3"/>
        <v>0</v>
      </c>
      <c r="F22" s="53">
        <v>0.99370000000000003</v>
      </c>
      <c r="G22" s="53">
        <v>0.93459999999999999</v>
      </c>
      <c r="H22" s="46">
        <f t="shared" ref="H22:H55" si="6">E22*F22</f>
        <v>0</v>
      </c>
      <c r="I22" s="46"/>
      <c r="K22" s="88"/>
      <c r="N22" s="91"/>
      <c r="O22" s="102" t="e">
        <f t="shared" si="4"/>
        <v>#DIV/0!</v>
      </c>
      <c r="P22" s="104" t="e">
        <f t="shared" si="5"/>
        <v>#DIV/0!</v>
      </c>
    </row>
    <row r="23" spans="1:16" ht="13.5" x14ac:dyDescent="0.25">
      <c r="A23" s="137">
        <v>0.54166666666666663</v>
      </c>
      <c r="B23" s="137"/>
      <c r="C23" s="107">
        <v>0</v>
      </c>
      <c r="D23" s="45">
        <f>'Mixed Standards 5;1'!I21</f>
        <v>0.49902505290589699</v>
      </c>
      <c r="E23" s="46">
        <f>((C23/$I$11)*(($I$7*$I$9)/D23))/1000</f>
        <v>0</v>
      </c>
      <c r="F23" s="53">
        <v>0.99370000000000003</v>
      </c>
      <c r="G23" s="53">
        <v>0.93459999999999999</v>
      </c>
      <c r="H23" s="46">
        <f>E23*F23</f>
        <v>0</v>
      </c>
      <c r="I23" s="46">
        <f>E23*G23</f>
        <v>0</v>
      </c>
      <c r="K23" s="88">
        <f>$I$23/$I$62*100</f>
        <v>0</v>
      </c>
      <c r="N23" s="91"/>
      <c r="O23" s="102" t="e">
        <f>AVERAGE(L23:N23)</f>
        <v>#DIV/0!</v>
      </c>
      <c r="P23" s="104" t="e">
        <f t="shared" si="5"/>
        <v>#DIV/0!</v>
      </c>
    </row>
    <row r="24" spans="1:16" s="97" customFormat="1" ht="13.5" x14ac:dyDescent="0.25">
      <c r="A24" s="151">
        <v>0.58333333333333337</v>
      </c>
      <c r="B24" s="151"/>
      <c r="C24" s="107">
        <v>251.01175000000001</v>
      </c>
      <c r="D24" s="92">
        <f>'Mixed Standards 5;1'!I22</f>
        <v>0.52228332313720438</v>
      </c>
      <c r="E24" s="93">
        <f>((C24/$I$11)*(($I$7*$I$9)/D24))/1000</f>
        <v>3.3254772019358837E-3</v>
      </c>
      <c r="F24" s="94">
        <v>0.99450000000000005</v>
      </c>
      <c r="G24" s="94">
        <v>0.94210000000000005</v>
      </c>
      <c r="H24" s="93">
        <f t="shared" si="6"/>
        <v>3.3071870773252366E-3</v>
      </c>
      <c r="I24" s="93">
        <f t="shared" si="0"/>
        <v>3.1329320719437961E-3</v>
      </c>
      <c r="J24" s="95"/>
      <c r="K24" s="96">
        <f>$I$24/$I$62*100</f>
        <v>4.8787537300096604</v>
      </c>
      <c r="L24"/>
      <c r="M24"/>
      <c r="N24" s="91"/>
      <c r="O24" s="103" t="e">
        <f t="shared" ref="O24:O55" si="7">AVERAGE(L24:N24)</f>
        <v>#DIV/0!</v>
      </c>
      <c r="P24" s="103" t="e">
        <f t="shared" ref="P24:P55" si="8">STDEV(L24:N24)</f>
        <v>#DIV/0!</v>
      </c>
    </row>
    <row r="25" spans="1:16" ht="13.5" x14ac:dyDescent="0.25">
      <c r="A25" s="137">
        <v>0.58402777777777781</v>
      </c>
      <c r="B25" s="137"/>
      <c r="C25" s="107"/>
      <c r="D25" s="45">
        <f>'Mixed Standards 5;1'!I23</f>
        <v>0.52288651467965397</v>
      </c>
      <c r="E25" s="46">
        <f>((C25/$I$11)*(($I$7*$I$9)/D25))/1000</f>
        <v>0</v>
      </c>
      <c r="F25" s="53">
        <v>0.99439999999999995</v>
      </c>
      <c r="G25" s="53">
        <v>0.94169999999999998</v>
      </c>
      <c r="H25" s="46">
        <f t="shared" si="6"/>
        <v>0</v>
      </c>
      <c r="I25" s="46">
        <f t="shared" si="0"/>
        <v>0</v>
      </c>
      <c r="K25" s="88">
        <f>$I$25/$I$62*100</f>
        <v>0</v>
      </c>
      <c r="N25" s="91"/>
      <c r="O25" s="102" t="e">
        <f t="shared" si="7"/>
        <v>#DIV/0!</v>
      </c>
      <c r="P25" s="102" t="e">
        <f t="shared" si="8"/>
        <v>#DIV/0!</v>
      </c>
    </row>
    <row r="26" spans="1:16" ht="13.5" x14ac:dyDescent="0.25">
      <c r="A26" s="133">
        <v>0.625</v>
      </c>
      <c r="B26" s="134"/>
      <c r="C26" s="107"/>
      <c r="D26" s="45">
        <f>'Mixed Standards 5;1'!I24</f>
        <v>0.50984323737882487</v>
      </c>
      <c r="E26" s="46">
        <f t="shared" si="3"/>
        <v>0</v>
      </c>
      <c r="F26" s="53">
        <v>0.99480000000000002</v>
      </c>
      <c r="G26" s="53">
        <v>0.94530000000000003</v>
      </c>
      <c r="H26" s="46">
        <f t="shared" si="6"/>
        <v>0</v>
      </c>
      <c r="I26" s="46">
        <f t="shared" si="0"/>
        <v>0</v>
      </c>
      <c r="K26" s="88">
        <f>$I$26/$I$62*100</f>
        <v>0</v>
      </c>
      <c r="N26" s="91"/>
      <c r="O26" s="102" t="e">
        <f t="shared" si="7"/>
        <v>#DIV/0!</v>
      </c>
      <c r="P26" s="102" t="e">
        <f t="shared" si="8"/>
        <v>#DIV/0!</v>
      </c>
    </row>
    <row r="27" spans="1:16" s="97" customFormat="1" ht="13.5" x14ac:dyDescent="0.25">
      <c r="A27" s="151">
        <v>0.66666666666666663</v>
      </c>
      <c r="B27" s="151"/>
      <c r="C27" s="107">
        <v>544.30219</v>
      </c>
      <c r="D27" s="92">
        <f>'Mixed Standards 5;1'!I25</f>
        <v>0.52322337655136741</v>
      </c>
      <c r="E27" s="93">
        <f t="shared" si="3"/>
        <v>7.1981190405562738E-3</v>
      </c>
      <c r="F27" s="98">
        <v>0.99480000000000002</v>
      </c>
      <c r="G27" s="94">
        <v>0.94169999999999998</v>
      </c>
      <c r="H27" s="93">
        <f t="shared" si="6"/>
        <v>7.1606888215453813E-3</v>
      </c>
      <c r="I27" s="93">
        <f t="shared" si="0"/>
        <v>6.7784687004918426E-3</v>
      </c>
      <c r="J27" s="95"/>
      <c r="K27" s="96">
        <f>$I$27/$I$62*100</f>
        <v>10.555760130400808</v>
      </c>
      <c r="L27"/>
      <c r="M27"/>
      <c r="N27" s="91"/>
      <c r="O27" s="103" t="e">
        <f t="shared" si="7"/>
        <v>#DIV/0!</v>
      </c>
      <c r="P27" s="103" t="e">
        <f t="shared" si="8"/>
        <v>#DIV/0!</v>
      </c>
    </row>
    <row r="28" spans="1:16" s="97" customFormat="1" ht="13.5" x14ac:dyDescent="0.25">
      <c r="A28" s="151">
        <v>0.66736111111111107</v>
      </c>
      <c r="B28" s="151"/>
      <c r="C28" s="107">
        <v>481.64917000000003</v>
      </c>
      <c r="D28" s="92">
        <f>'Mixed Standards 5;1'!I26</f>
        <v>0.52518037315984534</v>
      </c>
      <c r="E28" s="93">
        <f t="shared" si="3"/>
        <v>6.3458296690637938E-3</v>
      </c>
      <c r="F28" s="94">
        <v>0.995</v>
      </c>
      <c r="G28" s="94">
        <v>0.94810000000000005</v>
      </c>
      <c r="H28" s="93">
        <f t="shared" si="6"/>
        <v>6.3141005207184749E-3</v>
      </c>
      <c r="I28" s="93">
        <f t="shared" si="0"/>
        <v>6.0164811092393829E-3</v>
      </c>
      <c r="J28" s="95"/>
      <c r="K28" s="96">
        <f>$I$28/$I$62*100</f>
        <v>9.3691561065422562</v>
      </c>
      <c r="L28"/>
      <c r="M28"/>
      <c r="N28" s="91"/>
      <c r="O28" s="103" t="e">
        <f t="shared" si="7"/>
        <v>#DIV/0!</v>
      </c>
      <c r="P28" s="103" t="e">
        <f t="shared" si="8"/>
        <v>#DIV/0!</v>
      </c>
    </row>
    <row r="29" spans="1:16" ht="13.5" x14ac:dyDescent="0.25">
      <c r="A29" s="137">
        <v>0.70833333333333337</v>
      </c>
      <c r="B29" s="137"/>
      <c r="C29" s="107"/>
      <c r="D29" s="45">
        <f>'Mixed Standards 5;1'!I27</f>
        <v>0.5249342140817479</v>
      </c>
      <c r="E29" s="46">
        <f t="shared" si="3"/>
        <v>0</v>
      </c>
      <c r="F29" s="53">
        <v>0.995</v>
      </c>
      <c r="G29" s="53">
        <v>0.94769999999999999</v>
      </c>
      <c r="H29" s="46">
        <f t="shared" si="6"/>
        <v>0</v>
      </c>
      <c r="I29" s="46">
        <f t="shared" si="0"/>
        <v>0</v>
      </c>
      <c r="K29" s="88">
        <f>$I$29/$I$62*100</f>
        <v>0</v>
      </c>
      <c r="N29" s="91"/>
      <c r="O29" s="102" t="e">
        <f t="shared" si="7"/>
        <v>#DIV/0!</v>
      </c>
      <c r="P29" s="102" t="e">
        <f t="shared" si="8"/>
        <v>#DIV/0!</v>
      </c>
    </row>
    <row r="30" spans="1:16" s="97" customFormat="1" ht="13.5" x14ac:dyDescent="0.25">
      <c r="A30" s="151">
        <v>0.7090277777777777</v>
      </c>
      <c r="B30" s="151"/>
      <c r="C30" s="107"/>
      <c r="D30" s="92">
        <f>'Mixed Standards 5;1'!I28</f>
        <v>0.52931603330530186</v>
      </c>
      <c r="E30" s="93">
        <f t="shared" si="3"/>
        <v>0</v>
      </c>
      <c r="F30" s="94">
        <v>0.99529999999999996</v>
      </c>
      <c r="G30" s="94">
        <v>0.95069999999999999</v>
      </c>
      <c r="H30" s="93">
        <f t="shared" si="6"/>
        <v>0</v>
      </c>
      <c r="I30" s="93">
        <f t="shared" si="0"/>
        <v>0</v>
      </c>
      <c r="J30" s="95"/>
      <c r="K30" s="96">
        <f>$I$30/$I$62*100</f>
        <v>0</v>
      </c>
      <c r="L30"/>
      <c r="M30"/>
      <c r="N30" s="91"/>
      <c r="O30" s="103" t="e">
        <f t="shared" si="7"/>
        <v>#DIV/0!</v>
      </c>
      <c r="P30" s="103" t="e">
        <f t="shared" si="8"/>
        <v>#DIV/0!</v>
      </c>
    </row>
    <row r="31" spans="1:16" s="97" customFormat="1" ht="13.5" x14ac:dyDescent="0.25">
      <c r="A31" s="155">
        <v>0.75</v>
      </c>
      <c r="B31" s="156"/>
      <c r="C31" s="115">
        <v>404.53032999999999</v>
      </c>
      <c r="D31" s="70">
        <f>'Mixed Standards 5;1'!I29</f>
        <v>0.5022104795261112</v>
      </c>
      <c r="E31" s="71">
        <f>((C31/$I$11)*(($I$7*$I$9)/D31))/1000</f>
        <v>5.5735435639300262E-3</v>
      </c>
      <c r="F31" s="72">
        <v>0.99524199999999996</v>
      </c>
      <c r="G31" s="72">
        <v>0.95034395000000005</v>
      </c>
      <c r="H31" s="71">
        <f t="shared" si="6"/>
        <v>5.5470246436528465E-3</v>
      </c>
      <c r="I31" s="71">
        <f t="shared" si="0"/>
        <v>5.2967834060423389E-3</v>
      </c>
      <c r="J31" s="87"/>
      <c r="K31" s="89">
        <f>$I$31/$I$62*100</f>
        <v>8.2484079468882676</v>
      </c>
      <c r="L31"/>
      <c r="M31"/>
      <c r="N31" s="91"/>
      <c r="O31" s="103" t="e">
        <f t="shared" si="7"/>
        <v>#DIV/0!</v>
      </c>
      <c r="P31" s="103" t="e">
        <f t="shared" si="8"/>
        <v>#DIV/0!</v>
      </c>
    </row>
    <row r="32" spans="1:16" s="97" customFormat="1" ht="13.5" x14ac:dyDescent="0.25">
      <c r="A32" s="151">
        <v>0.75069444444444444</v>
      </c>
      <c r="B32" s="151"/>
      <c r="C32" s="107">
        <v>247.81136000000001</v>
      </c>
      <c r="D32" s="92">
        <f>'Mixed Standards 5;1'!I30</f>
        <v>0.5560986679727572</v>
      </c>
      <c r="E32" s="93">
        <f>((C32/$I$11)*(($I$7*$I$9)/D32))/1000</f>
        <v>3.083439548272338E-3</v>
      </c>
      <c r="F32" s="94">
        <v>0.99550000000000005</v>
      </c>
      <c r="G32" s="94">
        <v>0.95269999999999999</v>
      </c>
      <c r="H32" s="93">
        <f t="shared" si="6"/>
        <v>3.0695640703051127E-3</v>
      </c>
      <c r="I32" s="93">
        <f t="shared" si="0"/>
        <v>2.9375928576390563E-3</v>
      </c>
      <c r="J32" s="95"/>
      <c r="K32" s="96">
        <f>$I$32/$I$62*100</f>
        <v>4.5745620340131623</v>
      </c>
      <c r="L32"/>
      <c r="M32"/>
      <c r="N32" s="91"/>
      <c r="O32" s="103" t="e">
        <f t="shared" si="7"/>
        <v>#DIV/0!</v>
      </c>
      <c r="P32" s="103" t="e">
        <f t="shared" si="8"/>
        <v>#DIV/0!</v>
      </c>
    </row>
    <row r="33" spans="1:33" s="97" customFormat="1" ht="13.5" x14ac:dyDescent="0.25">
      <c r="A33" s="151" t="s">
        <v>47</v>
      </c>
      <c r="B33" s="151"/>
      <c r="C33" s="107"/>
      <c r="D33" s="92">
        <f>'Mixed Standards 5;1'!I31</f>
        <v>0.57307258596630672</v>
      </c>
      <c r="E33" s="93">
        <f>((C33/$I$11)*(($I$7*$I$9)/D33))/1000</f>
        <v>0</v>
      </c>
      <c r="F33" s="94">
        <v>0.99539999999999995</v>
      </c>
      <c r="G33" s="94">
        <v>0.95240000000000002</v>
      </c>
      <c r="H33" s="93">
        <f>E33*F33</f>
        <v>0</v>
      </c>
      <c r="I33" s="93">
        <f>E33*G33</f>
        <v>0</v>
      </c>
      <c r="J33" s="95"/>
      <c r="K33" s="96">
        <f>$I$33/$I$62*100</f>
        <v>0</v>
      </c>
      <c r="L33"/>
      <c r="M33"/>
      <c r="N33" s="91"/>
      <c r="O33" s="104" t="e">
        <f t="shared" si="7"/>
        <v>#DIV/0!</v>
      </c>
      <c r="P33" s="104" t="e">
        <f t="shared" si="8"/>
        <v>#DIV/0!</v>
      </c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</row>
    <row r="34" spans="1:33" s="97" customFormat="1" ht="13.5" x14ac:dyDescent="0.25">
      <c r="A34" s="151" t="s">
        <v>48</v>
      </c>
      <c r="B34" s="151"/>
      <c r="C34" s="107">
        <v>214.85808</v>
      </c>
      <c r="D34" s="92">
        <f>'Mixed Standards 5;1'!I32</f>
        <v>0.57307258596630672</v>
      </c>
      <c r="E34" s="93">
        <f>((C34/$I$11)*(($I$7*$I$9)/D34))/1000</f>
        <v>2.5942279789236151E-3</v>
      </c>
      <c r="F34" s="94">
        <v>0.99539999999999995</v>
      </c>
      <c r="G34" s="94">
        <v>0.95240000000000002</v>
      </c>
      <c r="H34" s="93">
        <f t="shared" si="6"/>
        <v>2.5822945302205664E-3</v>
      </c>
      <c r="I34" s="93">
        <f t="shared" si="0"/>
        <v>2.4707427271268511E-3</v>
      </c>
      <c r="J34" s="95"/>
      <c r="K34" s="96">
        <f>$I$34/$I$62*100</f>
        <v>3.8475603744531539</v>
      </c>
      <c r="L34"/>
      <c r="M34"/>
      <c r="N34" s="91"/>
      <c r="O34" s="103" t="e">
        <f t="shared" si="7"/>
        <v>#DIV/0!</v>
      </c>
      <c r="P34" s="103" t="e">
        <f t="shared" si="8"/>
        <v>#DIV/0!</v>
      </c>
    </row>
    <row r="35" spans="1:33" ht="13.5" x14ac:dyDescent="0.25">
      <c r="A35" s="137">
        <v>0.79166666666666663</v>
      </c>
      <c r="B35" s="137"/>
      <c r="C35" s="107"/>
      <c r="D35" s="45">
        <f>'Mixed Standards 5;1'!I33</f>
        <v>0.49902505290589699</v>
      </c>
      <c r="E35" s="46">
        <f t="shared" si="3"/>
        <v>0</v>
      </c>
      <c r="F35" s="90">
        <v>0.99590000000000001</v>
      </c>
      <c r="G35" s="90">
        <f>0.9524+0.002</f>
        <v>0.95440000000000003</v>
      </c>
      <c r="H35" s="46">
        <f t="shared" si="6"/>
        <v>0</v>
      </c>
      <c r="I35" s="46">
        <f t="shared" si="0"/>
        <v>0</v>
      </c>
      <c r="K35" s="88">
        <f>$I$35/$I$62*100</f>
        <v>0</v>
      </c>
      <c r="N35" s="91"/>
      <c r="O35" s="102" t="e">
        <f t="shared" si="7"/>
        <v>#DIV/0!</v>
      </c>
      <c r="P35" s="102" t="e">
        <f t="shared" si="8"/>
        <v>#DIV/0!</v>
      </c>
    </row>
    <row r="36" spans="1:33" s="97" customFormat="1" ht="13.5" x14ac:dyDescent="0.25">
      <c r="A36" s="151">
        <v>0.83333333333333337</v>
      </c>
      <c r="B36" s="151"/>
      <c r="C36" s="107">
        <v>345.63720999999998</v>
      </c>
      <c r="D36" s="92">
        <f>'Mixed Standards 5;1'!I34</f>
        <v>0.36080032307251586</v>
      </c>
      <c r="E36" s="93">
        <f t="shared" si="3"/>
        <v>6.6285670724964569E-3</v>
      </c>
      <c r="F36" s="94">
        <v>0.99590000000000001</v>
      </c>
      <c r="G36" s="94">
        <v>0.95699999999999996</v>
      </c>
      <c r="H36" s="93">
        <f t="shared" si="6"/>
        <v>6.6013899474992215E-3</v>
      </c>
      <c r="I36" s="93">
        <f t="shared" si="0"/>
        <v>6.3435386883791091E-3</v>
      </c>
      <c r="J36" s="95"/>
      <c r="K36" s="96">
        <f>$I$36/$I$62*100</f>
        <v>9.8784660269344577</v>
      </c>
      <c r="L36"/>
      <c r="M36"/>
      <c r="N36" s="91"/>
      <c r="O36" s="103" t="e">
        <f t="shared" si="7"/>
        <v>#DIV/0!</v>
      </c>
      <c r="P36" s="103" t="e">
        <f t="shared" si="8"/>
        <v>#DIV/0!</v>
      </c>
    </row>
    <row r="37" spans="1:33" ht="13.5" x14ac:dyDescent="0.25">
      <c r="A37" s="133" t="s">
        <v>28</v>
      </c>
      <c r="B37" s="134"/>
      <c r="C37" s="107"/>
      <c r="D37" s="45">
        <f>'Mixed Standards 5;1'!I35</f>
        <v>0.81100982709706071</v>
      </c>
      <c r="E37" s="46">
        <f t="shared" si="3"/>
        <v>0</v>
      </c>
      <c r="F37" s="53">
        <v>0.99540499999999998</v>
      </c>
      <c r="G37" s="53">
        <v>0.95204597000000002</v>
      </c>
      <c r="H37" s="46">
        <f t="shared" si="6"/>
        <v>0</v>
      </c>
      <c r="I37" s="46">
        <f t="shared" si="0"/>
        <v>0</v>
      </c>
      <c r="K37" s="88">
        <f>$I$37/$I$62*100</f>
        <v>0</v>
      </c>
      <c r="N37" s="91"/>
      <c r="O37" s="102" t="e">
        <f t="shared" si="7"/>
        <v>#DIV/0!</v>
      </c>
      <c r="P37" s="102" t="e">
        <f t="shared" si="8"/>
        <v>#DIV/0!</v>
      </c>
    </row>
    <row r="38" spans="1:33" ht="13.5" x14ac:dyDescent="0.25">
      <c r="A38" s="133">
        <v>0.8340277777777777</v>
      </c>
      <c r="B38" s="134"/>
      <c r="C38" s="107"/>
      <c r="D38" s="45">
        <f>'Mixed Standards 5;1'!I36</f>
        <v>0.57334694994039437</v>
      </c>
      <c r="E38" s="46">
        <f t="shared" si="3"/>
        <v>0</v>
      </c>
      <c r="F38" s="53">
        <v>0.99585900000000005</v>
      </c>
      <c r="G38" s="53">
        <v>0.95678210500000005</v>
      </c>
      <c r="H38" s="46">
        <f t="shared" si="6"/>
        <v>0</v>
      </c>
      <c r="I38" s="46">
        <f t="shared" si="0"/>
        <v>0</v>
      </c>
      <c r="K38" s="88">
        <f>$I$38/$I$62*100</f>
        <v>0</v>
      </c>
      <c r="N38" s="91"/>
      <c r="O38" s="102" t="e">
        <f t="shared" si="7"/>
        <v>#DIV/0!</v>
      </c>
      <c r="P38" s="102" t="e">
        <f t="shared" si="8"/>
        <v>#DIV/0!</v>
      </c>
    </row>
    <row r="39" spans="1:33" ht="13.5" x14ac:dyDescent="0.25">
      <c r="A39" s="133" t="s">
        <v>29</v>
      </c>
      <c r="B39" s="134"/>
      <c r="C39" s="107"/>
      <c r="D39" s="45">
        <f>'Mixed Standards 5;1'!I37</f>
        <v>0.57334694994039437</v>
      </c>
      <c r="E39" s="46">
        <f t="shared" si="3"/>
        <v>0</v>
      </c>
      <c r="F39" s="53">
        <v>0.99539999999999995</v>
      </c>
      <c r="G39" s="53">
        <v>0.95199999999999996</v>
      </c>
      <c r="H39" s="46">
        <f t="shared" si="6"/>
        <v>0</v>
      </c>
      <c r="I39" s="86">
        <f t="shared" si="0"/>
        <v>0</v>
      </c>
      <c r="K39" s="88">
        <f>$I$39/$I$62*100</f>
        <v>0</v>
      </c>
      <c r="N39" s="91"/>
      <c r="O39" s="102" t="e">
        <f t="shared" si="7"/>
        <v>#DIV/0!</v>
      </c>
      <c r="P39" s="102" t="e">
        <f t="shared" si="8"/>
        <v>#DIV/0!</v>
      </c>
    </row>
    <row r="40" spans="1:33" s="97" customFormat="1" ht="13.5" x14ac:dyDescent="0.25">
      <c r="A40" s="151">
        <v>0.875</v>
      </c>
      <c r="B40" s="151"/>
      <c r="C40" s="107">
        <v>191.81713999999999</v>
      </c>
      <c r="D40" s="92">
        <f>'Mixed Standards 5;1'!I38</f>
        <v>0.57169928898171185</v>
      </c>
      <c r="E40" s="93">
        <f>((C40/$I$11)*(($I$7*$I$9)/D40))/1000</f>
        <v>2.3215916940858335E-3</v>
      </c>
      <c r="F40" s="94">
        <v>0.99605399999999999</v>
      </c>
      <c r="G40" s="94">
        <v>0.95881644600000004</v>
      </c>
      <c r="H40" s="93">
        <f>E40*F40</f>
        <v>2.3124306932609706E-3</v>
      </c>
      <c r="I40" s="93">
        <f>E40*G40</f>
        <v>2.2259802971864983E-3</v>
      </c>
      <c r="J40" s="95"/>
      <c r="K40" s="96">
        <f>$I$40/$I$62*100</f>
        <v>3.4664044506680471</v>
      </c>
      <c r="L40"/>
      <c r="M40"/>
      <c r="N40" s="91"/>
      <c r="O40" s="103" t="e">
        <f t="shared" si="7"/>
        <v>#DIV/0!</v>
      </c>
      <c r="P40" s="105" t="e">
        <f t="shared" si="8"/>
        <v>#DIV/0!</v>
      </c>
    </row>
    <row r="41" spans="1:33" ht="13.5" x14ac:dyDescent="0.25">
      <c r="A41" s="133">
        <v>0.83472222222222225</v>
      </c>
      <c r="B41" s="134"/>
      <c r="C41" s="107"/>
      <c r="D41" s="45">
        <f>'Mixed Standards 5;1'!I39</f>
        <v>0.57248541312805568</v>
      </c>
      <c r="E41" s="46">
        <f t="shared" ref="E41" si="9">((C41/$I$11)*(($I$7*$I$9)/D41))/1000</f>
        <v>0</v>
      </c>
      <c r="F41" s="53">
        <v>0.99583299999999997</v>
      </c>
      <c r="G41" s="53">
        <v>0.95651359599999997</v>
      </c>
      <c r="H41" s="46">
        <f t="shared" ref="H41" si="10">E41*F41</f>
        <v>0</v>
      </c>
      <c r="I41" s="46">
        <f t="shared" ref="I41" si="11">E41*G41</f>
        <v>0</v>
      </c>
      <c r="K41" s="88">
        <f>$I$41/$I$62*100</f>
        <v>0</v>
      </c>
      <c r="N41" s="91"/>
      <c r="O41" s="102" t="e">
        <f t="shared" si="7"/>
        <v>#DIV/0!</v>
      </c>
      <c r="P41" s="102" t="e">
        <f t="shared" si="8"/>
        <v>#DIV/0!</v>
      </c>
    </row>
    <row r="42" spans="1:33" s="97" customFormat="1" ht="13.5" x14ac:dyDescent="0.25">
      <c r="A42" s="157" t="s">
        <v>46</v>
      </c>
      <c r="B42" s="146"/>
      <c r="C42" s="107">
        <v>274.83102000000002</v>
      </c>
      <c r="D42" s="92">
        <f>'Mixed Standards 5;1'!I40</f>
        <v>0.57248541312805568</v>
      </c>
      <c r="E42" s="93">
        <f t="shared" si="3"/>
        <v>3.3217535390164189E-3</v>
      </c>
      <c r="F42" s="94">
        <v>0.99583299999999997</v>
      </c>
      <c r="G42" s="94">
        <v>0.95651359599999997</v>
      </c>
      <c r="H42" s="93">
        <f t="shared" si="6"/>
        <v>3.3079117920193375E-3</v>
      </c>
      <c r="I42" s="93">
        <f t="shared" si="0"/>
        <v>3.1773024226303213E-3</v>
      </c>
      <c r="J42" s="95"/>
      <c r="K42" s="96">
        <f>$I$42/$I$62*100</f>
        <v>4.9478493914995108</v>
      </c>
      <c r="L42"/>
      <c r="M42"/>
      <c r="N42" s="91"/>
      <c r="O42" s="103" t="e">
        <f t="shared" si="7"/>
        <v>#DIV/0!</v>
      </c>
      <c r="P42" s="103" t="e">
        <f t="shared" si="8"/>
        <v>#DIV/0!</v>
      </c>
    </row>
    <row r="43" spans="1:33" ht="13.5" x14ac:dyDescent="0.25">
      <c r="A43" s="133">
        <v>0.91666666666666663</v>
      </c>
      <c r="B43" s="134"/>
      <c r="C43" s="107"/>
      <c r="D43" s="45">
        <f>'Mixed Standards 5;1'!I41</f>
        <v>0.57248541312805568</v>
      </c>
      <c r="E43" s="46">
        <f t="shared" si="3"/>
        <v>0</v>
      </c>
      <c r="F43" s="53">
        <v>0.99619999999999997</v>
      </c>
      <c r="G43" s="53">
        <v>0.96040000000000003</v>
      </c>
      <c r="H43" s="46">
        <f t="shared" si="6"/>
        <v>0</v>
      </c>
      <c r="I43" s="46">
        <f t="shared" si="0"/>
        <v>0</v>
      </c>
      <c r="K43" s="88">
        <f>$I$43/$I$62*100</f>
        <v>0</v>
      </c>
      <c r="N43" s="91"/>
      <c r="O43" s="102" t="e">
        <f t="shared" si="7"/>
        <v>#DIV/0!</v>
      </c>
      <c r="P43" s="102" t="e">
        <f t="shared" si="8"/>
        <v>#DIV/0!</v>
      </c>
    </row>
    <row r="44" spans="1:33" ht="13.5" x14ac:dyDescent="0.25">
      <c r="A44" s="133" t="s">
        <v>30</v>
      </c>
      <c r="B44" s="134"/>
      <c r="C44" s="107"/>
      <c r="D44" s="45">
        <f>'Mixed Standards 5;1'!I42</f>
        <v>0.47474204470894843</v>
      </c>
      <c r="E44" s="46">
        <f t="shared" si="3"/>
        <v>0</v>
      </c>
      <c r="F44" s="54">
        <v>0.995807</v>
      </c>
      <c r="G44" s="54">
        <v>0.95624246800000001</v>
      </c>
      <c r="H44" s="46">
        <f t="shared" si="6"/>
        <v>0</v>
      </c>
      <c r="I44" s="46">
        <f t="shared" si="0"/>
        <v>0</v>
      </c>
      <c r="K44" s="88">
        <f>$I$44/$I$62*100</f>
        <v>0</v>
      </c>
      <c r="N44" s="91"/>
      <c r="O44" s="102" t="e">
        <f t="shared" si="7"/>
        <v>#DIV/0!</v>
      </c>
      <c r="P44" s="102" t="e">
        <f t="shared" si="8"/>
        <v>#DIV/0!</v>
      </c>
    </row>
    <row r="45" spans="1:33" x14ac:dyDescent="0.2">
      <c r="A45" s="133">
        <v>0.91736111111111107</v>
      </c>
      <c r="B45" s="134"/>
      <c r="C45" s="68" t="s">
        <v>45</v>
      </c>
      <c r="D45" s="45">
        <f>'Mixed Standards 5;1'!I43</f>
        <v>0.47474204470894843</v>
      </c>
      <c r="E45" s="46" t="e">
        <f t="shared" si="3"/>
        <v>#VALUE!</v>
      </c>
      <c r="F45" s="53">
        <v>0.99619999999999997</v>
      </c>
      <c r="G45" s="53">
        <v>0.96020000000000005</v>
      </c>
      <c r="H45" s="46" t="e">
        <f t="shared" si="6"/>
        <v>#VALUE!</v>
      </c>
      <c r="I45" s="46"/>
      <c r="K45" s="88"/>
      <c r="N45" s="91"/>
      <c r="O45" s="102" t="e">
        <f t="shared" si="7"/>
        <v>#DIV/0!</v>
      </c>
      <c r="P45" s="102" t="e">
        <f t="shared" si="8"/>
        <v>#DIV/0!</v>
      </c>
    </row>
    <row r="46" spans="1:33" ht="13.5" x14ac:dyDescent="0.25">
      <c r="A46" s="133" t="s">
        <v>31</v>
      </c>
      <c r="B46" s="134"/>
      <c r="C46" s="107"/>
      <c r="D46" s="45">
        <f>'Mixed Standards 5;1'!I44</f>
        <v>0.75924000000000036</v>
      </c>
      <c r="E46" s="46">
        <f t="shared" si="3"/>
        <v>0</v>
      </c>
      <c r="F46" s="55">
        <v>0.99580000000000002</v>
      </c>
      <c r="G46" s="55">
        <v>0.95620000000000005</v>
      </c>
      <c r="H46" s="46">
        <f t="shared" si="6"/>
        <v>0</v>
      </c>
      <c r="I46" s="46">
        <f t="shared" si="0"/>
        <v>0</v>
      </c>
      <c r="K46" s="88">
        <f>$I$46/$I$62*100</f>
        <v>0</v>
      </c>
      <c r="N46" s="91"/>
      <c r="O46" s="102" t="e">
        <f t="shared" si="7"/>
        <v>#DIV/0!</v>
      </c>
      <c r="P46" s="102" t="e">
        <f t="shared" si="8"/>
        <v>#DIV/0!</v>
      </c>
    </row>
    <row r="47" spans="1:33" s="97" customFormat="1" ht="13.5" x14ac:dyDescent="0.25">
      <c r="A47" s="145" t="s">
        <v>32</v>
      </c>
      <c r="B47" s="146"/>
      <c r="C47" s="107">
        <v>70.204409999999996</v>
      </c>
      <c r="D47" s="92">
        <f>'Mixed Standards 5;1'!I45</f>
        <v>0.56695087597379212</v>
      </c>
      <c r="E47" s="93">
        <f t="shared" si="3"/>
        <v>8.5681102332871881E-4</v>
      </c>
      <c r="F47" s="99">
        <v>0.99578100000000003</v>
      </c>
      <c r="G47" s="99">
        <v>0.95596872600000005</v>
      </c>
      <c r="H47" s="93">
        <f t="shared" si="6"/>
        <v>8.5319613762129497E-4</v>
      </c>
      <c r="I47" s="93">
        <f t="shared" si="0"/>
        <v>8.1908454239431163E-4</v>
      </c>
      <c r="J47" s="95"/>
      <c r="K47" s="96">
        <f>$I$47/$I$62*100</f>
        <v>1.2755181646565854</v>
      </c>
      <c r="L47"/>
      <c r="M47"/>
      <c r="N47" s="91"/>
      <c r="O47" s="103" t="e">
        <f t="shared" si="7"/>
        <v>#DIV/0!</v>
      </c>
      <c r="P47" s="103" t="e">
        <f t="shared" si="8"/>
        <v>#DIV/0!</v>
      </c>
    </row>
    <row r="48" spans="1:33" ht="13.5" x14ac:dyDescent="0.25">
      <c r="A48" s="138">
        <v>0.95833333333333337</v>
      </c>
      <c r="B48" s="134"/>
      <c r="C48" s="107"/>
      <c r="D48" s="45">
        <f>'Mixed Standards 5;1'!I46</f>
        <v>0.49902505290589699</v>
      </c>
      <c r="E48" s="46">
        <f>((C48/$I$11)*(($I$7*$I$9)/D48))/1000</f>
        <v>0</v>
      </c>
      <c r="F48" s="54">
        <v>0.99616700000000002</v>
      </c>
      <c r="G48" s="54">
        <v>0.95999944110000002</v>
      </c>
      <c r="H48" s="46">
        <f>E48*F48</f>
        <v>0</v>
      </c>
      <c r="I48" s="46">
        <f>E48*G48</f>
        <v>0</v>
      </c>
      <c r="K48" s="88">
        <f>$I$48/$I$62*100</f>
        <v>0</v>
      </c>
      <c r="N48" s="91"/>
      <c r="O48" s="102" t="e">
        <f t="shared" si="7"/>
        <v>#DIV/0!</v>
      </c>
      <c r="P48" s="102" t="e">
        <f t="shared" si="8"/>
        <v>#DIV/0!</v>
      </c>
    </row>
    <row r="49" spans="1:16" ht="13.5" x14ac:dyDescent="0.25">
      <c r="A49" s="138">
        <v>0.91805555555555562</v>
      </c>
      <c r="B49" s="134"/>
      <c r="C49" s="107"/>
      <c r="D49" s="45">
        <f>'Mixed Standards 5;1'!I47</f>
        <v>0.49902505290589699</v>
      </c>
      <c r="E49" s="46">
        <f t="shared" si="3"/>
        <v>0</v>
      </c>
      <c r="F49" s="54">
        <v>0.99616700000000002</v>
      </c>
      <c r="G49" s="54">
        <v>0.95999944110000002</v>
      </c>
      <c r="H49" s="46">
        <f t="shared" si="6"/>
        <v>0</v>
      </c>
      <c r="I49" s="46">
        <f t="shared" si="0"/>
        <v>0</v>
      </c>
      <c r="K49" s="88">
        <f>$I$49/$I$62*100</f>
        <v>0</v>
      </c>
      <c r="N49" s="91"/>
      <c r="O49" s="102" t="e">
        <f t="shared" si="7"/>
        <v>#DIV/0!</v>
      </c>
      <c r="P49" s="102" t="e">
        <f t="shared" si="8"/>
        <v>#DIV/0!</v>
      </c>
    </row>
    <row r="50" spans="1:16" x14ac:dyDescent="0.2">
      <c r="A50" s="138" t="s">
        <v>25</v>
      </c>
      <c r="B50" s="139"/>
      <c r="C50" s="68"/>
      <c r="D50" s="45">
        <f>'Mixed Standards 5;1'!I48</f>
        <v>0.51761976434928081</v>
      </c>
      <c r="E50" s="46">
        <f t="shared" si="3"/>
        <v>0</v>
      </c>
      <c r="F50" s="54">
        <v>0.99575400000000003</v>
      </c>
      <c r="G50" s="54">
        <v>0.95568958100000001</v>
      </c>
      <c r="H50" s="46">
        <f t="shared" si="6"/>
        <v>0</v>
      </c>
      <c r="I50" s="46"/>
      <c r="K50" s="88"/>
      <c r="N50" s="91"/>
      <c r="O50" s="102" t="e">
        <f t="shared" si="7"/>
        <v>#DIV/0!</v>
      </c>
      <c r="P50" s="102" t="e">
        <f t="shared" si="8"/>
        <v>#DIV/0!</v>
      </c>
    </row>
    <row r="51" spans="1:16" s="97" customFormat="1" ht="13.5" x14ac:dyDescent="0.25">
      <c r="A51" s="157" t="s">
        <v>33</v>
      </c>
      <c r="B51" s="146"/>
      <c r="C51" s="107">
        <v>557.38347999999996</v>
      </c>
      <c r="D51" s="92">
        <f>'Mixed Standards 5;1'!I49</f>
        <v>0.53474774135716341</v>
      </c>
      <c r="E51" s="93">
        <f t="shared" si="3"/>
        <v>7.2122573656825161E-3</v>
      </c>
      <c r="F51" s="99">
        <v>0.99648800000000004</v>
      </c>
      <c r="G51" s="99">
        <v>0.96334507599999997</v>
      </c>
      <c r="H51" s="93">
        <f t="shared" si="6"/>
        <v>7.1869279178142396E-3</v>
      </c>
      <c r="I51" s="93">
        <f t="shared" si="0"/>
        <v>6.9478926200749833E-3</v>
      </c>
      <c r="J51" s="95"/>
      <c r="K51" s="96">
        <f>$I$51/$I$62*100</f>
        <v>10.819595272892824</v>
      </c>
      <c r="L51"/>
      <c r="M51"/>
      <c r="N51" s="91"/>
      <c r="O51" s="103" t="e">
        <f t="shared" si="7"/>
        <v>#DIV/0!</v>
      </c>
      <c r="P51" s="103" t="e">
        <f t="shared" si="8"/>
        <v>#DIV/0!</v>
      </c>
    </row>
    <row r="52" spans="1:16" ht="13.5" x14ac:dyDescent="0.25">
      <c r="A52" s="138" t="s">
        <v>26</v>
      </c>
      <c r="B52" s="134"/>
      <c r="C52" s="107"/>
      <c r="D52" s="45">
        <f>'Mixed Standards 5;1'!I50</f>
        <v>0.51673904501390822</v>
      </c>
      <c r="E52" s="46">
        <f t="shared" si="3"/>
        <v>0</v>
      </c>
      <c r="F52" s="54">
        <v>0.99646900000000005</v>
      </c>
      <c r="G52" s="54">
        <v>0.96315165800000002</v>
      </c>
      <c r="H52" s="46">
        <f t="shared" si="6"/>
        <v>0</v>
      </c>
      <c r="I52" s="46">
        <f>E52*G52</f>
        <v>0</v>
      </c>
      <c r="K52" s="88">
        <f>$I$52/$I$62*100</f>
        <v>0</v>
      </c>
      <c r="N52" s="91"/>
      <c r="O52" s="102" t="e">
        <f t="shared" si="7"/>
        <v>#DIV/0!</v>
      </c>
      <c r="P52" s="102" t="e">
        <f t="shared" si="8"/>
        <v>#DIV/0!</v>
      </c>
    </row>
    <row r="53" spans="1:16" ht="13.5" x14ac:dyDescent="0.25">
      <c r="A53" s="138" t="s">
        <v>41</v>
      </c>
      <c r="B53" s="134"/>
      <c r="C53" s="107"/>
      <c r="D53" s="45">
        <f>'Mixed Standards 5;1'!I51</f>
        <v>0.57061991775327847</v>
      </c>
      <c r="E53" s="46">
        <f t="shared" si="3"/>
        <v>0</v>
      </c>
      <c r="F53" s="90">
        <v>0.99609999999999999</v>
      </c>
      <c r="G53" s="90">
        <f>G54-0.003</f>
        <v>0.95305923199999998</v>
      </c>
      <c r="H53" s="46">
        <f t="shared" si="6"/>
        <v>0</v>
      </c>
      <c r="I53" s="46">
        <f t="shared" si="0"/>
        <v>0</v>
      </c>
      <c r="K53" s="88">
        <f>$I$53/$I$62*100</f>
        <v>0</v>
      </c>
      <c r="N53" s="91"/>
      <c r="O53" s="102" t="e">
        <f t="shared" si="7"/>
        <v>#DIV/0!</v>
      </c>
      <c r="P53" s="102" t="e">
        <f t="shared" si="8"/>
        <v>#DIV/0!</v>
      </c>
    </row>
    <row r="54" spans="1:16" s="97" customFormat="1" ht="13.5" x14ac:dyDescent="0.25">
      <c r="A54" s="145" t="s">
        <v>40</v>
      </c>
      <c r="B54" s="146"/>
      <c r="C54" s="107">
        <v>196.08858000000001</v>
      </c>
      <c r="D54" s="92">
        <f>'Mixed Standards 5;1'!I52</f>
        <v>0.50773983680032553</v>
      </c>
      <c r="E54" s="93">
        <f t="shared" si="3"/>
        <v>2.6722503615641815E-3</v>
      </c>
      <c r="F54" s="100">
        <v>0.99609999999999999</v>
      </c>
      <c r="G54" s="100">
        <f>G55-0.003</f>
        <v>0.95605923199999998</v>
      </c>
      <c r="H54" s="93">
        <f t="shared" si="6"/>
        <v>2.6618285851540812E-3</v>
      </c>
      <c r="I54" s="93">
        <f t="shared" si="0"/>
        <v>2.5548296283887735E-3</v>
      </c>
      <c r="J54" s="95"/>
      <c r="K54" s="96">
        <f>$I$54/$I$62*100</f>
        <v>3.9785045742493619</v>
      </c>
      <c r="L54"/>
      <c r="M54"/>
      <c r="N54" s="91"/>
      <c r="O54" s="103" t="e">
        <f t="shared" si="7"/>
        <v>#DIV/0!</v>
      </c>
      <c r="P54" s="103" t="e">
        <f t="shared" si="8"/>
        <v>#DIV/0!</v>
      </c>
    </row>
    <row r="55" spans="1:16" s="97" customFormat="1" ht="14.25" thickBot="1" x14ac:dyDescent="0.3">
      <c r="A55" s="145" t="s">
        <v>34</v>
      </c>
      <c r="B55" s="146"/>
      <c r="C55" s="107">
        <v>744.27324999999996</v>
      </c>
      <c r="D55" s="92">
        <f>'Mixed Standards 5;1'!I53</f>
        <v>0.47458077977285135</v>
      </c>
      <c r="E55" s="93">
        <f t="shared" si="3"/>
        <v>1.0851464318846583E-2</v>
      </c>
      <c r="F55" s="101">
        <v>0.99607699999999999</v>
      </c>
      <c r="G55" s="101">
        <v>0.95905923199999998</v>
      </c>
      <c r="H55" s="93">
        <f t="shared" si="6"/>
        <v>1.0808894024323747E-2</v>
      </c>
      <c r="I55" s="93">
        <f t="shared" si="0"/>
        <v>1.0407197035708407E-2</v>
      </c>
      <c r="J55" s="95"/>
      <c r="K55" s="96">
        <f>$I$55/$I$62*100</f>
        <v>16.20659184142654</v>
      </c>
      <c r="L55"/>
      <c r="M55"/>
      <c r="N55" s="91"/>
      <c r="O55" s="103" t="e">
        <f t="shared" si="7"/>
        <v>#DIV/0!</v>
      </c>
      <c r="P55" s="103" t="e">
        <f t="shared" si="8"/>
        <v>#DIV/0!</v>
      </c>
    </row>
    <row r="56" spans="1:16" x14ac:dyDescent="0.2">
      <c r="A56" s="10"/>
      <c r="F56" s="118" t="s">
        <v>7</v>
      </c>
      <c r="G56" s="118"/>
      <c r="H56" s="47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48" t="s">
        <v>21</v>
      </c>
      <c r="K56" s="75"/>
    </row>
    <row r="57" spans="1:16" x14ac:dyDescent="0.2">
      <c r="A57" s="10"/>
      <c r="B57" s="119"/>
      <c r="C57" s="119"/>
      <c r="D57" s="119"/>
      <c r="E57" s="52"/>
      <c r="F57" s="120" t="s">
        <v>8</v>
      </c>
      <c r="G57" s="120"/>
      <c r="H57" s="31" t="s">
        <v>21</v>
      </c>
      <c r="I57" s="34"/>
      <c r="K57" s="76"/>
    </row>
    <row r="58" spans="1:16" x14ac:dyDescent="0.2">
      <c r="A58" s="10"/>
      <c r="B58" s="119"/>
      <c r="C58" s="119"/>
      <c r="D58" s="119"/>
      <c r="E58" s="10"/>
      <c r="F58" s="120" t="s">
        <v>22</v>
      </c>
      <c r="G58" s="120"/>
      <c r="H58" s="31" t="s">
        <v>21</v>
      </c>
      <c r="I58" s="34"/>
      <c r="K58" s="76"/>
    </row>
    <row r="59" spans="1:16" x14ac:dyDescent="0.2">
      <c r="A59" s="10"/>
      <c r="B59" s="119"/>
      <c r="C59" s="119"/>
      <c r="D59" s="119"/>
      <c r="E59" s="10"/>
      <c r="F59" s="120" t="s">
        <v>9</v>
      </c>
      <c r="G59" s="120"/>
      <c r="H59" s="31" t="s">
        <v>21</v>
      </c>
      <c r="I59" s="34" t="e">
        <f>(((I27/I13)+(I29/I13)+(I31/I13)+(I34/I13)+(I36/I13)+(I37/I13)+(I38/I13)+(I46/I13)+(I53/I13)+(#REF!/I13)))</f>
        <v>#REF!</v>
      </c>
      <c r="K59" s="76"/>
    </row>
    <row r="60" spans="1:16" x14ac:dyDescent="0.2">
      <c r="A60" s="10"/>
      <c r="B60" s="78"/>
      <c r="C60" s="123"/>
      <c r="D60" s="123"/>
      <c r="E60" s="10"/>
      <c r="F60" s="124" t="s">
        <v>24</v>
      </c>
      <c r="G60" s="124"/>
      <c r="H60" s="31" t="s">
        <v>21</v>
      </c>
      <c r="I60" s="31" t="e">
        <f>(((I39/I13)+(I42/I13)+(I43/I13)+(I45/I13)+(I47/I13)+(I50/I13)+(I52/I13)+(I54/I13)+(I55/I13)+(#REF!/I13)+(#REF!/I13)+(#REF!/I13)))</f>
        <v>#REF!</v>
      </c>
      <c r="K60" s="76"/>
    </row>
    <row r="61" spans="1:16" x14ac:dyDescent="0.2">
      <c r="A61" s="10"/>
      <c r="B61" s="79"/>
      <c r="C61" s="121"/>
      <c r="D61" s="121"/>
      <c r="E61" s="10"/>
      <c r="F61" s="122" t="s">
        <v>27</v>
      </c>
      <c r="G61" s="122"/>
      <c r="H61" s="31" t="s">
        <v>21</v>
      </c>
      <c r="I61" s="59"/>
      <c r="J61" s="16"/>
      <c r="K61" s="77"/>
    </row>
    <row r="62" spans="1:16" x14ac:dyDescent="0.2">
      <c r="A62" s="10"/>
      <c r="G62" s="61" t="s">
        <v>36</v>
      </c>
      <c r="H62" s="62" t="s">
        <v>21</v>
      </c>
      <c r="I62" s="63">
        <f>SUM(I18:I55)</f>
        <v>6.4215827346907145E-2</v>
      </c>
      <c r="K62" s="74">
        <f>SUM(K18:K55)</f>
        <v>99.999999999999986</v>
      </c>
    </row>
    <row r="63" spans="1:16" x14ac:dyDescent="0.2">
      <c r="A63" s="10"/>
      <c r="I63" s="10"/>
    </row>
    <row r="64" spans="1:16" x14ac:dyDescent="0.2">
      <c r="A64" s="10"/>
      <c r="I64" s="10"/>
    </row>
    <row r="65" spans="1:9" x14ac:dyDescent="0.2">
      <c r="A65" s="10"/>
      <c r="I65" s="10"/>
    </row>
    <row r="66" spans="1:9" x14ac:dyDescent="0.2">
      <c r="A66" s="10"/>
      <c r="I66" s="10"/>
    </row>
    <row r="67" spans="1:9" x14ac:dyDescent="0.2">
      <c r="A67" s="10"/>
      <c r="I67" s="10"/>
    </row>
    <row r="68" spans="1:9" x14ac:dyDescent="0.2">
      <c r="A68" s="10"/>
      <c r="I68" s="10"/>
    </row>
    <row r="69" spans="1:9" x14ac:dyDescent="0.2">
      <c r="A69" s="10"/>
      <c r="I69" s="10"/>
    </row>
    <row r="70" spans="1:9" x14ac:dyDescent="0.2">
      <c r="A70" s="10"/>
      <c r="I70" s="10"/>
    </row>
    <row r="71" spans="1:9" x14ac:dyDescent="0.2">
      <c r="A71" s="10"/>
      <c r="I71" s="10"/>
    </row>
    <row r="72" spans="1:9" x14ac:dyDescent="0.2">
      <c r="A72" s="10"/>
      <c r="I72" s="10"/>
    </row>
    <row r="73" spans="1:9" x14ac:dyDescent="0.2">
      <c r="A73" s="10"/>
      <c r="I73" s="10"/>
    </row>
    <row r="74" spans="1:9" x14ac:dyDescent="0.2">
      <c r="A74" s="10"/>
      <c r="I74" s="10"/>
    </row>
    <row r="75" spans="1:9" x14ac:dyDescent="0.2">
      <c r="A75" s="10"/>
      <c r="I75" s="10"/>
    </row>
    <row r="76" spans="1:9" x14ac:dyDescent="0.2">
      <c r="A76" s="10"/>
      <c r="I76" s="10"/>
    </row>
    <row r="77" spans="1:9" x14ac:dyDescent="0.2">
      <c r="A77" s="10"/>
      <c r="I77" s="10"/>
    </row>
    <row r="78" spans="1:9" x14ac:dyDescent="0.2">
      <c r="A78" s="10"/>
      <c r="I78" s="10"/>
    </row>
    <row r="79" spans="1:9" x14ac:dyDescent="0.2">
      <c r="A79" s="10"/>
      <c r="I79" s="10"/>
    </row>
    <row r="80" spans="1:9" x14ac:dyDescent="0.2">
      <c r="A80" s="10"/>
      <c r="I80" s="10"/>
    </row>
    <row r="81" spans="1:9" x14ac:dyDescent="0.2">
      <c r="A81" s="10"/>
      <c r="I81" s="10"/>
    </row>
    <row r="82" spans="1:9" x14ac:dyDescent="0.2">
      <c r="A82" s="10"/>
      <c r="I82" s="10"/>
    </row>
    <row r="83" spans="1:9" x14ac:dyDescent="0.2">
      <c r="A83" s="10"/>
      <c r="I83" s="10"/>
    </row>
    <row r="84" spans="1:9" x14ac:dyDescent="0.2">
      <c r="A84" s="10"/>
      <c r="I84" s="10"/>
    </row>
    <row r="85" spans="1:9" x14ac:dyDescent="0.2">
      <c r="A85" s="10"/>
      <c r="I85" s="10"/>
    </row>
    <row r="86" spans="1:9" x14ac:dyDescent="0.2">
      <c r="A86" s="10"/>
      <c r="I86" s="10"/>
    </row>
    <row r="87" spans="1:9" x14ac:dyDescent="0.2">
      <c r="A87" s="10"/>
      <c r="I87" s="10"/>
    </row>
    <row r="88" spans="1:9" x14ac:dyDescent="0.2">
      <c r="A88" s="10"/>
      <c r="I88" s="10"/>
    </row>
    <row r="89" spans="1:9" x14ac:dyDescent="0.2">
      <c r="A89" s="10"/>
      <c r="I89" s="10"/>
    </row>
    <row r="90" spans="1:9" x14ac:dyDescent="0.2">
      <c r="A90" s="10"/>
      <c r="I90" s="10"/>
    </row>
    <row r="91" spans="1:9" x14ac:dyDescent="0.2">
      <c r="A91" s="10"/>
      <c r="I91" s="10"/>
    </row>
    <row r="92" spans="1:9" x14ac:dyDescent="0.2">
      <c r="A92" s="10"/>
      <c r="I92" s="10"/>
    </row>
    <row r="93" spans="1:9" x14ac:dyDescent="0.2">
      <c r="A93" s="10"/>
      <c r="I93" s="10"/>
    </row>
    <row r="94" spans="1:9" x14ac:dyDescent="0.2">
      <c r="A94" s="10"/>
      <c r="I94" s="10"/>
    </row>
    <row r="95" spans="1:9" x14ac:dyDescent="0.2">
      <c r="A95" s="10"/>
      <c r="I95" s="10"/>
    </row>
    <row r="96" spans="1:9" x14ac:dyDescent="0.2">
      <c r="A96" s="10"/>
      <c r="I96" s="10"/>
    </row>
    <row r="97" spans="1:9" x14ac:dyDescent="0.2">
      <c r="A97" s="10"/>
      <c r="I97" s="10"/>
    </row>
    <row r="98" spans="1:9" x14ac:dyDescent="0.2">
      <c r="A98" s="10"/>
      <c r="I98" s="10"/>
    </row>
    <row r="99" spans="1:9" x14ac:dyDescent="0.2">
      <c r="A99" s="10"/>
      <c r="I99" s="10"/>
    </row>
    <row r="100" spans="1:9" x14ac:dyDescent="0.2">
      <c r="A100" s="10"/>
      <c r="I100" s="10"/>
    </row>
    <row r="101" spans="1:9" x14ac:dyDescent="0.2">
      <c r="A101" s="10"/>
    </row>
    <row r="102" spans="1:9" x14ac:dyDescent="0.2">
      <c r="A102" s="10"/>
    </row>
    <row r="103" spans="1:9" x14ac:dyDescent="0.2">
      <c r="A103" s="10"/>
    </row>
    <row r="104" spans="1:9" x14ac:dyDescent="0.2">
      <c r="A104" s="10"/>
    </row>
    <row r="105" spans="1:9" x14ac:dyDescent="0.2">
      <c r="A105" s="10"/>
    </row>
    <row r="106" spans="1:9" x14ac:dyDescent="0.2">
      <c r="A106" s="10"/>
    </row>
    <row r="107" spans="1:9" x14ac:dyDescent="0.2">
      <c r="A107" s="10"/>
    </row>
    <row r="108" spans="1:9" x14ac:dyDescent="0.2">
      <c r="A108" s="10"/>
    </row>
    <row r="109" spans="1:9" x14ac:dyDescent="0.2">
      <c r="A109" s="10"/>
    </row>
    <row r="110" spans="1:9" x14ac:dyDescent="0.2">
      <c r="A110" s="10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Mixed Standards 5;1</vt:lpstr>
      <vt:lpstr>M12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2020-03-04T20:38:23Z</dcterms:modified>
</cp:coreProperties>
</file>