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E428C024-E8C2-477B-BFDF-51BBFC40BF6F}" xr6:coauthVersionLast="45" xr6:coauthVersionMax="45" xr10:uidLastSave="{00000000-0000-0000-0000-000000000000}"/>
  <bookViews>
    <workbookView xWindow="-24780" yWindow="795" windowWidth="21600" windowHeight="14550" tabRatio="835" activeTab="1" xr2:uid="{00000000-000D-0000-FFFF-FFFF00000000}"/>
  </bookViews>
  <sheets>
    <sheet name="LC302 Mixed Standards 5;1" sheetId="2" r:id="rId1"/>
    <sheet name="LC302" sheetId="29" r:id="rId2"/>
  </sheets>
  <externalReferences>
    <externalReference r:id="rId3"/>
    <externalReference r:id="rId4"/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0" i="29" l="1"/>
  <c r="N20" i="29"/>
  <c r="L21" i="29"/>
  <c r="M21" i="29"/>
  <c r="L22" i="29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N24" i="29" s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M20" i="29" l="1"/>
  <c r="P23" i="29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O20" i="29" l="1"/>
  <c r="P20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<sst xmlns="http://schemas.openxmlformats.org/spreadsheetml/2006/main" count="72" uniqueCount="52">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</sst>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174" fontId="4" fillId="0" borderId="0" xfId="0" applyNumberFormat="1" applyFont="1" applyFill="1" applyBorder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15" fillId="0" borderId="0" xfId="0" applyFont="1" applyFill="1" applyAlignment="1">
      <alignment horizontal="left"/>
    </xf>
    <xf numFmtId="0" fontId="23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C3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C20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LC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29.904568660742225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18.045347271301431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6.4024860325751884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15.658289253684243</v>
          </cell>
        </row>
        <row r="28">
          <cell r="K28">
            <v>10.449531556149003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2.8882979297443097</v>
          </cell>
        </row>
        <row r="32">
          <cell r="K32">
            <v>6.4870623806990411</v>
          </cell>
        </row>
        <row r="33">
          <cell r="K33">
            <v>0</v>
          </cell>
        </row>
        <row r="34">
          <cell r="K34">
            <v>2.6916282235866151</v>
          </cell>
        </row>
        <row r="35">
          <cell r="K35">
            <v>0</v>
          </cell>
        </row>
        <row r="36">
          <cell r="K36">
            <v>2.4040553603449544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1.2395700911938525</v>
          </cell>
        </row>
        <row r="41">
          <cell r="K41">
            <v>0</v>
          </cell>
        </row>
        <row r="42">
          <cell r="K42">
            <v>3.0721790867293168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</v>
          </cell>
        </row>
        <row r="47">
          <cell r="K47">
            <v>1.0164662729391187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16.212702415996478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2.3070301349502982</v>
          </cell>
        </row>
        <row r="55">
          <cell r="K55">
            <v>11.125353990106143</v>
          </cell>
        </row>
      </sheetData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1">
          <cell r="K21">
            <v>0</v>
          </cell>
        </row>
        <row r="23">
          <cell r="K23">
            <v>0</v>
          </cell>
        </row>
        <row r="24">
          <cell r="K24">
            <v>6.4181222281678423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15.599557555080096</v>
          </cell>
        </row>
        <row r="28">
          <cell r="K28">
            <v>10.373381100022888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2.8839374157887585</v>
          </cell>
        </row>
        <row r="32">
          <cell r="K32">
            <v>6.7026470482193705</v>
          </cell>
        </row>
        <row r="33">
          <cell r="K33">
            <v>0</v>
          </cell>
        </row>
        <row r="34">
          <cell r="K34">
            <v>2.6710968799788048</v>
          </cell>
        </row>
        <row r="35">
          <cell r="K35">
            <v>0</v>
          </cell>
        </row>
        <row r="36">
          <cell r="K36">
            <v>2.3117531393474091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1.2309605183450449</v>
          </cell>
        </row>
        <row r="41">
          <cell r="K41">
            <v>0</v>
          </cell>
        </row>
        <row r="42">
          <cell r="K42">
            <v>3.0403636847121946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</v>
          </cell>
        </row>
        <row r="47">
          <cell r="K47">
            <v>1.0109480700175266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16.088894677578754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2.2962771991010773</v>
          </cell>
        </row>
        <row r="55">
          <cell r="K55">
            <v>11.105129000832308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7" zoomScale="85" zoomScaleNormal="85" workbookViewId="0">
      <selection activeCell="A7"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5"/>
      <c r="G2" s="26" t="s">
        <v>0</v>
      </c>
      <c r="H2" s="96" t="s">
        <v>38</v>
      </c>
      <c r="I2" s="96"/>
      <c r="J2" s="96"/>
      <c r="K2" s="4"/>
      <c r="L2" s="27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5"/>
      <c r="I3" s="28"/>
      <c r="J3" s="21"/>
      <c r="L3" s="27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5"/>
      <c r="B4" s="98" t="s">
        <v>11</v>
      </c>
      <c r="C4" s="98"/>
      <c r="D4" s="98"/>
      <c r="E4" s="98"/>
      <c r="F4" s="98"/>
      <c r="G4" s="98"/>
      <c r="H4" s="98"/>
      <c r="I4" s="98"/>
      <c r="J4" s="26"/>
      <c r="K4" s="10"/>
      <c r="L4" s="27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5"/>
      <c r="L5" s="27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5"/>
      <c r="B6" s="29" t="s">
        <v>3</v>
      </c>
      <c r="C6" s="30">
        <v>43051</v>
      </c>
      <c r="F6" s="97" t="s">
        <v>48</v>
      </c>
      <c r="G6" s="97"/>
      <c r="H6" s="97"/>
      <c r="I6" s="97"/>
      <c r="J6" s="97">
        <v>3.1250000000000001E-4</v>
      </c>
      <c r="K6" s="97"/>
      <c r="L6" s="27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5"/>
      <c r="G7" s="31"/>
      <c r="H7" s="31"/>
      <c r="I7" s="31"/>
      <c r="J7" s="2"/>
      <c r="K7" s="2"/>
      <c r="L7" s="27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5"/>
      <c r="F8" s="97" t="s">
        <v>49</v>
      </c>
      <c r="G8" s="97"/>
      <c r="H8" s="97"/>
      <c r="I8" s="97"/>
      <c r="J8" s="88">
        <v>760.72333000000003</v>
      </c>
      <c r="K8" s="88"/>
      <c r="L8" s="27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5"/>
      <c r="F9" s="21"/>
      <c r="G9" s="21"/>
      <c r="H9" s="21"/>
      <c r="I9" s="21"/>
      <c r="J9" s="2"/>
      <c r="K9" s="2"/>
      <c r="L9" s="27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5"/>
      <c r="F10" s="21"/>
      <c r="G10" s="21"/>
      <c r="H10" s="21"/>
      <c r="I10" s="21"/>
      <c r="J10" s="2"/>
      <c r="K10" s="2"/>
      <c r="L10" s="27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5"/>
      <c r="F11" s="21"/>
      <c r="G11" s="21"/>
      <c r="H11" s="21"/>
      <c r="I11" s="21"/>
      <c r="J11" s="2"/>
      <c r="K11" s="2"/>
      <c r="L11" s="27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5"/>
      <c r="F12" s="21"/>
      <c r="G12" s="21"/>
      <c r="H12" s="21"/>
      <c r="I12" s="21"/>
      <c r="J12" s="2"/>
      <c r="K12" s="2"/>
      <c r="L12" s="27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5"/>
      <c r="F13" s="21"/>
      <c r="G13" s="21"/>
      <c r="H13" s="21"/>
      <c r="I13" s="21"/>
      <c r="J13" s="2"/>
      <c r="K13" s="2"/>
      <c r="L13" s="27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5"/>
      <c r="L14" s="27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35" customFormat="1" ht="54" customHeight="1" x14ac:dyDescent="0.2">
      <c r="A15" s="32"/>
      <c r="B15" s="33"/>
      <c r="C15" s="99" t="s">
        <v>12</v>
      </c>
      <c r="D15" s="99"/>
      <c r="E15" s="99" t="s">
        <v>51</v>
      </c>
      <c r="F15" s="99"/>
      <c r="G15" s="99" t="s">
        <v>13</v>
      </c>
      <c r="H15" s="99"/>
      <c r="I15" s="34" t="s">
        <v>14</v>
      </c>
      <c r="J15" s="5"/>
      <c r="L15" s="36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</row>
    <row r="16" spans="1:47" x14ac:dyDescent="0.2">
      <c r="A16" s="25"/>
      <c r="B16" s="19"/>
      <c r="C16" s="90">
        <v>0.16666666666666666</v>
      </c>
      <c r="D16" s="90"/>
      <c r="E16" s="88">
        <v>500</v>
      </c>
      <c r="F16" s="88"/>
      <c r="G16" s="89">
        <v>2.6315789473684199</v>
      </c>
      <c r="H16" s="89"/>
      <c r="I16" s="37">
        <f>(E16*1.998)/(G16*J8)</f>
        <v>0.49902505290589699</v>
      </c>
      <c r="J16" s="6"/>
      <c r="L16" s="27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5"/>
      <c r="B17" s="19"/>
      <c r="C17" s="90">
        <v>0.25</v>
      </c>
      <c r="D17" s="90"/>
      <c r="E17" s="88">
        <v>500</v>
      </c>
      <c r="F17" s="88"/>
      <c r="G17" s="89">
        <f>G$16</f>
        <v>2.6315789473684199</v>
      </c>
      <c r="H17" s="89"/>
      <c r="I17" s="37">
        <f>(E17*1.998)/(G17*J8)</f>
        <v>0.49902505290589699</v>
      </c>
      <c r="J17" s="6"/>
      <c r="L17" s="27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5"/>
      <c r="B18" s="19"/>
      <c r="C18" s="90">
        <v>0.33333333333333331</v>
      </c>
      <c r="D18" s="90"/>
      <c r="E18" s="88">
        <v>251.249</v>
      </c>
      <c r="F18" s="88"/>
      <c r="G18" s="89">
        <f t="shared" ref="G18:G53" si="0">G$16</f>
        <v>2.6315789473684199</v>
      </c>
      <c r="H18" s="89"/>
      <c r="I18" s="37">
        <f>(E18*1.998)/(G18*J8)</f>
        <v>0.25075909103510741</v>
      </c>
      <c r="J18" s="6"/>
      <c r="L18" s="27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5"/>
      <c r="B19" s="19"/>
      <c r="C19" s="86">
        <v>0.41666666666666669</v>
      </c>
      <c r="D19" s="87"/>
      <c r="E19" s="88">
        <v>421.19412</v>
      </c>
      <c r="F19" s="88"/>
      <c r="G19" s="89">
        <f t="shared" si="0"/>
        <v>2.6315789473684199</v>
      </c>
      <c r="H19" s="89"/>
      <c r="I19" s="37">
        <f>(E19*1.998)/(G19*J8)</f>
        <v>0.4203728360333055</v>
      </c>
      <c r="J19" s="6"/>
      <c r="L19" s="27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5"/>
      <c r="B20" s="19"/>
      <c r="C20" s="90">
        <v>0.5</v>
      </c>
      <c r="D20" s="90"/>
      <c r="E20" s="88">
        <v>499.27242999999999</v>
      </c>
      <c r="F20" s="88"/>
      <c r="G20" s="89">
        <f t="shared" si="0"/>
        <v>2.6315789473684199</v>
      </c>
      <c r="H20" s="89"/>
      <c r="I20" s="37">
        <f>(E20*1.998)/(G20*J8)</f>
        <v>0.49829890159041151</v>
      </c>
      <c r="J20" s="6"/>
      <c r="L20" s="27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5"/>
      <c r="B21" s="19"/>
      <c r="C21" s="90">
        <v>0.54166666666666663</v>
      </c>
      <c r="D21" s="90"/>
      <c r="E21" s="88">
        <v>500</v>
      </c>
      <c r="F21" s="88"/>
      <c r="G21" s="89">
        <f t="shared" si="0"/>
        <v>2.6315789473684199</v>
      </c>
      <c r="H21" s="89"/>
      <c r="I21" s="37">
        <f>(E21*1.998)/(G21*J8)</f>
        <v>0.49902505290589699</v>
      </c>
      <c r="J21" s="6"/>
      <c r="L21" s="27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5"/>
      <c r="B22" s="19"/>
      <c r="C22" s="90">
        <v>0.58333333333333337</v>
      </c>
      <c r="D22" s="90"/>
      <c r="E22" s="93">
        <v>523.30371000000002</v>
      </c>
      <c r="F22" s="94"/>
      <c r="G22" s="89">
        <f t="shared" si="0"/>
        <v>2.6315789473684199</v>
      </c>
      <c r="H22" s="89"/>
      <c r="I22" s="37">
        <f>(E22*1.998)/(G22*J8)</f>
        <v>0.52228332313720438</v>
      </c>
      <c r="J22" s="6"/>
      <c r="L22" s="27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5"/>
      <c r="B23" s="19"/>
      <c r="C23" s="90">
        <v>0.58402777777777781</v>
      </c>
      <c r="D23" s="90"/>
      <c r="E23" s="93">
        <v>523.90808000000004</v>
      </c>
      <c r="F23" s="94"/>
      <c r="G23" s="89">
        <f t="shared" si="0"/>
        <v>2.6315789473684199</v>
      </c>
      <c r="H23" s="89"/>
      <c r="I23" s="37">
        <f>(E23*1.998)/(G23*J8)</f>
        <v>0.52288651467965397</v>
      </c>
      <c r="J23" s="6"/>
      <c r="L23" s="27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5"/>
      <c r="B24" s="19"/>
      <c r="C24" s="86">
        <v>0.625</v>
      </c>
      <c r="D24" s="87"/>
      <c r="E24" s="88">
        <v>510.83931999999999</v>
      </c>
      <c r="F24" s="88"/>
      <c r="G24" s="89">
        <f t="shared" si="0"/>
        <v>2.6315789473684199</v>
      </c>
      <c r="H24" s="89"/>
      <c r="I24" s="37">
        <f>(E24*1.998)/(G24*J8)</f>
        <v>0.50984323737882487</v>
      </c>
      <c r="J24" s="6"/>
      <c r="L24" s="27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5"/>
      <c r="B25" s="19"/>
      <c r="C25" s="90">
        <v>0.66666666666666663</v>
      </c>
      <c r="D25" s="90"/>
      <c r="E25" s="88">
        <v>524.24559999999997</v>
      </c>
      <c r="F25" s="88"/>
      <c r="G25" s="89">
        <f t="shared" si="0"/>
        <v>2.6315789473684199</v>
      </c>
      <c r="H25" s="89"/>
      <c r="I25" s="37">
        <f>(E25*1.998)/(G25*J8)</f>
        <v>0.52322337655136741</v>
      </c>
      <c r="J25" s="6"/>
      <c r="L25" s="27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5"/>
      <c r="B26" s="19"/>
      <c r="C26" s="90">
        <v>0.66736111111111107</v>
      </c>
      <c r="D26" s="90"/>
      <c r="E26" s="88">
        <v>526.20641999999998</v>
      </c>
      <c r="F26" s="88"/>
      <c r="G26" s="89">
        <f t="shared" si="0"/>
        <v>2.6315789473684199</v>
      </c>
      <c r="H26" s="89"/>
      <c r="I26" s="37">
        <f>(E26*1.998)/(G26*J8)</f>
        <v>0.52518037315984534</v>
      </c>
      <c r="J26" s="6"/>
      <c r="L26" s="27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5"/>
      <c r="B27" s="19"/>
      <c r="C27" s="90">
        <v>0.70833333333333337</v>
      </c>
      <c r="D27" s="90"/>
      <c r="E27" s="88">
        <v>525.95978000000002</v>
      </c>
      <c r="F27" s="88"/>
      <c r="G27" s="89">
        <f t="shared" si="0"/>
        <v>2.6315789473684199</v>
      </c>
      <c r="H27" s="89"/>
      <c r="I27" s="37">
        <f>(E27*1.998)/(G27*J8)</f>
        <v>0.5249342140817479</v>
      </c>
      <c r="J27" s="6"/>
      <c r="L27" s="27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5"/>
      <c r="B28" s="19"/>
      <c r="C28" s="90">
        <v>0.7090277777777777</v>
      </c>
      <c r="D28" s="90"/>
      <c r="E28" s="88">
        <v>530.35015999999996</v>
      </c>
      <c r="F28" s="88"/>
      <c r="G28" s="89">
        <f t="shared" si="0"/>
        <v>2.6315789473684199</v>
      </c>
      <c r="H28" s="89"/>
      <c r="I28" s="37">
        <f>(E28*1.998)/(G28*J8)</f>
        <v>0.52931603330530186</v>
      </c>
      <c r="J28" s="6"/>
      <c r="L28" s="27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5"/>
      <c r="B29" s="19"/>
      <c r="C29" s="86">
        <v>0.75</v>
      </c>
      <c r="D29" s="87"/>
      <c r="E29" s="88">
        <v>573.19164999999998</v>
      </c>
      <c r="F29" s="88"/>
      <c r="G29" s="89">
        <f t="shared" si="0"/>
        <v>2.6315789473684199</v>
      </c>
      <c r="H29" s="89"/>
      <c r="I29" s="37">
        <f>(E29*1.998)/(G29*J8)</f>
        <v>0.57207398693293676</v>
      </c>
      <c r="J29" s="12"/>
      <c r="L29" s="27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5"/>
      <c r="B30" s="19"/>
      <c r="C30" s="90">
        <v>0.75069444444444444</v>
      </c>
      <c r="D30" s="90"/>
      <c r="E30" s="88">
        <v>557.18511999999998</v>
      </c>
      <c r="F30" s="88"/>
      <c r="G30" s="89">
        <f t="shared" si="0"/>
        <v>2.6315789473684199</v>
      </c>
      <c r="H30" s="89"/>
      <c r="I30" s="37">
        <f>(E30*1.998)/(G30*J8)</f>
        <v>0.5560986679727572</v>
      </c>
      <c r="J30" s="12"/>
      <c r="L30" s="27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5"/>
      <c r="B31" s="19"/>
      <c r="C31" s="90" t="s">
        <v>42</v>
      </c>
      <c r="D31" s="90"/>
      <c r="E31" s="88">
        <v>574.19219999999996</v>
      </c>
      <c r="F31" s="88"/>
      <c r="G31" s="89">
        <f t="shared" si="0"/>
        <v>2.6315789473684199</v>
      </c>
      <c r="H31" s="89"/>
      <c r="I31" s="37">
        <f>(E31*1.998)/(G31*J8)</f>
        <v>0.57307258596630672</v>
      </c>
      <c r="L31" s="27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5"/>
      <c r="B32" s="19"/>
      <c r="C32" s="90" t="s">
        <v>43</v>
      </c>
      <c r="D32" s="90"/>
      <c r="E32" s="88">
        <v>574.19219999999996</v>
      </c>
      <c r="F32" s="88"/>
      <c r="G32" s="89">
        <f t="shared" si="0"/>
        <v>2.6315789473684199</v>
      </c>
      <c r="H32" s="89"/>
      <c r="I32" s="37">
        <f>(E32*1.998)/(G32*J8)</f>
        <v>0.57307258596630672</v>
      </c>
      <c r="L32" s="27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5"/>
      <c r="B33" s="19"/>
      <c r="C33" s="90">
        <v>0.79166666666666663</v>
      </c>
      <c r="D33" s="90"/>
      <c r="E33" s="88">
        <v>500</v>
      </c>
      <c r="F33" s="88"/>
      <c r="G33" s="89">
        <f t="shared" si="0"/>
        <v>2.6315789473684199</v>
      </c>
      <c r="H33" s="89"/>
      <c r="I33" s="37">
        <f>(E33*1.998)/(G33*J8)</f>
        <v>0.49902505290589699</v>
      </c>
      <c r="L33" s="27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5"/>
      <c r="B34" s="19"/>
      <c r="C34" s="90">
        <v>0.83333333333333337</v>
      </c>
      <c r="D34" s="90"/>
      <c r="E34" s="88">
        <v>361.50522000000001</v>
      </c>
      <c r="F34" s="88"/>
      <c r="G34" s="89">
        <f t="shared" si="0"/>
        <v>2.6315789473684199</v>
      </c>
      <c r="H34" s="89"/>
      <c r="I34" s="37">
        <f>(E34*1.998)/(G34*J8)</f>
        <v>0.36080032307251586</v>
      </c>
      <c r="L34" s="27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5"/>
      <c r="B35" s="19"/>
      <c r="C35" s="86" t="s">
        <v>28</v>
      </c>
      <c r="D35" s="87"/>
      <c r="E35" s="88">
        <v>812.59429999999998</v>
      </c>
      <c r="F35" s="88"/>
      <c r="G35" s="89">
        <f t="shared" si="0"/>
        <v>2.6315789473684199</v>
      </c>
      <c r="H35" s="89"/>
      <c r="I35" s="37">
        <f>(E35*1.998)/(G35*J8)</f>
        <v>0.81100982709706071</v>
      </c>
      <c r="L35" s="27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5"/>
      <c r="B36" s="19"/>
      <c r="C36" s="86">
        <v>0.8340277777777777</v>
      </c>
      <c r="D36" s="87"/>
      <c r="E36" s="88">
        <v>574.46709999999996</v>
      </c>
      <c r="F36" s="88"/>
      <c r="G36" s="89">
        <f t="shared" si="0"/>
        <v>2.6315789473684199</v>
      </c>
      <c r="H36" s="89"/>
      <c r="I36" s="37">
        <f>(E36*1.998)/(G36*J8)</f>
        <v>0.57334694994039437</v>
      </c>
      <c r="L36" s="27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5"/>
      <c r="B37" s="19"/>
      <c r="C37" s="86" t="s">
        <v>29</v>
      </c>
      <c r="D37" s="87"/>
      <c r="E37" s="88">
        <v>574.46709999999996</v>
      </c>
      <c r="F37" s="88"/>
      <c r="G37" s="89">
        <f t="shared" si="0"/>
        <v>2.6315789473684199</v>
      </c>
      <c r="H37" s="89"/>
      <c r="I37" s="37">
        <f>(E37*1.998)/(G37*J8)</f>
        <v>0.57334694994039437</v>
      </c>
      <c r="L37" s="27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5"/>
      <c r="B38" s="19"/>
      <c r="C38" s="90">
        <v>0.875</v>
      </c>
      <c r="D38" s="90"/>
      <c r="E38" s="88">
        <v>572.81622000000004</v>
      </c>
      <c r="F38" s="88"/>
      <c r="G38" s="89">
        <f t="shared" si="0"/>
        <v>2.6315789473684199</v>
      </c>
      <c r="H38" s="89"/>
      <c r="I38" s="37">
        <f>(E38*1.998)/(G38*J8)</f>
        <v>0.57169928898171185</v>
      </c>
      <c r="L38" s="27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5"/>
      <c r="B39" s="19"/>
      <c r="C39" s="90">
        <v>0.83472222222222225</v>
      </c>
      <c r="D39" s="90"/>
      <c r="E39" s="88">
        <v>573.60388</v>
      </c>
      <c r="F39" s="88"/>
      <c r="G39" s="89">
        <f t="shared" si="0"/>
        <v>2.6315789473684199</v>
      </c>
      <c r="H39" s="89"/>
      <c r="I39" s="37">
        <f>(E39*1.998)/(G39*J8)</f>
        <v>0.57248541312805568</v>
      </c>
      <c r="L39" s="27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5"/>
      <c r="B40" s="19"/>
      <c r="C40" s="95" t="s">
        <v>45</v>
      </c>
      <c r="D40" s="90"/>
      <c r="E40" s="88">
        <v>573.60388</v>
      </c>
      <c r="F40" s="88"/>
      <c r="G40" s="89">
        <f t="shared" si="0"/>
        <v>2.6315789473684199</v>
      </c>
      <c r="H40" s="89"/>
      <c r="I40" s="37">
        <f>(E40*1.998)/(G40*J8)</f>
        <v>0.57248541312805568</v>
      </c>
      <c r="L40" s="27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5"/>
      <c r="B41" s="19"/>
      <c r="C41" s="86">
        <v>0.91666666666666663</v>
      </c>
      <c r="D41" s="87"/>
      <c r="E41" s="88">
        <v>573.60388</v>
      </c>
      <c r="F41" s="88"/>
      <c r="G41" s="89">
        <f t="shared" si="0"/>
        <v>2.6315789473684199</v>
      </c>
      <c r="H41" s="89"/>
      <c r="I41" s="37">
        <f>(E41*1.998)/(G41*J8)</f>
        <v>0.57248541312805568</v>
      </c>
      <c r="L41" s="27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5"/>
      <c r="B42" s="19"/>
      <c r="C42" s="86" t="s">
        <v>30</v>
      </c>
      <c r="D42" s="87"/>
      <c r="E42" s="88">
        <v>475.66955000000002</v>
      </c>
      <c r="F42" s="88"/>
      <c r="G42" s="89">
        <f t="shared" si="0"/>
        <v>2.6315789473684199</v>
      </c>
      <c r="H42" s="89"/>
      <c r="I42" s="37">
        <f>(E42*1.998)/(G42*J8)</f>
        <v>0.47474204470894843</v>
      </c>
      <c r="L42" s="27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5"/>
      <c r="B43" s="19"/>
      <c r="C43" s="86">
        <v>0.91736111111111107</v>
      </c>
      <c r="D43" s="87"/>
      <c r="E43" s="88">
        <v>475.66955000000002</v>
      </c>
      <c r="F43" s="88"/>
      <c r="G43" s="89">
        <f t="shared" si="0"/>
        <v>2.6315789473684199</v>
      </c>
      <c r="H43" s="89"/>
      <c r="I43" s="37">
        <f>(E43*1.998)/(G43*J8)</f>
        <v>0.47474204470894843</v>
      </c>
      <c r="L43" s="27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5"/>
      <c r="B44" s="19"/>
      <c r="C44" s="86" t="s">
        <v>31</v>
      </c>
      <c r="D44" s="87"/>
      <c r="E44" s="88">
        <v>760.72333000000003</v>
      </c>
      <c r="F44" s="88"/>
      <c r="G44" s="89">
        <f t="shared" si="0"/>
        <v>2.6315789473684199</v>
      </c>
      <c r="H44" s="89"/>
      <c r="I44" s="37">
        <f>(E44*1.998)/(G44*J8)</f>
        <v>0.75924000000000036</v>
      </c>
      <c r="L44" s="27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5"/>
      <c r="B45" s="19"/>
      <c r="C45" s="86" t="s">
        <v>32</v>
      </c>
      <c r="D45" s="87"/>
      <c r="E45" s="88">
        <v>568.05853000000002</v>
      </c>
      <c r="F45" s="88"/>
      <c r="G45" s="89">
        <f t="shared" si="0"/>
        <v>2.6315789473684199</v>
      </c>
      <c r="H45" s="89"/>
      <c r="I45" s="37">
        <f>(E45*1.998)/(G45*J8)</f>
        <v>0.56695087597379212</v>
      </c>
      <c r="L45" s="27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5"/>
      <c r="B46" s="19"/>
      <c r="C46" s="91">
        <v>0.95833333333333337</v>
      </c>
      <c r="D46" s="87"/>
      <c r="E46" s="88">
        <v>500</v>
      </c>
      <c r="F46" s="88"/>
      <c r="G46" s="89">
        <f t="shared" si="0"/>
        <v>2.6315789473684199</v>
      </c>
      <c r="H46" s="89"/>
      <c r="I46" s="37">
        <f>(E46*1.998)/(G46*J8)</f>
        <v>0.49902505290589699</v>
      </c>
      <c r="L46" s="27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5"/>
      <c r="B47" s="19"/>
      <c r="C47" s="91">
        <v>0.91805555555555562</v>
      </c>
      <c r="D47" s="87"/>
      <c r="E47" s="88">
        <v>500</v>
      </c>
      <c r="F47" s="88"/>
      <c r="G47" s="89">
        <f t="shared" si="0"/>
        <v>2.6315789473684199</v>
      </c>
      <c r="H47" s="89"/>
      <c r="I47" s="37">
        <f>(E47*1.998)/(G47*J8)</f>
        <v>0.49902505290589699</v>
      </c>
      <c r="L47" s="27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5"/>
      <c r="B48" s="19"/>
      <c r="C48" s="91" t="s">
        <v>25</v>
      </c>
      <c r="D48" s="92"/>
      <c r="E48" s="88">
        <v>518.63103999999998</v>
      </c>
      <c r="F48" s="88"/>
      <c r="G48" s="89">
        <f t="shared" si="0"/>
        <v>2.6315789473684199</v>
      </c>
      <c r="H48" s="89"/>
      <c r="I48" s="37">
        <f>(E48*1.998)/(G48*J8)</f>
        <v>0.51761976434928081</v>
      </c>
      <c r="L48" s="27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5"/>
      <c r="B49" s="19"/>
      <c r="C49" s="91" t="s">
        <v>33</v>
      </c>
      <c r="D49" s="87"/>
      <c r="E49" s="88">
        <v>535.79247999999995</v>
      </c>
      <c r="F49" s="88"/>
      <c r="G49" s="89">
        <f t="shared" si="0"/>
        <v>2.6315789473684199</v>
      </c>
      <c r="H49" s="89"/>
      <c r="I49" s="37">
        <f>(E49*1.998)/(G49*J8)</f>
        <v>0.53474774135716341</v>
      </c>
      <c r="L49" s="27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5"/>
      <c r="B50" s="19"/>
      <c r="C50" s="91" t="s">
        <v>26</v>
      </c>
      <c r="D50" s="87"/>
      <c r="E50" s="88">
        <v>517.74860000000001</v>
      </c>
      <c r="F50" s="88"/>
      <c r="G50" s="89">
        <f t="shared" si="0"/>
        <v>2.6315789473684199</v>
      </c>
      <c r="H50" s="89"/>
      <c r="I50" s="37">
        <f>(E50*1.998)/(G50*J8)</f>
        <v>0.51673904501390822</v>
      </c>
      <c r="L50" s="27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5"/>
      <c r="B51" s="19"/>
      <c r="C51" s="91" t="s">
        <v>40</v>
      </c>
      <c r="D51" s="87"/>
      <c r="E51" s="88">
        <v>571.73473999999999</v>
      </c>
      <c r="F51" s="88"/>
      <c r="G51" s="89">
        <f t="shared" si="0"/>
        <v>2.6315789473684199</v>
      </c>
      <c r="H51" s="89"/>
      <c r="I51" s="37">
        <f>(E51*1.998)/(G51*J8)</f>
        <v>0.57061991775327847</v>
      </c>
      <c r="L51" s="27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5"/>
      <c r="B52" s="19"/>
      <c r="C52" s="86" t="s">
        <v>39</v>
      </c>
      <c r="D52" s="87"/>
      <c r="E52" s="88">
        <v>508.73181</v>
      </c>
      <c r="F52" s="88"/>
      <c r="G52" s="89">
        <f t="shared" si="0"/>
        <v>2.6315789473684199</v>
      </c>
      <c r="H52" s="89"/>
      <c r="I52" s="37">
        <f>(E52*1.998)/(G52*J8)</f>
        <v>0.50773983680032553</v>
      </c>
      <c r="L52" s="27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5"/>
      <c r="B53" s="19"/>
      <c r="C53" s="86" t="s">
        <v>34</v>
      </c>
      <c r="D53" s="87"/>
      <c r="E53" s="88">
        <v>475.50797</v>
      </c>
      <c r="F53" s="88"/>
      <c r="G53" s="89">
        <f t="shared" si="0"/>
        <v>2.6315789473684199</v>
      </c>
      <c r="H53" s="89"/>
      <c r="I53" s="37">
        <f>(E53*1.998)/(G53*J8)</f>
        <v>0.47458077977285135</v>
      </c>
      <c r="L53" s="27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5"/>
      <c r="B54" s="19"/>
      <c r="C54" s="38"/>
      <c r="D54" s="38"/>
      <c r="E54" s="7"/>
      <c r="F54" s="7"/>
      <c r="G54" s="85">
        <f>SUM(G16:H53)</f>
        <v>100</v>
      </c>
      <c r="H54" s="85"/>
      <c r="I54" s="6"/>
      <c r="L54" s="27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5"/>
      <c r="B55" s="19"/>
      <c r="C55" s="38"/>
      <c r="D55" s="39"/>
      <c r="E55" s="7"/>
      <c r="F55" s="7"/>
      <c r="G55" s="40"/>
      <c r="H55" s="40"/>
      <c r="L55" s="27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5"/>
      <c r="B56" s="19"/>
      <c r="C56" s="39"/>
      <c r="D56" s="38"/>
      <c r="E56" s="7"/>
      <c r="F56" s="7"/>
      <c r="G56" s="40"/>
      <c r="H56" s="40"/>
      <c r="I56" s="6"/>
      <c r="L56" s="27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41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3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113"/>
      <c r="B1" s="113"/>
      <c r="C1" s="113"/>
      <c r="D1" s="113"/>
      <c r="E1" s="19"/>
      <c r="F1" s="19"/>
      <c r="G1" s="19"/>
      <c r="H1" s="19"/>
      <c r="I1" s="19"/>
    </row>
    <row r="2" spans="1:11" x14ac:dyDescent="0.2">
      <c r="A2" s="19"/>
      <c r="H2" s="28"/>
      <c r="I2" s="44"/>
    </row>
    <row r="3" spans="1:11" ht="20.25" x14ac:dyDescent="0.25">
      <c r="A3" s="19"/>
      <c r="B3" s="114" t="s">
        <v>2</v>
      </c>
      <c r="C3" s="114"/>
      <c r="D3" s="114"/>
      <c r="E3" s="114"/>
      <c r="F3" s="114"/>
      <c r="G3" s="114"/>
      <c r="H3" s="114"/>
      <c r="I3" s="114"/>
      <c r="J3" s="45"/>
      <c r="K3" s="46"/>
    </row>
    <row r="4" spans="1:11" ht="12.75" customHeight="1" x14ac:dyDescent="0.25">
      <c r="A4" s="19"/>
      <c r="B4" s="47"/>
      <c r="C4" s="48"/>
      <c r="D4" s="48"/>
      <c r="E4" s="48"/>
      <c r="F4" s="48"/>
      <c r="G4" s="48"/>
      <c r="H4" s="49" t="s">
        <v>3</v>
      </c>
      <c r="I4" s="50">
        <v>43051</v>
      </c>
      <c r="J4" s="45"/>
      <c r="K4" s="46"/>
    </row>
    <row r="5" spans="1:11" x14ac:dyDescent="0.2">
      <c r="A5" s="19"/>
      <c r="B5" s="28" t="s">
        <v>0</v>
      </c>
      <c r="C5" s="96"/>
      <c r="D5" s="96"/>
      <c r="E5" s="96"/>
      <c r="F5" s="4"/>
      <c r="I5" s="19"/>
    </row>
    <row r="6" spans="1:11" ht="3" customHeight="1" x14ac:dyDescent="0.2">
      <c r="A6" s="19"/>
      <c r="B6" s="28"/>
      <c r="C6" s="28"/>
      <c r="D6" s="3"/>
      <c r="E6" s="3"/>
      <c r="F6" s="3"/>
      <c r="I6" s="19"/>
    </row>
    <row r="7" spans="1:11" ht="13.5" customHeight="1" x14ac:dyDescent="0.2">
      <c r="A7" s="19"/>
      <c r="B7" s="51" t="s">
        <v>10</v>
      </c>
      <c r="C7" s="52"/>
      <c r="E7" s="112" t="s">
        <v>50</v>
      </c>
      <c r="F7" s="112"/>
      <c r="G7" s="112"/>
      <c r="H7" s="112"/>
      <c r="I7" s="53">
        <v>20</v>
      </c>
    </row>
    <row r="8" spans="1:11" ht="3" customHeight="1" x14ac:dyDescent="0.2">
      <c r="A8" s="19"/>
      <c r="B8" s="28"/>
      <c r="C8" s="28"/>
      <c r="D8" s="1"/>
      <c r="E8" s="54"/>
      <c r="F8" s="54"/>
      <c r="G8" s="54"/>
      <c r="H8" s="54"/>
      <c r="I8" s="55"/>
    </row>
    <row r="9" spans="1:11" x14ac:dyDescent="0.2">
      <c r="A9" s="19"/>
      <c r="B9" s="115" t="s">
        <v>1</v>
      </c>
      <c r="E9" s="112" t="s">
        <v>4</v>
      </c>
      <c r="F9" s="112"/>
      <c r="G9" s="112"/>
      <c r="H9" s="112"/>
      <c r="I9" s="8">
        <v>1</v>
      </c>
    </row>
    <row r="10" spans="1:11" ht="3" customHeight="1" x14ac:dyDescent="0.2">
      <c r="A10" s="19"/>
      <c r="B10" s="116"/>
      <c r="C10" s="56"/>
      <c r="D10" s="1"/>
      <c r="E10" s="54"/>
      <c r="F10" s="54"/>
      <c r="G10" s="54"/>
      <c r="H10" s="54"/>
      <c r="I10" s="57"/>
    </row>
    <row r="11" spans="1:11" ht="13.5" x14ac:dyDescent="0.25">
      <c r="A11" s="19"/>
      <c r="B11" s="116"/>
      <c r="C11" s="9" t="s">
        <v>37</v>
      </c>
      <c r="E11" s="112" t="s">
        <v>41</v>
      </c>
      <c r="F11" s="112"/>
      <c r="G11" s="112"/>
      <c r="H11" s="112"/>
      <c r="I11" s="15">
        <v>2265.7775900000001</v>
      </c>
    </row>
    <row r="12" spans="1:11" ht="3" customHeight="1" x14ac:dyDescent="0.2">
      <c r="A12" s="19"/>
      <c r="E12" s="54"/>
      <c r="F12" s="54"/>
      <c r="G12" s="54"/>
      <c r="H12" s="54"/>
      <c r="I12" s="57"/>
    </row>
    <row r="13" spans="1:11" x14ac:dyDescent="0.2">
      <c r="A13" s="19"/>
      <c r="E13" s="112" t="s">
        <v>5</v>
      </c>
      <c r="F13" s="112"/>
      <c r="G13" s="112"/>
      <c r="H13" s="112"/>
      <c r="I13" s="5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59"/>
      <c r="G15" s="59"/>
      <c r="H15" s="59"/>
      <c r="I15" s="60"/>
      <c r="J15" s="12"/>
    </row>
    <row r="16" spans="1:11" ht="12.75" customHeight="1" x14ac:dyDescent="0.2">
      <c r="A16" s="100" t="s">
        <v>6</v>
      </c>
      <c r="B16" s="101"/>
      <c r="C16" s="99" t="s">
        <v>20</v>
      </c>
      <c r="D16" s="109" t="s">
        <v>15</v>
      </c>
      <c r="E16" s="109" t="s">
        <v>16</v>
      </c>
      <c r="F16" s="109" t="s">
        <v>17</v>
      </c>
      <c r="G16" s="109" t="s">
        <v>18</v>
      </c>
      <c r="H16" s="109" t="s">
        <v>19</v>
      </c>
      <c r="I16" s="109" t="s">
        <v>23</v>
      </c>
      <c r="J16" s="12"/>
      <c r="K16" s="110" t="s">
        <v>36</v>
      </c>
    </row>
    <row r="17" spans="1:16" s="62" customFormat="1" ht="47.25" customHeight="1" x14ac:dyDescent="0.2">
      <c r="A17" s="102"/>
      <c r="B17" s="103"/>
      <c r="C17" s="99"/>
      <c r="D17" s="109"/>
      <c r="E17" s="109"/>
      <c r="F17" s="109"/>
      <c r="G17" s="109"/>
      <c r="H17" s="109"/>
      <c r="I17" s="109"/>
      <c r="J17" s="61"/>
      <c r="K17" s="110"/>
    </row>
    <row r="18" spans="1:16" x14ac:dyDescent="0.2">
      <c r="A18" s="90">
        <v>0.16666666666666666</v>
      </c>
      <c r="B18" s="90"/>
      <c r="C18" s="63">
        <v>0</v>
      </c>
      <c r="D18" s="16">
        <f>'LC302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4"/>
      <c r="K18" s="20"/>
    </row>
    <row r="19" spans="1:16" x14ac:dyDescent="0.2">
      <c r="A19" s="90">
        <v>0.25</v>
      </c>
      <c r="B19" s="90"/>
      <c r="C19" s="63">
        <v>0</v>
      </c>
      <c r="D19" s="16">
        <f>'LC302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4"/>
      <c r="K19" s="20"/>
    </row>
    <row r="20" spans="1:16" x14ac:dyDescent="0.2">
      <c r="A20" s="90">
        <v>0.33333333333333331</v>
      </c>
      <c r="B20" s="90"/>
      <c r="C20" s="63">
        <v>5241.8383800000001</v>
      </c>
      <c r="D20" s="16">
        <f>'LC302 Mixed Standards 5;1'!I18</f>
        <v>0.25075909103510741</v>
      </c>
      <c r="E20" s="17">
        <f>((C20/$I$11)*(($I$7*$I$9)/D20))/1000</f>
        <v>0.18451839064345302</v>
      </c>
      <c r="F20" s="65">
        <v>0.99150000000000005</v>
      </c>
      <c r="G20" s="65">
        <v>0.91139999999999999</v>
      </c>
      <c r="H20" s="17">
        <f>E20*F20</f>
        <v>0.18294998432298368</v>
      </c>
      <c r="I20" s="17">
        <f t="shared" ref="I20:I55" si="0">E20*G20</f>
        <v>0.16817006123244307</v>
      </c>
      <c r="J20" s="64"/>
      <c r="K20" s="20">
        <f>I$20/$I$62*100</f>
        <v>27.456996365312627</v>
      </c>
      <c r="L20" s="14">
        <f>[1]M12!$K20</f>
        <v>29.904568660742225</v>
      </c>
      <c r="M20" s="66">
        <f>'LC302'!$K20</f>
        <v>27.456996365312627</v>
      </c>
      <c r="N20" s="14">
        <f>[1]M12!$K20</f>
        <v>29.904568660742225</v>
      </c>
      <c r="O20" s="13">
        <f t="shared" ref="O20" si="1">AVERAGE(L20:N20)</f>
        <v>29.088711228932357</v>
      </c>
      <c r="P20" s="13">
        <f t="shared" ref="P20" si="2">STDEV(L20:N20)</f>
        <v>1.4131065236273488</v>
      </c>
    </row>
    <row r="21" spans="1:16" ht="13.5" x14ac:dyDescent="0.25">
      <c r="A21" s="86">
        <v>0.41666666666666669</v>
      </c>
      <c r="B21" s="87"/>
      <c r="C21" s="15">
        <v>0</v>
      </c>
      <c r="D21" s="16">
        <f>'LC302 Mixed Standards 5;1'!I19</f>
        <v>0.4203728360333055</v>
      </c>
      <c r="E21" s="17">
        <f t="shared" ref="E21:E55" si="3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14">
        <f>[2]M12!$K21</f>
        <v>0</v>
      </c>
      <c r="M21" s="14">
        <f>[3]M12!$K21</f>
        <v>0</v>
      </c>
      <c r="N21" s="66">
        <f t="shared" ref="N21:N55" si="4">K21</f>
        <v>0</v>
      </c>
      <c r="O21" s="13">
        <f t="shared" ref="O21:O22" si="5">AVERAGE(L21:N21)</f>
        <v>0</v>
      </c>
      <c r="P21" s="13">
        <f t="shared" ref="P21:P23" si="6">STDEV(L21:N21)</f>
        <v>0</v>
      </c>
    </row>
    <row r="22" spans="1:16" x14ac:dyDescent="0.2">
      <c r="A22" s="90">
        <v>0.5</v>
      </c>
      <c r="B22" s="90"/>
      <c r="C22" s="63">
        <v>0</v>
      </c>
      <c r="D22" s="16">
        <f>'LC302 Mixed Standards 5;1'!I20</f>
        <v>0.49829890159041151</v>
      </c>
      <c r="E22" s="17">
        <f t="shared" si="3"/>
        <v>0</v>
      </c>
      <c r="F22" s="18">
        <v>0.99370000000000003</v>
      </c>
      <c r="G22" s="18">
        <v>0.93459999999999999</v>
      </c>
      <c r="H22" s="17">
        <f t="shared" ref="H22:H55" si="7">E22*F22</f>
        <v>0</v>
      </c>
      <c r="I22" s="17"/>
      <c r="K22" s="20"/>
      <c r="L22" s="14">
        <f>[2]M12!$K22</f>
        <v>0</v>
      </c>
      <c r="M22" s="14">
        <f>[3]M12!$K22</f>
        <v>0</v>
      </c>
      <c r="N22" s="66">
        <f t="shared" si="4"/>
        <v>0</v>
      </c>
      <c r="O22" s="13">
        <f t="shared" si="5"/>
        <v>0</v>
      </c>
      <c r="P22" s="13">
        <f t="shared" si="6"/>
        <v>0</v>
      </c>
    </row>
    <row r="23" spans="1:16" ht="13.5" x14ac:dyDescent="0.25">
      <c r="A23" s="90">
        <v>0.54166666666666663</v>
      </c>
      <c r="B23" s="90"/>
      <c r="C23" s="15">
        <v>0</v>
      </c>
      <c r="D23" s="16">
        <f>'LC302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[2]M12!$K23</f>
        <v>0</v>
      </c>
      <c r="M23" s="14">
        <f>[3]M12!$K23</f>
        <v>0</v>
      </c>
      <c r="N23" s="66">
        <f t="shared" si="4"/>
        <v>0</v>
      </c>
      <c r="O23" s="13">
        <f>AVERAGE(L23:N23)</f>
        <v>0</v>
      </c>
      <c r="P23" s="13">
        <f t="shared" si="6"/>
        <v>0</v>
      </c>
    </row>
    <row r="24" spans="1:16" ht="13.5" x14ac:dyDescent="0.25">
      <c r="A24" s="90">
        <v>0.58333333333333337</v>
      </c>
      <c r="B24" s="90"/>
      <c r="C24" s="15">
        <v>2111.24829</v>
      </c>
      <c r="D24" s="16">
        <f>'LC302 Mixed Standards 5;1'!I22</f>
        <v>0.52228332313720438</v>
      </c>
      <c r="E24" s="17">
        <f>((C24/$I$11)*(($I$7*$I$9)/D24))/1000</f>
        <v>3.5681727377881521E-2</v>
      </c>
      <c r="F24" s="18">
        <v>0.99450000000000005</v>
      </c>
      <c r="G24" s="18">
        <v>0.94210000000000005</v>
      </c>
      <c r="H24" s="17">
        <f t="shared" si="7"/>
        <v>3.5485477877303176E-2</v>
      </c>
      <c r="I24" s="17">
        <f t="shared" si="0"/>
        <v>3.3615755362702185E-2</v>
      </c>
      <c r="K24" s="20">
        <f>$I$24/$I$62*100</f>
        <v>5.4884184857089835</v>
      </c>
      <c r="L24" s="14">
        <f>[2]M12!$K24</f>
        <v>6.4024860325751884</v>
      </c>
      <c r="M24" s="14">
        <f>[3]M12!$K24</f>
        <v>6.4181222281678423</v>
      </c>
      <c r="N24" s="66">
        <f t="shared" si="4"/>
        <v>5.4884184857089835</v>
      </c>
      <c r="O24" s="13">
        <f t="shared" ref="O24:O55" si="8">AVERAGE(L24:N24)</f>
        <v>6.1030089154840041</v>
      </c>
      <c r="P24" s="13">
        <f t="shared" ref="P24:P55" si="9">STDEV(L24:N24)</f>
        <v>0.53230834103124569</v>
      </c>
    </row>
    <row r="25" spans="1:16" ht="13.5" x14ac:dyDescent="0.25">
      <c r="A25" s="90">
        <v>0.58402777777777781</v>
      </c>
      <c r="B25" s="90"/>
      <c r="C25" s="15"/>
      <c r="D25" s="16">
        <f>'LC302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7"/>
        <v>0</v>
      </c>
      <c r="I25" s="17">
        <f t="shared" si="0"/>
        <v>0</v>
      </c>
      <c r="K25" s="20">
        <f>$I$25/$I$62*100</f>
        <v>0</v>
      </c>
      <c r="L25" s="14">
        <f>[2]M12!$K25</f>
        <v>0</v>
      </c>
      <c r="M25" s="14">
        <f>[3]M12!$K25</f>
        <v>0</v>
      </c>
      <c r="N25" s="66">
        <f t="shared" si="4"/>
        <v>0</v>
      </c>
      <c r="O25" s="13">
        <f t="shared" si="8"/>
        <v>0</v>
      </c>
      <c r="P25" s="13">
        <f t="shared" si="9"/>
        <v>0</v>
      </c>
    </row>
    <row r="26" spans="1:16" ht="13.5" x14ac:dyDescent="0.25">
      <c r="A26" s="86">
        <v>0.625</v>
      </c>
      <c r="B26" s="87"/>
      <c r="C26" s="15"/>
      <c r="D26" s="16">
        <f>'LC302 Mixed Standards 5;1'!I24</f>
        <v>0.50984323737882487</v>
      </c>
      <c r="E26" s="17">
        <f t="shared" si="3"/>
        <v>0</v>
      </c>
      <c r="F26" s="18">
        <v>0.99480000000000002</v>
      </c>
      <c r="G26" s="18">
        <v>0.94530000000000003</v>
      </c>
      <c r="H26" s="17">
        <f t="shared" si="7"/>
        <v>0</v>
      </c>
      <c r="I26" s="17">
        <f t="shared" si="0"/>
        <v>0</v>
      </c>
      <c r="K26" s="20">
        <f>$I$26/$I$62*100</f>
        <v>0</v>
      </c>
      <c r="L26" s="14">
        <f>[2]M12!$K26</f>
        <v>0</v>
      </c>
      <c r="M26" s="14">
        <f>[3]M12!$K26</f>
        <v>0</v>
      </c>
      <c r="N26" s="66">
        <f t="shared" si="4"/>
        <v>0</v>
      </c>
      <c r="O26" s="13">
        <f t="shared" si="8"/>
        <v>0</v>
      </c>
      <c r="P26" s="13">
        <f t="shared" si="9"/>
        <v>0</v>
      </c>
    </row>
    <row r="27" spans="1:16" ht="13.5" x14ac:dyDescent="0.25">
      <c r="A27" s="90">
        <v>0.66666666666666663</v>
      </c>
      <c r="B27" s="90"/>
      <c r="C27" s="15">
        <v>5585.7661099999996</v>
      </c>
      <c r="D27" s="16">
        <f>'LC302 Mixed Standards 5;1'!I25</f>
        <v>0.52322337655136741</v>
      </c>
      <c r="E27" s="17">
        <f t="shared" si="3"/>
        <v>9.4234151889370163E-2</v>
      </c>
      <c r="F27" s="67">
        <v>0.99480000000000002</v>
      </c>
      <c r="G27" s="18">
        <v>0.94169999999999998</v>
      </c>
      <c r="H27" s="17">
        <f t="shared" si="7"/>
        <v>9.3744134299545437E-2</v>
      </c>
      <c r="I27" s="17">
        <f t="shared" si="0"/>
        <v>8.8740300834219882E-2</v>
      </c>
      <c r="K27" s="20">
        <f>$I$27/$I$62*100</f>
        <v>14.488560565451413</v>
      </c>
      <c r="L27" s="14">
        <f>[2]M12!$K27</f>
        <v>15.658289253684243</v>
      </c>
      <c r="M27" s="14">
        <f>[3]M12!$K27</f>
        <v>15.599557555080096</v>
      </c>
      <c r="N27" s="66">
        <f t="shared" si="4"/>
        <v>14.488560565451413</v>
      </c>
      <c r="O27" s="13">
        <f t="shared" si="8"/>
        <v>15.248802458071919</v>
      </c>
      <c r="P27" s="13">
        <f t="shared" si="9"/>
        <v>0.65904336319899082</v>
      </c>
    </row>
    <row r="28" spans="1:16" ht="13.5" x14ac:dyDescent="0.25">
      <c r="A28" s="90">
        <v>0.66736111111111107</v>
      </c>
      <c r="B28" s="90"/>
      <c r="C28" s="15">
        <v>3522.0075700000002</v>
      </c>
      <c r="D28" s="16">
        <f>'LC302 Mixed Standards 5;1'!I26</f>
        <v>0.52518037315984534</v>
      </c>
      <c r="E28" s="17">
        <f t="shared" si="3"/>
        <v>5.919629370428988E-2</v>
      </c>
      <c r="F28" s="18">
        <v>0.995</v>
      </c>
      <c r="G28" s="18">
        <v>0.94810000000000005</v>
      </c>
      <c r="H28" s="17">
        <f t="shared" si="7"/>
        <v>5.8900312235768429E-2</v>
      </c>
      <c r="I28" s="17">
        <f t="shared" si="0"/>
        <v>5.6124006061037242E-2</v>
      </c>
      <c r="K28" s="20">
        <f>$I$28/$I$62*100</f>
        <v>9.1633232403640044</v>
      </c>
      <c r="L28" s="14">
        <f>[2]M12!$K28</f>
        <v>10.449531556149003</v>
      </c>
      <c r="M28" s="14">
        <f>[3]M12!$K28</f>
        <v>10.373381100022888</v>
      </c>
      <c r="N28" s="66">
        <f t="shared" si="4"/>
        <v>9.1633232403640044</v>
      </c>
      <c r="O28" s="13">
        <f t="shared" si="8"/>
        <v>9.9954119655119644</v>
      </c>
      <c r="P28" s="13">
        <f t="shared" si="9"/>
        <v>0.72161517298406541</v>
      </c>
    </row>
    <row r="29" spans="1:16" ht="13.5" x14ac:dyDescent="0.25">
      <c r="A29" s="90">
        <v>0.70833333333333337</v>
      </c>
      <c r="B29" s="90"/>
      <c r="C29" s="15"/>
      <c r="D29" s="16">
        <f>'LC302 Mixed Standards 5;1'!I27</f>
        <v>0.5249342140817479</v>
      </c>
      <c r="E29" s="17">
        <f t="shared" si="3"/>
        <v>0</v>
      </c>
      <c r="F29" s="18">
        <v>0.995</v>
      </c>
      <c r="G29" s="18">
        <v>0.94769999999999999</v>
      </c>
      <c r="H29" s="17">
        <f t="shared" si="7"/>
        <v>0</v>
      </c>
      <c r="I29" s="17">
        <f t="shared" si="0"/>
        <v>0</v>
      </c>
      <c r="K29" s="20">
        <f>$I$29/$I$62*100</f>
        <v>0</v>
      </c>
      <c r="L29" s="14">
        <f>[2]M12!$K29</f>
        <v>0</v>
      </c>
      <c r="M29" s="14">
        <f>[3]M12!$K29</f>
        <v>0</v>
      </c>
      <c r="N29" s="66">
        <f t="shared" si="4"/>
        <v>0</v>
      </c>
      <c r="O29" s="13">
        <f t="shared" si="8"/>
        <v>0</v>
      </c>
      <c r="P29" s="13">
        <f t="shared" si="9"/>
        <v>0</v>
      </c>
    </row>
    <row r="30" spans="1:16" ht="13.5" x14ac:dyDescent="0.25">
      <c r="A30" s="90">
        <v>0.7090277777777777</v>
      </c>
      <c r="B30" s="90"/>
      <c r="C30" s="15"/>
      <c r="D30" s="16">
        <f>'LC302 Mixed Standards 5;1'!I28</f>
        <v>0.52931603330530186</v>
      </c>
      <c r="E30" s="17">
        <f t="shared" si="3"/>
        <v>0</v>
      </c>
      <c r="F30" s="18">
        <v>0.99529999999999996</v>
      </c>
      <c r="G30" s="18">
        <v>0.95069999999999999</v>
      </c>
      <c r="H30" s="17">
        <f t="shared" si="7"/>
        <v>0</v>
      </c>
      <c r="I30" s="17">
        <f t="shared" si="0"/>
        <v>0</v>
      </c>
      <c r="K30" s="20">
        <f>$I$30/$I$62*100</f>
        <v>0</v>
      </c>
      <c r="L30" s="14">
        <f>[2]M12!$K30</f>
        <v>0</v>
      </c>
      <c r="M30" s="14">
        <f>[3]M12!$K30</f>
        <v>0</v>
      </c>
      <c r="N30" s="66">
        <f t="shared" si="4"/>
        <v>0</v>
      </c>
      <c r="O30" s="13">
        <f t="shared" si="8"/>
        <v>0</v>
      </c>
      <c r="P30" s="13">
        <f t="shared" si="9"/>
        <v>0</v>
      </c>
    </row>
    <row r="31" spans="1:16" ht="13.5" x14ac:dyDescent="0.25">
      <c r="A31" s="86">
        <v>0.75</v>
      </c>
      <c r="B31" s="87"/>
      <c r="C31" s="15">
        <v>1191.6436799999999</v>
      </c>
      <c r="D31" s="16">
        <f>'LC302 Mixed Standards 5;1'!I29</f>
        <v>0.57207398693293676</v>
      </c>
      <c r="E31" s="17">
        <f>((C31/$I$11)*(($I$7*$I$9)/D31))/1000</f>
        <v>1.8386833037307558E-2</v>
      </c>
      <c r="F31" s="18">
        <v>0.99524199999999996</v>
      </c>
      <c r="G31" s="18">
        <v>0.95034395000000005</v>
      </c>
      <c r="H31" s="17">
        <f t="shared" si="7"/>
        <v>1.8299348485716047E-2</v>
      </c>
      <c r="I31" s="17">
        <f t="shared" si="0"/>
        <v>1.7473815536665362E-2</v>
      </c>
      <c r="K31" s="20">
        <f>$I$31/$I$62*100</f>
        <v>2.8529364035565092</v>
      </c>
      <c r="L31" s="14">
        <f>[2]M12!$K31</f>
        <v>2.8882979297443097</v>
      </c>
      <c r="M31" s="14">
        <f>[3]M12!$K31</f>
        <v>2.8839374157887585</v>
      </c>
      <c r="N31" s="66">
        <f t="shared" si="4"/>
        <v>2.8529364035565092</v>
      </c>
      <c r="O31" s="13">
        <f t="shared" si="8"/>
        <v>2.8750572496965261</v>
      </c>
      <c r="P31" s="13">
        <f t="shared" si="9"/>
        <v>1.9280881617598646E-2</v>
      </c>
    </row>
    <row r="32" spans="1:16" ht="13.5" x14ac:dyDescent="0.25">
      <c r="A32" s="90">
        <v>0.75069444444444444</v>
      </c>
      <c r="B32" s="90"/>
      <c r="C32" s="15">
        <v>2249.12158</v>
      </c>
      <c r="D32" s="16">
        <f>'LC302 Mixed Standards 5;1'!I30</f>
        <v>0.5560986679727572</v>
      </c>
      <c r="E32" s="17">
        <f>((C32/$I$11)*(($I$7*$I$9)/D32))/1000</f>
        <v>3.570045871573211E-2</v>
      </c>
      <c r="F32" s="18">
        <v>0.99550000000000005</v>
      </c>
      <c r="G32" s="18">
        <v>0.95269999999999999</v>
      </c>
      <c r="H32" s="17">
        <f t="shared" si="7"/>
        <v>3.5539806651511317E-2</v>
      </c>
      <c r="I32" s="17">
        <f t="shared" si="0"/>
        <v>3.4011827018477978E-2</v>
      </c>
      <c r="K32" s="20">
        <f>$I$32/$I$62*100</f>
        <v>5.5530847998753803</v>
      </c>
      <c r="L32" s="14">
        <f>[2]M12!$K32</f>
        <v>6.4870623806990411</v>
      </c>
      <c r="M32" s="14">
        <f>[3]M12!$K32</f>
        <v>6.7026470482193705</v>
      </c>
      <c r="N32" s="66">
        <f t="shared" si="4"/>
        <v>5.5530847998753803</v>
      </c>
      <c r="O32" s="13">
        <f t="shared" si="8"/>
        <v>6.2475980762645973</v>
      </c>
      <c r="P32" s="13">
        <f t="shared" si="9"/>
        <v>0.61104885690763422</v>
      </c>
    </row>
    <row r="33" spans="1:16" ht="13.5" x14ac:dyDescent="0.25">
      <c r="A33" s="90" t="s">
        <v>46</v>
      </c>
      <c r="B33" s="90"/>
      <c r="C33" s="15"/>
      <c r="D33" s="16">
        <f>'LC302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[2]M12!$K33</f>
        <v>0</v>
      </c>
      <c r="M33" s="14">
        <f>[3]M12!$K33</f>
        <v>0</v>
      </c>
      <c r="N33" s="66">
        <f t="shared" si="4"/>
        <v>0</v>
      </c>
      <c r="O33" s="13">
        <f t="shared" si="8"/>
        <v>0</v>
      </c>
      <c r="P33" s="13">
        <f t="shared" si="9"/>
        <v>0</v>
      </c>
    </row>
    <row r="34" spans="1:16" ht="13.5" x14ac:dyDescent="0.25">
      <c r="A34" s="90" t="s">
        <v>47</v>
      </c>
      <c r="B34" s="90"/>
      <c r="C34" s="15">
        <v>1047.4050299999999</v>
      </c>
      <c r="D34" s="16">
        <f>'LC302 Mixed Standards 5;1'!I32</f>
        <v>0.57307258596630672</v>
      </c>
      <c r="E34" s="17">
        <f>((C34/$I$11)*(($I$7*$I$9)/D34))/1000</f>
        <v>1.6133096821501217E-2</v>
      </c>
      <c r="F34" s="18">
        <v>0.99539999999999995</v>
      </c>
      <c r="G34" s="18">
        <v>0.95240000000000002</v>
      </c>
      <c r="H34" s="17">
        <f t="shared" si="7"/>
        <v>1.6058884576122312E-2</v>
      </c>
      <c r="I34" s="17">
        <f t="shared" si="0"/>
        <v>1.536516141279776E-2</v>
      </c>
      <c r="K34" s="20">
        <f>$I$34/$I$62*100</f>
        <v>2.5086580689324345</v>
      </c>
      <c r="L34" s="14">
        <f>[2]M12!$K34</f>
        <v>2.6916282235866151</v>
      </c>
      <c r="M34" s="14">
        <f>[3]M12!$K34</f>
        <v>2.6710968799788048</v>
      </c>
      <c r="N34" s="66">
        <f t="shared" si="4"/>
        <v>2.5086580689324345</v>
      </c>
      <c r="O34" s="13">
        <f t="shared" si="8"/>
        <v>2.6237943908326185</v>
      </c>
      <c r="P34" s="13">
        <f t="shared" si="9"/>
        <v>0.10023803411436463</v>
      </c>
    </row>
    <row r="35" spans="1:16" ht="13.5" x14ac:dyDescent="0.25">
      <c r="A35" s="90">
        <v>0.79166666666666663</v>
      </c>
      <c r="B35" s="90"/>
      <c r="C35" s="15"/>
      <c r="D35" s="16">
        <f>'LC302 Mixed Standards 5;1'!I33</f>
        <v>0.49902505290589699</v>
      </c>
      <c r="E35" s="17">
        <f t="shared" si="3"/>
        <v>0</v>
      </c>
      <c r="F35" s="18">
        <v>0.99590000000000001</v>
      </c>
      <c r="G35" s="18">
        <f>0.9524+0.002</f>
        <v>0.95440000000000003</v>
      </c>
      <c r="H35" s="17">
        <f t="shared" si="7"/>
        <v>0</v>
      </c>
      <c r="I35" s="17">
        <f t="shared" si="0"/>
        <v>0</v>
      </c>
      <c r="K35" s="20">
        <f>$I$35/$I$62*100</f>
        <v>0</v>
      </c>
      <c r="L35" s="14">
        <f>[2]M12!$K35</f>
        <v>0</v>
      </c>
      <c r="M35" s="14">
        <f>[3]M12!$K35</f>
        <v>0</v>
      </c>
      <c r="N35" s="66">
        <f t="shared" si="4"/>
        <v>0</v>
      </c>
      <c r="O35" s="13">
        <f t="shared" si="8"/>
        <v>0</v>
      </c>
      <c r="P35" s="13">
        <f t="shared" si="9"/>
        <v>0</v>
      </c>
    </row>
    <row r="36" spans="1:16" ht="13.5" x14ac:dyDescent="0.25">
      <c r="A36" s="90">
        <v>0.83333333333333337</v>
      </c>
      <c r="B36" s="90"/>
      <c r="C36" s="15">
        <v>394.95697000000001</v>
      </c>
      <c r="D36" s="16">
        <f>'LC302 Mixed Standards 5;1'!I34</f>
        <v>0.36080032307251586</v>
      </c>
      <c r="E36" s="17">
        <f t="shared" si="3"/>
        <v>9.662635192991792E-3</v>
      </c>
      <c r="F36" s="18">
        <v>0.99590000000000001</v>
      </c>
      <c r="G36" s="18">
        <v>0.95699999999999996</v>
      </c>
      <c r="H36" s="17">
        <f t="shared" si="7"/>
        <v>9.6230183887005254E-3</v>
      </c>
      <c r="I36" s="17">
        <f t="shared" si="0"/>
        <v>9.2471418796931451E-3</v>
      </c>
      <c r="K36" s="20">
        <f>$I$36/$I$62*100</f>
        <v>1.5097737321349274</v>
      </c>
      <c r="L36" s="14">
        <f>[2]M12!$K36</f>
        <v>2.4040553603449544</v>
      </c>
      <c r="M36" s="14">
        <f>[3]M12!$K36</f>
        <v>2.3117531393474091</v>
      </c>
      <c r="N36" s="66">
        <f t="shared" si="4"/>
        <v>1.5097737321349274</v>
      </c>
      <c r="O36" s="13">
        <f t="shared" si="8"/>
        <v>2.0751940772757638</v>
      </c>
      <c r="P36" s="13">
        <f t="shared" si="9"/>
        <v>0.49183843894581619</v>
      </c>
    </row>
    <row r="37" spans="1:16" ht="13.5" x14ac:dyDescent="0.25">
      <c r="A37" s="86" t="s">
        <v>28</v>
      </c>
      <c r="B37" s="87"/>
      <c r="C37" s="15"/>
      <c r="D37" s="16">
        <f>'LC302 Mixed Standards 5;1'!I35</f>
        <v>0.81100982709706071</v>
      </c>
      <c r="E37" s="17">
        <f t="shared" si="3"/>
        <v>0</v>
      </c>
      <c r="F37" s="18">
        <v>0.99540499999999998</v>
      </c>
      <c r="G37" s="18">
        <v>0.95204597000000002</v>
      </c>
      <c r="H37" s="17">
        <f t="shared" si="7"/>
        <v>0</v>
      </c>
      <c r="I37" s="17">
        <f t="shared" si="0"/>
        <v>0</v>
      </c>
      <c r="K37" s="20">
        <f>$I$37/$I$62*100</f>
        <v>0</v>
      </c>
      <c r="L37" s="14">
        <f>[2]M12!$K37</f>
        <v>0</v>
      </c>
      <c r="M37" s="14">
        <f>[3]M12!$K37</f>
        <v>0</v>
      </c>
      <c r="N37" s="66">
        <f t="shared" si="4"/>
        <v>0</v>
      </c>
      <c r="O37" s="13">
        <f t="shared" si="8"/>
        <v>0</v>
      </c>
      <c r="P37" s="13">
        <f t="shared" si="9"/>
        <v>0</v>
      </c>
    </row>
    <row r="38" spans="1:16" ht="13.5" x14ac:dyDescent="0.25">
      <c r="A38" s="86">
        <v>0.8340277777777777</v>
      </c>
      <c r="B38" s="87"/>
      <c r="C38" s="15"/>
      <c r="D38" s="16">
        <f>'LC302 Mixed Standards 5;1'!I36</f>
        <v>0.57334694994039437</v>
      </c>
      <c r="E38" s="17">
        <f t="shared" si="3"/>
        <v>0</v>
      </c>
      <c r="F38" s="18">
        <v>0.99585900000000005</v>
      </c>
      <c r="G38" s="18">
        <v>0.95678210500000005</v>
      </c>
      <c r="H38" s="17">
        <f t="shared" si="7"/>
        <v>0</v>
      </c>
      <c r="I38" s="17">
        <f t="shared" si="0"/>
        <v>0</v>
      </c>
      <c r="K38" s="20">
        <f>$I$38/$I$62*100</f>
        <v>0</v>
      </c>
      <c r="L38" s="14">
        <f>[2]M12!$K38</f>
        <v>0</v>
      </c>
      <c r="M38" s="14">
        <f>[3]M12!$K38</f>
        <v>0</v>
      </c>
      <c r="N38" s="66">
        <f t="shared" si="4"/>
        <v>0</v>
      </c>
      <c r="O38" s="13">
        <f t="shared" si="8"/>
        <v>0</v>
      </c>
      <c r="P38" s="13">
        <f t="shared" si="9"/>
        <v>0</v>
      </c>
    </row>
    <row r="39" spans="1:16" ht="13.5" x14ac:dyDescent="0.25">
      <c r="A39" s="86" t="s">
        <v>29</v>
      </c>
      <c r="B39" s="87"/>
      <c r="C39" s="15"/>
      <c r="D39" s="16">
        <f>'LC302 Mixed Standards 5;1'!I37</f>
        <v>0.57334694994039437</v>
      </c>
      <c r="E39" s="17">
        <f t="shared" si="3"/>
        <v>0</v>
      </c>
      <c r="F39" s="18">
        <v>0.99539999999999995</v>
      </c>
      <c r="G39" s="18">
        <v>0.95199999999999996</v>
      </c>
      <c r="H39" s="17">
        <f t="shared" si="7"/>
        <v>0</v>
      </c>
      <c r="I39" s="17">
        <f t="shared" si="0"/>
        <v>0</v>
      </c>
      <c r="K39" s="20">
        <f>$I$39/$I$62*100</f>
        <v>0</v>
      </c>
      <c r="L39" s="14">
        <f>[2]M12!$K39</f>
        <v>0</v>
      </c>
      <c r="M39" s="14">
        <f>[3]M12!$K39</f>
        <v>0</v>
      </c>
      <c r="N39" s="66">
        <f t="shared" si="4"/>
        <v>0</v>
      </c>
      <c r="O39" s="13">
        <f t="shared" si="8"/>
        <v>0</v>
      </c>
      <c r="P39" s="13">
        <f t="shared" si="9"/>
        <v>0</v>
      </c>
    </row>
    <row r="40" spans="1:16" ht="13.5" x14ac:dyDescent="0.25">
      <c r="A40" s="90">
        <v>0.875</v>
      </c>
      <c r="B40" s="90"/>
      <c r="C40" s="15">
        <v>322.95389</v>
      </c>
      <c r="D40" s="16">
        <f>'LC302 Mixed Standards 5;1'!I38</f>
        <v>0.57169928898171185</v>
      </c>
      <c r="E40" s="17">
        <f>((C40/$I$11)*(($I$7*$I$9)/D40))/1000</f>
        <v>4.9863824639381363E-3</v>
      </c>
      <c r="F40" s="18">
        <v>0.99605399999999999</v>
      </c>
      <c r="G40" s="18">
        <v>0.95881644600000004</v>
      </c>
      <c r="H40" s="17">
        <f>E40*F40</f>
        <v>4.9667061987354365E-3</v>
      </c>
      <c r="I40" s="17">
        <f>E40*G40</f>
        <v>4.7810255124698872E-3</v>
      </c>
      <c r="K40" s="20">
        <f>$I$40/$I$62*100</f>
        <v>0.78059435286111289</v>
      </c>
      <c r="L40" s="14">
        <f>[2]M12!$K40</f>
        <v>1.2395700911938525</v>
      </c>
      <c r="M40" s="14">
        <f>[3]M12!$K40</f>
        <v>1.2309605183450449</v>
      </c>
      <c r="N40" s="66">
        <f t="shared" si="4"/>
        <v>0.78059435286111289</v>
      </c>
      <c r="O40" s="13">
        <f t="shared" si="8"/>
        <v>1.0837083208000036</v>
      </c>
      <c r="P40" s="68">
        <f t="shared" si="9"/>
        <v>0.2625396910105276</v>
      </c>
    </row>
    <row r="41" spans="1:16" ht="13.5" x14ac:dyDescent="0.25">
      <c r="A41" s="86">
        <v>0.83472222222222225</v>
      </c>
      <c r="B41" s="87"/>
      <c r="C41" s="15"/>
      <c r="D41" s="16">
        <f>'LC302 Mixed Standards 5;1'!I39</f>
        <v>0.57248541312805568</v>
      </c>
      <c r="E41" s="17">
        <f t="shared" ref="E41" si="10">((C41/$I$11)*(($I$7*$I$9)/D41))/1000</f>
        <v>0</v>
      </c>
      <c r="F41" s="18">
        <v>0.99583299999999997</v>
      </c>
      <c r="G41" s="18">
        <v>0.95651359599999997</v>
      </c>
      <c r="H41" s="17">
        <f t="shared" ref="H41" si="11">E41*F41</f>
        <v>0</v>
      </c>
      <c r="I41" s="17">
        <f t="shared" ref="I41" si="12">E41*G41</f>
        <v>0</v>
      </c>
      <c r="K41" s="20">
        <f>$I$41/$I$62*100</f>
        <v>0</v>
      </c>
      <c r="L41" s="14">
        <f>[2]M12!$K41</f>
        <v>0</v>
      </c>
      <c r="M41" s="14">
        <f>[3]M12!$K41</f>
        <v>0</v>
      </c>
      <c r="N41" s="66">
        <f t="shared" si="4"/>
        <v>0</v>
      </c>
      <c r="O41" s="13">
        <f t="shared" si="8"/>
        <v>0</v>
      </c>
      <c r="P41" s="13">
        <f t="shared" si="9"/>
        <v>0</v>
      </c>
    </row>
    <row r="42" spans="1:16" ht="13.5" x14ac:dyDescent="0.25">
      <c r="A42" s="91" t="s">
        <v>45</v>
      </c>
      <c r="B42" s="87"/>
      <c r="C42" s="15">
        <v>1206.3868399999999</v>
      </c>
      <c r="D42" s="16">
        <f>'LC302 Mixed Standards 5;1'!I40</f>
        <v>0.57248541312805568</v>
      </c>
      <c r="E42" s="17">
        <f t="shared" si="3"/>
        <v>1.8600939673927334E-2</v>
      </c>
      <c r="F42" s="18">
        <v>0.99583299999999997</v>
      </c>
      <c r="G42" s="18">
        <v>0.95651359599999997</v>
      </c>
      <c r="H42" s="17">
        <f t="shared" si="7"/>
        <v>1.8523429558306079E-2</v>
      </c>
      <c r="I42" s="17">
        <f t="shared" si="0"/>
        <v>1.7792051696487302E-2</v>
      </c>
      <c r="K42" s="20">
        <f>$I$42/$I$62*100</f>
        <v>2.9048945762509031</v>
      </c>
      <c r="L42" s="14">
        <f>[2]M12!$K42</f>
        <v>3.0721790867293168</v>
      </c>
      <c r="M42" s="14">
        <f>[3]M12!$K42</f>
        <v>3.0403636847121946</v>
      </c>
      <c r="N42" s="66">
        <f t="shared" si="4"/>
        <v>2.9048945762509031</v>
      </c>
      <c r="O42" s="13">
        <f t="shared" si="8"/>
        <v>3.0058124492308047</v>
      </c>
      <c r="P42" s="13">
        <f t="shared" si="9"/>
        <v>8.8833370793122937E-2</v>
      </c>
    </row>
    <row r="43" spans="1:16" ht="13.5" x14ac:dyDescent="0.25">
      <c r="A43" s="86">
        <v>0.91666666666666663</v>
      </c>
      <c r="B43" s="87"/>
      <c r="C43" s="15"/>
      <c r="D43" s="16">
        <f>'LC302 Mixed Standards 5;1'!I41</f>
        <v>0.57248541312805568</v>
      </c>
      <c r="E43" s="17">
        <f t="shared" si="3"/>
        <v>0</v>
      </c>
      <c r="F43" s="18">
        <v>0.99619999999999997</v>
      </c>
      <c r="G43" s="18">
        <v>0.96040000000000003</v>
      </c>
      <c r="H43" s="17">
        <f t="shared" si="7"/>
        <v>0</v>
      </c>
      <c r="I43" s="17">
        <f t="shared" si="0"/>
        <v>0</v>
      </c>
      <c r="K43" s="20">
        <f>$I$43/$I$62*100</f>
        <v>0</v>
      </c>
      <c r="L43" s="14">
        <f>[2]M12!$K43</f>
        <v>0</v>
      </c>
      <c r="M43" s="14">
        <f>[3]M12!$K43</f>
        <v>0</v>
      </c>
      <c r="N43" s="66">
        <f t="shared" si="4"/>
        <v>0</v>
      </c>
      <c r="O43" s="13">
        <f t="shared" si="8"/>
        <v>0</v>
      </c>
      <c r="P43" s="13">
        <f t="shared" si="9"/>
        <v>0</v>
      </c>
    </row>
    <row r="44" spans="1:16" ht="13.5" x14ac:dyDescent="0.25">
      <c r="A44" s="86" t="s">
        <v>30</v>
      </c>
      <c r="B44" s="87"/>
      <c r="C44" s="15"/>
      <c r="D44" s="16">
        <f>'LC302 Mixed Standards 5;1'!I42</f>
        <v>0.47474204470894843</v>
      </c>
      <c r="E44" s="17">
        <f t="shared" si="3"/>
        <v>0</v>
      </c>
      <c r="F44" s="69">
        <v>0.995807</v>
      </c>
      <c r="G44" s="69">
        <v>0.95624246800000001</v>
      </c>
      <c r="H44" s="17">
        <f t="shared" si="7"/>
        <v>0</v>
      </c>
      <c r="I44" s="17">
        <f t="shared" si="0"/>
        <v>0</v>
      </c>
      <c r="K44" s="20">
        <f>$I$44/$I$62*100</f>
        <v>0</v>
      </c>
      <c r="L44" s="14">
        <f>[2]M12!$K44</f>
        <v>0</v>
      </c>
      <c r="M44" s="14">
        <f>[3]M12!$K44</f>
        <v>0</v>
      </c>
      <c r="N44" s="66">
        <f t="shared" si="4"/>
        <v>0</v>
      </c>
      <c r="O44" s="13">
        <f t="shared" si="8"/>
        <v>0</v>
      </c>
      <c r="P44" s="13">
        <f t="shared" si="9"/>
        <v>0</v>
      </c>
    </row>
    <row r="45" spans="1:16" x14ac:dyDescent="0.2">
      <c r="A45" s="86">
        <v>0.91736111111111107</v>
      </c>
      <c r="B45" s="87"/>
      <c r="C45" s="70" t="s">
        <v>44</v>
      </c>
      <c r="D45" s="16">
        <f>'LC302 Mixed Standards 5;1'!I43</f>
        <v>0.47474204470894843</v>
      </c>
      <c r="E45" s="17" t="e">
        <f t="shared" si="3"/>
        <v>#VALUE!</v>
      </c>
      <c r="F45" s="18">
        <v>0.99619999999999997</v>
      </c>
      <c r="G45" s="18">
        <v>0.96020000000000005</v>
      </c>
      <c r="H45" s="17" t="e">
        <f t="shared" si="7"/>
        <v>#VALUE!</v>
      </c>
      <c r="I45" s="17"/>
      <c r="K45" s="20"/>
      <c r="L45" s="14">
        <f>[2]M12!$K45</f>
        <v>0</v>
      </c>
      <c r="M45" s="14">
        <f>[3]M12!$K45</f>
        <v>0</v>
      </c>
      <c r="N45" s="66">
        <f t="shared" si="4"/>
        <v>0</v>
      </c>
      <c r="O45" s="13">
        <f t="shared" si="8"/>
        <v>0</v>
      </c>
      <c r="P45" s="13">
        <f t="shared" si="9"/>
        <v>0</v>
      </c>
    </row>
    <row r="46" spans="1:16" ht="13.5" x14ac:dyDescent="0.25">
      <c r="A46" s="86" t="s">
        <v>31</v>
      </c>
      <c r="B46" s="87"/>
      <c r="C46" s="15"/>
      <c r="D46" s="16">
        <f>'LC302 Mixed Standards 5;1'!I44</f>
        <v>0.75924000000000036</v>
      </c>
      <c r="E46" s="17">
        <f t="shared" si="3"/>
        <v>0</v>
      </c>
      <c r="F46" s="71">
        <v>0.99580000000000002</v>
      </c>
      <c r="G46" s="71">
        <v>0.95620000000000005</v>
      </c>
      <c r="H46" s="17">
        <f t="shared" si="7"/>
        <v>0</v>
      </c>
      <c r="I46" s="17">
        <f t="shared" si="0"/>
        <v>0</v>
      </c>
      <c r="K46" s="20">
        <f>$I$46/$I$62*100</f>
        <v>0</v>
      </c>
      <c r="L46" s="14">
        <f>[2]M12!$K46</f>
        <v>0</v>
      </c>
      <c r="M46" s="14">
        <f>[3]M12!$K46</f>
        <v>0</v>
      </c>
      <c r="N46" s="66">
        <f t="shared" si="4"/>
        <v>0</v>
      </c>
      <c r="O46" s="13">
        <f t="shared" si="8"/>
        <v>0</v>
      </c>
      <c r="P46" s="13">
        <f t="shared" si="9"/>
        <v>0</v>
      </c>
    </row>
    <row r="47" spans="1:16" ht="13.5" x14ac:dyDescent="0.25">
      <c r="A47" s="86" t="s">
        <v>32</v>
      </c>
      <c r="B47" s="87"/>
      <c r="C47" s="15">
        <v>346.11568999999997</v>
      </c>
      <c r="D47" s="16">
        <f>'LC302 Mixed Standards 5;1'!I45</f>
        <v>0.56695087597379212</v>
      </c>
      <c r="E47" s="17">
        <f t="shared" si="3"/>
        <v>5.3887566899483352E-3</v>
      </c>
      <c r="F47" s="69">
        <v>0.99578100000000003</v>
      </c>
      <c r="G47" s="69">
        <v>0.95596872600000005</v>
      </c>
      <c r="H47" s="17">
        <f t="shared" si="7"/>
        <v>5.3660215254734437E-3</v>
      </c>
      <c r="I47" s="17">
        <f t="shared" si="0"/>
        <v>5.1514828676138876E-3</v>
      </c>
      <c r="K47" s="20">
        <f>$I$47/$I$62*100</f>
        <v>0.84107863989263743</v>
      </c>
      <c r="L47" s="14">
        <f>[2]M12!$K47</f>
        <v>1.0164662729391187</v>
      </c>
      <c r="M47" s="14">
        <f>[3]M12!$K47</f>
        <v>1.0109480700175266</v>
      </c>
      <c r="N47" s="66">
        <f t="shared" si="4"/>
        <v>0.84107863989263743</v>
      </c>
      <c r="O47" s="13">
        <f t="shared" si="8"/>
        <v>0.95616432761642767</v>
      </c>
      <c r="P47" s="13">
        <f t="shared" si="9"/>
        <v>9.9705312195560961E-2</v>
      </c>
    </row>
    <row r="48" spans="1:16" ht="13.5" x14ac:dyDescent="0.25">
      <c r="A48" s="91">
        <v>0.95833333333333337</v>
      </c>
      <c r="B48" s="87"/>
      <c r="C48" s="15"/>
      <c r="D48" s="16">
        <f>'LC302 Mixed Standards 5;1'!I46</f>
        <v>0.49902505290589699</v>
      </c>
      <c r="E48" s="17">
        <f>((C48/$I$11)*(($I$7*$I$9)/D48))/1000</f>
        <v>0</v>
      </c>
      <c r="F48" s="69">
        <v>0.99616700000000002</v>
      </c>
      <c r="G48" s="69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[2]M12!$K48</f>
        <v>0</v>
      </c>
      <c r="M48" s="14">
        <f>[3]M12!$K48</f>
        <v>0</v>
      </c>
      <c r="N48" s="66">
        <f t="shared" si="4"/>
        <v>0</v>
      </c>
      <c r="O48" s="13">
        <f t="shared" si="8"/>
        <v>0</v>
      </c>
      <c r="P48" s="13">
        <f t="shared" si="9"/>
        <v>0</v>
      </c>
    </row>
    <row r="49" spans="1:16" ht="13.5" x14ac:dyDescent="0.25">
      <c r="A49" s="91">
        <v>0.91805555555555562</v>
      </c>
      <c r="B49" s="87"/>
      <c r="C49" s="15"/>
      <c r="D49" s="16">
        <f>'LC302 Mixed Standards 5;1'!I47</f>
        <v>0.49902505290589699</v>
      </c>
      <c r="E49" s="17">
        <f t="shared" si="3"/>
        <v>0</v>
      </c>
      <c r="F49" s="69">
        <v>0.99616700000000002</v>
      </c>
      <c r="G49" s="69">
        <v>0.95999944110000002</v>
      </c>
      <c r="H49" s="17">
        <f t="shared" si="7"/>
        <v>0</v>
      </c>
      <c r="I49" s="17">
        <f t="shared" si="0"/>
        <v>0</v>
      </c>
      <c r="K49" s="20">
        <f>$I$49/$I$62*100</f>
        <v>0</v>
      </c>
      <c r="L49" s="14">
        <f>[2]M12!$K49</f>
        <v>0</v>
      </c>
      <c r="M49" s="14">
        <f>[3]M12!$K49</f>
        <v>0</v>
      </c>
      <c r="N49" s="66">
        <f t="shared" si="4"/>
        <v>0</v>
      </c>
      <c r="O49" s="13">
        <f t="shared" si="8"/>
        <v>0</v>
      </c>
      <c r="P49" s="13">
        <f t="shared" si="9"/>
        <v>0</v>
      </c>
    </row>
    <row r="50" spans="1:16" x14ac:dyDescent="0.2">
      <c r="A50" s="91" t="s">
        <v>25</v>
      </c>
      <c r="B50" s="92"/>
      <c r="C50" s="70"/>
      <c r="D50" s="16">
        <f>'LC302 Mixed Standards 5;1'!I48</f>
        <v>0.51761976434928081</v>
      </c>
      <c r="E50" s="17">
        <f t="shared" si="3"/>
        <v>0</v>
      </c>
      <c r="F50" s="69">
        <v>0.99575400000000003</v>
      </c>
      <c r="G50" s="69">
        <v>0.95568958100000001</v>
      </c>
      <c r="H50" s="17">
        <f t="shared" si="7"/>
        <v>0</v>
      </c>
      <c r="I50" s="17"/>
      <c r="K50" s="20"/>
      <c r="L50" s="14">
        <f>[2]M12!$K50</f>
        <v>0</v>
      </c>
      <c r="M50" s="14">
        <f>[3]M12!$K50</f>
        <v>0</v>
      </c>
      <c r="N50" s="66">
        <f t="shared" si="4"/>
        <v>0</v>
      </c>
      <c r="O50" s="13">
        <f t="shared" si="8"/>
        <v>0</v>
      </c>
      <c r="P50" s="13">
        <f t="shared" si="9"/>
        <v>0</v>
      </c>
    </row>
    <row r="51" spans="1:16" ht="13.5" x14ac:dyDescent="0.25">
      <c r="A51" s="91" t="s">
        <v>33</v>
      </c>
      <c r="B51" s="87"/>
      <c r="C51" s="15">
        <v>5408.3632799999996</v>
      </c>
      <c r="D51" s="16">
        <f>'LC302 Mixed Standards 5;1'!I49</f>
        <v>0.53474774135716341</v>
      </c>
      <c r="E51" s="17">
        <f t="shared" si="3"/>
        <v>8.9274949918243626E-2</v>
      </c>
      <c r="F51" s="69">
        <v>0.99648800000000004</v>
      </c>
      <c r="G51" s="69">
        <v>0.96334507599999997</v>
      </c>
      <c r="H51" s="17">
        <f t="shared" si="7"/>
        <v>8.8961416294130763E-2</v>
      </c>
      <c r="I51" s="17">
        <f t="shared" si="0"/>
        <v>8.6002583413886599E-2</v>
      </c>
      <c r="K51" s="20">
        <f>$I$51/$I$62*100</f>
        <v>14.041575550946096</v>
      </c>
      <c r="L51" s="14">
        <f>[2]M12!$K51</f>
        <v>16.212702415996478</v>
      </c>
      <c r="M51" s="14">
        <f>[3]M12!$K51</f>
        <v>16.088894677578754</v>
      </c>
      <c r="N51" s="66">
        <f t="shared" si="4"/>
        <v>14.041575550946096</v>
      </c>
      <c r="O51" s="13">
        <f t="shared" si="8"/>
        <v>15.447724214840443</v>
      </c>
      <c r="P51" s="13">
        <f t="shared" si="9"/>
        <v>1.2193328658540787</v>
      </c>
    </row>
    <row r="52" spans="1:16" ht="13.5" x14ac:dyDescent="0.25">
      <c r="A52" s="91" t="s">
        <v>26</v>
      </c>
      <c r="B52" s="87"/>
      <c r="C52" s="15"/>
      <c r="D52" s="16">
        <f>'LC302 Mixed Standards 5;1'!I50</f>
        <v>0.51673904501390822</v>
      </c>
      <c r="E52" s="17">
        <f t="shared" si="3"/>
        <v>0</v>
      </c>
      <c r="F52" s="69">
        <v>0.99646900000000005</v>
      </c>
      <c r="G52" s="69">
        <v>0.96315165800000002</v>
      </c>
      <c r="H52" s="17">
        <f t="shared" si="7"/>
        <v>0</v>
      </c>
      <c r="I52" s="17">
        <f>E52*G52</f>
        <v>0</v>
      </c>
      <c r="K52" s="20">
        <f>$I$52/$I$62*100</f>
        <v>0</v>
      </c>
      <c r="L52" s="14">
        <f>[2]M12!$K52</f>
        <v>0</v>
      </c>
      <c r="M52" s="14">
        <f>[3]M12!$K52</f>
        <v>0</v>
      </c>
      <c r="N52" s="66">
        <f t="shared" si="4"/>
        <v>0</v>
      </c>
      <c r="O52" s="13">
        <f t="shared" si="8"/>
        <v>0</v>
      </c>
      <c r="P52" s="13">
        <f t="shared" si="9"/>
        <v>0</v>
      </c>
    </row>
    <row r="53" spans="1:16" ht="13.5" x14ac:dyDescent="0.25">
      <c r="A53" s="91" t="s">
        <v>40</v>
      </c>
      <c r="B53" s="87"/>
      <c r="C53" s="15"/>
      <c r="D53" s="16">
        <f>'LC302 Mixed Standards 5;1'!I51</f>
        <v>0.57061991775327847</v>
      </c>
      <c r="E53" s="17">
        <f t="shared" si="3"/>
        <v>0</v>
      </c>
      <c r="F53" s="18">
        <v>0.99609999999999999</v>
      </c>
      <c r="G53" s="18">
        <f>G54-0.003</f>
        <v>0.95305923199999998</v>
      </c>
      <c r="H53" s="17">
        <f t="shared" si="7"/>
        <v>0</v>
      </c>
      <c r="I53" s="17">
        <f t="shared" si="0"/>
        <v>0</v>
      </c>
      <c r="K53" s="20">
        <f>$I$53/$I$62*100</f>
        <v>0</v>
      </c>
      <c r="L53" s="14">
        <f>[2]M12!$K53</f>
        <v>0</v>
      </c>
      <c r="M53" s="14">
        <f>[3]M12!$K53</f>
        <v>0</v>
      </c>
      <c r="N53" s="66">
        <f t="shared" si="4"/>
        <v>0</v>
      </c>
      <c r="O53" s="13">
        <f t="shared" si="8"/>
        <v>0</v>
      </c>
      <c r="P53" s="13">
        <f t="shared" si="9"/>
        <v>0</v>
      </c>
    </row>
    <row r="54" spans="1:16" ht="13.5" x14ac:dyDescent="0.25">
      <c r="A54" s="86" t="s">
        <v>39</v>
      </c>
      <c r="B54" s="87"/>
      <c r="C54" s="15">
        <v>729.55182000000002</v>
      </c>
      <c r="D54" s="16">
        <f>'LC302 Mixed Standards 5;1'!I52</f>
        <v>0.50773983680032553</v>
      </c>
      <c r="E54" s="17">
        <f t="shared" si="3"/>
        <v>1.2683164485511673E-2</v>
      </c>
      <c r="F54" s="71">
        <v>0.99609999999999999</v>
      </c>
      <c r="G54" s="71">
        <f>G55-0.003</f>
        <v>0.95605923199999998</v>
      </c>
      <c r="H54" s="17">
        <f t="shared" si="7"/>
        <v>1.2633700144018177E-2</v>
      </c>
      <c r="I54" s="17">
        <f t="shared" si="0"/>
        <v>1.2125856497347964E-2</v>
      </c>
      <c r="K54" s="20">
        <f>$I$54/$I$62*100</f>
        <v>1.9797792504445817</v>
      </c>
      <c r="L54" s="14">
        <f>[2]M12!$K54</f>
        <v>2.3070301349502982</v>
      </c>
      <c r="M54" s="14">
        <f>[3]M12!$K54</f>
        <v>2.2962771991010773</v>
      </c>
      <c r="N54" s="66">
        <f t="shared" si="4"/>
        <v>1.9797792504445817</v>
      </c>
      <c r="O54" s="13">
        <f t="shared" si="8"/>
        <v>2.1943621948319856</v>
      </c>
      <c r="P54" s="13">
        <f t="shared" si="9"/>
        <v>0.18591203948055696</v>
      </c>
    </row>
    <row r="55" spans="1:16" ht="14.25" thickBot="1" x14ac:dyDescent="0.3">
      <c r="A55" s="86" t="s">
        <v>34</v>
      </c>
      <c r="B55" s="87"/>
      <c r="C55" s="15">
        <v>3581.3398400000001</v>
      </c>
      <c r="D55" s="16">
        <f>'LC302 Mixed Standards 5;1'!I53</f>
        <v>0.47458077977285135</v>
      </c>
      <c r="E55" s="17">
        <f t="shared" si="3"/>
        <v>6.6611330293990759E-2</v>
      </c>
      <c r="F55" s="72">
        <v>0.99607699999999999</v>
      </c>
      <c r="G55" s="72">
        <v>0.95905923199999998</v>
      </c>
      <c r="H55" s="17">
        <f t="shared" si="7"/>
        <v>6.635001404524743E-2</v>
      </c>
      <c r="I55" s="17">
        <f t="shared" si="0"/>
        <v>6.3884211274253117E-2</v>
      </c>
      <c r="K55" s="20">
        <f>$I$55/$I$62*100</f>
        <v>10.430325968268363</v>
      </c>
      <c r="L55" s="14">
        <f>[2]M12!$K55</f>
        <v>11.125353990106143</v>
      </c>
      <c r="M55" s="14">
        <f>[3]M12!$K55</f>
        <v>11.105129000832308</v>
      </c>
      <c r="N55" s="66">
        <f t="shared" si="4"/>
        <v>10.430325968268363</v>
      </c>
      <c r="O55" s="13">
        <f t="shared" si="8"/>
        <v>10.886936319735605</v>
      </c>
      <c r="P55" s="13">
        <f t="shared" si="9"/>
        <v>0.39556544635250973</v>
      </c>
    </row>
    <row r="56" spans="1:16" x14ac:dyDescent="0.2">
      <c r="A56" s="19"/>
      <c r="F56" s="111" t="s">
        <v>7</v>
      </c>
      <c r="G56" s="111"/>
      <c r="H56" s="7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4" t="s">
        <v>21</v>
      </c>
      <c r="K56" s="75"/>
    </row>
    <row r="57" spans="1:16" x14ac:dyDescent="0.2">
      <c r="A57" s="19"/>
      <c r="B57" s="106"/>
      <c r="C57" s="106"/>
      <c r="D57" s="106"/>
      <c r="E57" s="76"/>
      <c r="F57" s="107" t="s">
        <v>8</v>
      </c>
      <c r="G57" s="107"/>
      <c r="H57" s="77" t="s">
        <v>21</v>
      </c>
      <c r="I57" s="78"/>
      <c r="K57" s="79"/>
    </row>
    <row r="58" spans="1:16" x14ac:dyDescent="0.2">
      <c r="A58" s="19"/>
      <c r="B58" s="106"/>
      <c r="C58" s="106"/>
      <c r="D58" s="106"/>
      <c r="E58" s="19"/>
      <c r="F58" s="107" t="s">
        <v>22</v>
      </c>
      <c r="G58" s="107"/>
      <c r="H58" s="77" t="s">
        <v>21</v>
      </c>
      <c r="I58" s="78"/>
      <c r="K58" s="79"/>
    </row>
    <row r="59" spans="1:16" x14ac:dyDescent="0.2">
      <c r="A59" s="19"/>
      <c r="B59" s="106"/>
      <c r="C59" s="106"/>
      <c r="D59" s="106"/>
      <c r="E59" s="19"/>
      <c r="F59" s="107" t="s">
        <v>9</v>
      </c>
      <c r="G59" s="107"/>
      <c r="H59" s="77" t="s">
        <v>21</v>
      </c>
      <c r="I59" s="78" t="e">
        <f>(((I27/I13)+(I29/I13)+(I31/I13)+(I34/I13)+(I36/I13)+(I37/I13)+(I38/I13)+(I46/I13)+(I53/I13)+(#REF!/I13)))</f>
        <v>#REF!</v>
      </c>
      <c r="K59" s="79"/>
    </row>
    <row r="60" spans="1:16" x14ac:dyDescent="0.2">
      <c r="A60" s="19"/>
      <c r="B60" s="26"/>
      <c r="C60" s="97"/>
      <c r="D60" s="97"/>
      <c r="E60" s="19"/>
      <c r="F60" s="108" t="s">
        <v>24</v>
      </c>
      <c r="G60" s="108"/>
      <c r="H60" s="77" t="s">
        <v>21</v>
      </c>
      <c r="I60" s="77" t="e">
        <f>(((I39/I13)+(I42/I13)+(I43/I13)+(I45/I13)+(I47/I13)+(I50/I13)+(I52/I13)+(I54/I13)+(I55/I13)+(#REF!/I13)+(#REF!/I13)+(#REF!/I13)))</f>
        <v>#REF!</v>
      </c>
      <c r="K60" s="79"/>
    </row>
    <row r="61" spans="1:16" x14ac:dyDescent="0.2">
      <c r="A61" s="19"/>
      <c r="B61" s="80"/>
      <c r="C61" s="104"/>
      <c r="D61" s="104"/>
      <c r="E61" s="19"/>
      <c r="F61" s="105" t="s">
        <v>27</v>
      </c>
      <c r="G61" s="105"/>
      <c r="H61" s="77" t="s">
        <v>21</v>
      </c>
      <c r="I61" s="77"/>
      <c r="J61" s="25"/>
      <c r="K61" s="81"/>
    </row>
    <row r="62" spans="1:16" x14ac:dyDescent="0.2">
      <c r="A62" s="19"/>
      <c r="G62" s="82" t="s">
        <v>35</v>
      </c>
      <c r="H62" s="11" t="s">
        <v>21</v>
      </c>
      <c r="I62" s="83">
        <f>SUM(I18:I55)</f>
        <v>0.61248528060009555</v>
      </c>
      <c r="K62" s="84">
        <f>SUM(K18:K55)</f>
        <v>99.999999999999972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LC302 Mixed Standards 5;1</vt:lpstr>
      <vt:lpstr>LC302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2020-03-09T16:28:34Z</dcterms:modified>
</cp:coreProperties>
</file>