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D7C16270-287B-4C6C-9BF6-109C5A7C0C47}" xr6:coauthVersionLast="45" xr6:coauthVersionMax="45" xr10:uidLastSave="{00000000-0000-0000-0000-000000000000}"/>
  <bookViews>
    <workbookView xWindow="-120" yWindow="-120" windowWidth="29040" windowHeight="17790" tabRatio="835" xr2:uid="{00000000-000D-0000-FFFF-FFFF00000000}"/>
  </bookViews>
  <sheets>
    <sheet name="5R36B Mixed Standards 5;1" sheetId="2" r:id="rId1"/>
    <sheet name="5R36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<sst xmlns="http://schemas.openxmlformats.org/spreadsheetml/2006/main" count="72" uniqueCount="52">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</sst>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activeCell="S19" sqref="S19:S20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48</v>
      </c>
      <c r="G8" s="22"/>
      <c r="H8" s="22"/>
      <c r="I8" s="22"/>
      <c r="J8" s="37">
        <v>475.66955000000002</v>
      </c>
      <c r="K8" s="38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3" customFormat="1" ht="54" customHeight="1" x14ac:dyDescent="0.2">
      <c r="A15" s="39"/>
      <c r="B15" s="40"/>
      <c r="C15" s="41" t="s">
        <v>12</v>
      </c>
      <c r="D15" s="41"/>
      <c r="E15" s="41" t="s">
        <v>51</v>
      </c>
      <c r="F15" s="41"/>
      <c r="G15" s="41" t="s">
        <v>13</v>
      </c>
      <c r="H15" s="41"/>
      <c r="I15" s="42" t="s">
        <v>14</v>
      </c>
      <c r="J15" s="5"/>
      <c r="L15" s="44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</row>
    <row r="16" spans="1:47" x14ac:dyDescent="0.2">
      <c r="A16" s="28"/>
      <c r="B16" s="19"/>
      <c r="C16" s="45">
        <v>0.16666666666666666</v>
      </c>
      <c r="D16" s="45"/>
      <c r="E16" s="37">
        <v>500</v>
      </c>
      <c r="F16" s="38"/>
      <c r="G16" s="46">
        <v>2.6315789473684199</v>
      </c>
      <c r="H16" s="46"/>
      <c r="I16" s="47">
        <f>(E16*1.998)/(G16*J8)</f>
        <v>0.79807505021080316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5">
        <v>0.25</v>
      </c>
      <c r="D17" s="45"/>
      <c r="E17" s="37">
        <v>500</v>
      </c>
      <c r="F17" s="38"/>
      <c r="G17" s="46">
        <f>G$16</f>
        <v>2.6315789473684199</v>
      </c>
      <c r="H17" s="46"/>
      <c r="I17" s="47">
        <f>(E17*1.998)/(G17*J8)</f>
        <v>0.79807505021080316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5">
        <v>0.33333333333333331</v>
      </c>
      <c r="D18" s="45"/>
      <c r="E18" s="48">
        <v>485.13650000000001</v>
      </c>
      <c r="F18" s="38"/>
      <c r="G18" s="46">
        <f t="shared" ref="G18:G53" si="0">G$16</f>
        <v>2.6315789473684199</v>
      </c>
      <c r="H18" s="46"/>
      <c r="I18" s="47">
        <f>(E18*1.998)/(G18*J8)</f>
        <v>0.77435067319318662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8"/>
      <c r="G19" s="46">
        <f t="shared" si="0"/>
        <v>2.6315789473684199</v>
      </c>
      <c r="H19" s="46"/>
      <c r="I19" s="47">
        <f>(E19*1.998)/(G19*J8)</f>
        <v>0.67228903693499009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5">
        <v>0.5</v>
      </c>
      <c r="D20" s="45"/>
      <c r="E20" s="37">
        <v>499.27242999999999</v>
      </c>
      <c r="F20" s="38"/>
      <c r="G20" s="46">
        <f t="shared" si="0"/>
        <v>2.6315789473684199</v>
      </c>
      <c r="H20" s="46"/>
      <c r="I20" s="47">
        <f>(E20*1.998)/(G20*J8)</f>
        <v>0.79691373928223941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5">
        <v>0.54166666666666663</v>
      </c>
      <c r="D21" s="45"/>
      <c r="E21" s="37">
        <v>500</v>
      </c>
      <c r="F21" s="38"/>
      <c r="G21" s="46">
        <f t="shared" si="0"/>
        <v>2.6315789473684199</v>
      </c>
      <c r="H21" s="46"/>
      <c r="I21" s="47">
        <f>(E21*1.998)/(G21*J8)</f>
        <v>0.79807505021080316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5">
        <v>0.58333333333333337</v>
      </c>
      <c r="D22" s="45"/>
      <c r="E22" s="37">
        <v>523.30371000000002</v>
      </c>
      <c r="F22" s="38"/>
      <c r="G22" s="46">
        <f t="shared" si="0"/>
        <v>2.6315789473684199</v>
      </c>
      <c r="H22" s="46"/>
      <c r="I22" s="47">
        <f>(E22*1.998)/(G22*J8)</f>
        <v>0.83527126926749917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5">
        <v>0.58402777777777781</v>
      </c>
      <c r="D23" s="45"/>
      <c r="E23" s="37">
        <v>523.90808000000004</v>
      </c>
      <c r="F23" s="38"/>
      <c r="G23" s="46">
        <f t="shared" si="0"/>
        <v>2.6315789473684199</v>
      </c>
      <c r="H23" s="46"/>
      <c r="I23" s="47">
        <f>(E23*1.998)/(G23*J8)</f>
        <v>0.83623593450369116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8"/>
      <c r="G24" s="46">
        <f t="shared" si="0"/>
        <v>2.6315789473684199</v>
      </c>
      <c r="H24" s="46"/>
      <c r="I24" s="47">
        <f>(E24*1.998)/(G24*J8)</f>
        <v>0.81537623191730502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5">
        <v>0.66666666666666663</v>
      </c>
      <c r="D25" s="45"/>
      <c r="E25" s="37">
        <v>524.24559999999997</v>
      </c>
      <c r="F25" s="38"/>
      <c r="G25" s="46">
        <f t="shared" si="0"/>
        <v>2.6315789473684199</v>
      </c>
      <c r="H25" s="46"/>
      <c r="I25" s="47">
        <f>(E25*1.998)/(G25*J8)</f>
        <v>0.83677466708558523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5">
        <v>0.66736111111111107</v>
      </c>
      <c r="D26" s="45"/>
      <c r="E26" s="37">
        <v>526.20641999999998</v>
      </c>
      <c r="F26" s="38"/>
      <c r="G26" s="46">
        <f t="shared" si="0"/>
        <v>2.6315789473684199</v>
      </c>
      <c r="H26" s="46"/>
      <c r="I26" s="47">
        <f>(E26*1.998)/(G26*J8)</f>
        <v>0.83990443012549398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5">
        <v>0.70833333333333337</v>
      </c>
      <c r="D27" s="45"/>
      <c r="E27" s="37">
        <v>525.95978000000002</v>
      </c>
      <c r="F27" s="38"/>
      <c r="G27" s="46">
        <f t="shared" si="0"/>
        <v>2.6315789473684199</v>
      </c>
      <c r="H27" s="46"/>
      <c r="I27" s="47">
        <f>(E27*1.998)/(G27*J8)</f>
        <v>0.83951075566472599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5">
        <v>0.7090277777777777</v>
      </c>
      <c r="D28" s="45"/>
      <c r="E28" s="37">
        <v>530.35015999999996</v>
      </c>
      <c r="F28" s="38"/>
      <c r="G28" s="46">
        <f t="shared" si="0"/>
        <v>2.6315789473684199</v>
      </c>
      <c r="H28" s="46"/>
      <c r="I28" s="47">
        <f>(E28*1.998)/(G28*J8)</f>
        <v>0.84651846114261486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8"/>
      <c r="G29" s="46">
        <f t="shared" si="0"/>
        <v>2.6315789473684199</v>
      </c>
      <c r="H29" s="46"/>
      <c r="I29" s="47">
        <f>(E29*1.998)/(G29*J8)</f>
        <v>0.91489990970832613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5">
        <v>0.75069444444444444</v>
      </c>
      <c r="D30" s="45"/>
      <c r="E30" s="37">
        <v>557.18511999999998</v>
      </c>
      <c r="F30" s="38"/>
      <c r="G30" s="46">
        <f t="shared" si="0"/>
        <v>2.6315789473684199</v>
      </c>
      <c r="H30" s="46"/>
      <c r="I30" s="47">
        <f>(E30*1.998)/(G30*J8)</f>
        <v>0.88935108524142481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5" t="s">
        <v>41</v>
      </c>
      <c r="D31" s="45"/>
      <c r="E31" s="37">
        <v>574.19219999999996</v>
      </c>
      <c r="F31" s="38"/>
      <c r="G31" s="46">
        <f t="shared" si="0"/>
        <v>2.6315789473684199</v>
      </c>
      <c r="H31" s="46"/>
      <c r="I31" s="47">
        <f>(E31*1.998)/(G31*J8)</f>
        <v>0.91649693769130303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5" t="s">
        <v>42</v>
      </c>
      <c r="D32" s="45"/>
      <c r="E32" s="37">
        <v>574.19219999999996</v>
      </c>
      <c r="F32" s="38"/>
      <c r="G32" s="46">
        <f t="shared" si="0"/>
        <v>2.6315789473684199</v>
      </c>
      <c r="H32" s="46"/>
      <c r="I32" s="47">
        <f>(E32*1.998)/(G32*J8)</f>
        <v>0.91649693769130303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5">
        <v>0.79166666666666663</v>
      </c>
      <c r="D33" s="45"/>
      <c r="E33" s="37">
        <v>500</v>
      </c>
      <c r="F33" s="38"/>
      <c r="G33" s="46">
        <f t="shared" si="0"/>
        <v>2.6315789473684199</v>
      </c>
      <c r="H33" s="46"/>
      <c r="I33" s="47">
        <f>(E33*1.998)/(G33*J8)</f>
        <v>0.79807505021080316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5">
        <v>0.83333333333333337</v>
      </c>
      <c r="D34" s="45"/>
      <c r="E34" s="37">
        <v>361.50522000000001</v>
      </c>
      <c r="F34" s="38"/>
      <c r="G34" s="46">
        <f t="shared" si="0"/>
        <v>2.6315789473684199</v>
      </c>
      <c r="H34" s="46"/>
      <c r="I34" s="47">
        <f>(E34*1.998)/(G34*J8)</f>
        <v>0.5770165932059349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8"/>
      <c r="G35" s="46">
        <f t="shared" si="0"/>
        <v>2.6315789473684199</v>
      </c>
      <c r="H35" s="46"/>
      <c r="I35" s="47">
        <f>(E35*1.998)/(G35*J8)</f>
        <v>1.2970224735470248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8"/>
      <c r="G36" s="46">
        <f t="shared" si="0"/>
        <v>2.6315789473684199</v>
      </c>
      <c r="H36" s="46"/>
      <c r="I36" s="47">
        <f>(E36*1.998)/(G36*J8)</f>
        <v>0.91693571935390894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8"/>
      <c r="G37" s="46">
        <f t="shared" si="0"/>
        <v>2.6315789473684199</v>
      </c>
      <c r="H37" s="46"/>
      <c r="I37" s="47">
        <f>(E37*1.998)/(G37*J8)</f>
        <v>0.91693571935390894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5">
        <v>0.875</v>
      </c>
      <c r="D38" s="45"/>
      <c r="E38" s="37">
        <v>572.81622000000004</v>
      </c>
      <c r="F38" s="38"/>
      <c r="G38" s="46">
        <f t="shared" si="0"/>
        <v>2.6315789473684199</v>
      </c>
      <c r="H38" s="46"/>
      <c r="I38" s="47">
        <f>(E38*1.998)/(G38*J8)</f>
        <v>0.9143006670761249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5">
        <v>0.83472222222222225</v>
      </c>
      <c r="D39" s="45"/>
      <c r="E39" s="37">
        <v>573.60388</v>
      </c>
      <c r="F39" s="38"/>
      <c r="G39" s="46">
        <f t="shared" si="0"/>
        <v>2.6315789473684199</v>
      </c>
      <c r="H39" s="46"/>
      <c r="I39" s="47">
        <f>(E39*1.998)/(G39*J8)</f>
        <v>0.91555789066422311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44</v>
      </c>
      <c r="D40" s="45"/>
      <c r="E40" s="37">
        <v>573.60388</v>
      </c>
      <c r="F40" s="38"/>
      <c r="G40" s="46">
        <f t="shared" si="0"/>
        <v>2.6315789473684199</v>
      </c>
      <c r="H40" s="46"/>
      <c r="I40" s="47">
        <f>(E40*1.998)/(G40*J8)</f>
        <v>0.91555789066422311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8"/>
      <c r="G41" s="46">
        <f t="shared" si="0"/>
        <v>2.6315789473684199</v>
      </c>
      <c r="H41" s="46"/>
      <c r="I41" s="47">
        <f>(E41*1.998)/(G41*J8)</f>
        <v>0.91555789066422311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8"/>
      <c r="G42" s="46">
        <f t="shared" si="0"/>
        <v>2.6315789473684199</v>
      </c>
      <c r="H42" s="46"/>
      <c r="I42" s="47">
        <f>(E42*1.998)/(G42*J8)</f>
        <v>0.75924000000000025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8"/>
      <c r="G43" s="46">
        <f t="shared" si="0"/>
        <v>2.6315789473684199</v>
      </c>
      <c r="H43" s="46"/>
      <c r="I43" s="47">
        <f>(E43*1.998)/(G43*J8)</f>
        <v>0.75924000000000025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8"/>
      <c r="G44" s="46">
        <f t="shared" si="0"/>
        <v>2.6315789473684199</v>
      </c>
      <c r="H44" s="46"/>
      <c r="I44" s="47">
        <f>(E44*1.998)/(G44*J8)</f>
        <v>1.2142286195725589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8"/>
      <c r="G45" s="46">
        <f t="shared" si="0"/>
        <v>2.6315789473684199</v>
      </c>
      <c r="H45" s="46"/>
      <c r="I45" s="47">
        <f>(E45*1.998)/(G45*J8)</f>
        <v>0.90670667970485008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8"/>
      <c r="G46" s="46">
        <f t="shared" si="0"/>
        <v>2.6315789473684199</v>
      </c>
      <c r="H46" s="46"/>
      <c r="I46" s="47">
        <f>(E46*1.998)/(G46*J8)</f>
        <v>0.79807505021080316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8"/>
      <c r="G47" s="46">
        <f t="shared" si="0"/>
        <v>2.6315789473684199</v>
      </c>
      <c r="H47" s="46"/>
      <c r="I47" s="47">
        <f>(E47*1.998)/(G47*J8)</f>
        <v>0.79807505021080316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8"/>
      <c r="G48" s="46">
        <f t="shared" si="0"/>
        <v>2.6315789473684199</v>
      </c>
      <c r="H48" s="46"/>
      <c r="I48" s="47">
        <f>(E48*1.998)/(G48*J8)</f>
        <v>0.82781298657776214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8"/>
      <c r="G49" s="46">
        <f t="shared" si="0"/>
        <v>2.6315789473684199</v>
      </c>
      <c r="H49" s="46"/>
      <c r="I49" s="47">
        <f>(E49*1.998)/(G49*J8)</f>
        <v>0.85520522075714134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8"/>
      <c r="G50" s="46">
        <f t="shared" si="0"/>
        <v>2.6315789473684199</v>
      </c>
      <c r="H50" s="46"/>
      <c r="I50" s="47">
        <f>(E50*1.998)/(G50*J8)</f>
        <v>0.82640447988314614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8"/>
      <c r="G51" s="46">
        <f t="shared" si="0"/>
        <v>2.6315789473684199</v>
      </c>
      <c r="H51" s="46"/>
      <c r="I51" s="47">
        <f>(E51*1.998)/(G51*J8)</f>
        <v>0.912574462665521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8"/>
      <c r="G52" s="46">
        <f t="shared" si="0"/>
        <v>2.6315789473684199</v>
      </c>
      <c r="H52" s="46"/>
      <c r="I52" s="47">
        <f>(E52*1.998)/(G52*J8)</f>
        <v>0.81201232961916558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8"/>
      <c r="G53" s="46">
        <f t="shared" si="0"/>
        <v>2.6315789473684199</v>
      </c>
      <c r="H53" s="46"/>
      <c r="I53" s="47">
        <f>(E53*1.998)/(G53*J8)</f>
        <v>0.75898209406677419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49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x14ac:dyDescent="0.2">
      <c r="A11" s="19"/>
      <c r="B11" s="75"/>
      <c r="C11" s="9" t="s">
        <v>37</v>
      </c>
      <c r="E11" s="70" t="s">
        <v>50</v>
      </c>
      <c r="F11" s="70"/>
      <c r="G11" s="70"/>
      <c r="H11" s="70"/>
      <c r="I11" s="14">
        <v>1232.0754400000001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1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1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5">
        <v>0.16666666666666666</v>
      </c>
      <c r="B18" s="45"/>
      <c r="C18" s="89">
        <v>0</v>
      </c>
      <c r="D18" s="16">
        <f>'5R36B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5">
        <v>0.25</v>
      </c>
      <c r="B19" s="45"/>
      <c r="C19" s="89">
        <v>0</v>
      </c>
      <c r="D19" s="16">
        <f>'5R36B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5">
        <v>0.33333333333333331</v>
      </c>
      <c r="B20" s="45"/>
      <c r="C20" s="89"/>
      <c r="D20" s="16">
        <f>'5R36B Mixed Standards 5;1'!I18</f>
        <v>0.77435067319318662</v>
      </c>
      <c r="E20" s="17">
        <f>((C20/$I$11)*(($I$7*$I$9)/D20))/1000</f>
        <v>0</v>
      </c>
      <c r="F20" s="91">
        <v>0.99150000000000005</v>
      </c>
      <c r="G20" s="91">
        <v>0.91139999999999999</v>
      </c>
      <c r="H20" s="17">
        <f>E20*F20</f>
        <v>0</v>
      </c>
      <c r="I20" s="17">
        <f>E20*G20</f>
        <v>0</v>
      </c>
      <c r="J20" s="90"/>
      <c r="K20" s="92">
        <f>I20/I$62*100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'5R36B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93"/>
      <c r="O21" s="13"/>
      <c r="P21" s="13"/>
    </row>
    <row r="22" spans="1:16" x14ac:dyDescent="0.2">
      <c r="A22" s="45">
        <v>0.5</v>
      </c>
      <c r="B22" s="45"/>
      <c r="C22" s="89">
        <v>0</v>
      </c>
      <c r="D22" s="16">
        <f>'5R36B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3"/>
      <c r="O22" s="13"/>
      <c r="P22" s="13"/>
    </row>
    <row r="23" spans="1:16" ht="13.5" x14ac:dyDescent="0.25">
      <c r="A23" s="45">
        <v>0.54166666666666663</v>
      </c>
      <c r="B23" s="45"/>
      <c r="C23" s="15">
        <v>0</v>
      </c>
      <c r="D23" s="16">
        <f>'5R36B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3"/>
      <c r="O23" s="13"/>
      <c r="P23" s="13"/>
    </row>
    <row r="24" spans="1:16" ht="13.5" x14ac:dyDescent="0.25">
      <c r="A24" s="45">
        <v>0.58333333333333337</v>
      </c>
      <c r="B24" s="45"/>
      <c r="C24" s="15">
        <v>16.279150000000001</v>
      </c>
      <c r="D24" s="16">
        <f>'5R36B Mixed Standards 5;1'!I22</f>
        <v>0.83527126926749917</v>
      </c>
      <c r="E24" s="17">
        <f>((C24/$I$11)*(($I$7*$I$9)/D24))/1000</f>
        <v>3.1637115262243267E-4</v>
      </c>
      <c r="F24" s="18">
        <v>0.99450000000000005</v>
      </c>
      <c r="G24" s="18">
        <v>0.94210000000000005</v>
      </c>
      <c r="H24" s="17">
        <f t="shared" si="2"/>
        <v>3.1463111128300929E-4</v>
      </c>
      <c r="I24" s="17">
        <f t="shared" si="1"/>
        <v>2.9805326288559383E-4</v>
      </c>
      <c r="K24" s="20">
        <f>$I$24/$I$62*100</f>
        <v>5.6139474541243262</v>
      </c>
      <c r="N24" s="93"/>
      <c r="O24" s="13"/>
      <c r="P24" s="13"/>
    </row>
    <row r="25" spans="1:16" ht="13.5" x14ac:dyDescent="0.25">
      <c r="A25" s="45">
        <v>0.58402777777777781</v>
      </c>
      <c r="B25" s="45"/>
      <c r="C25" s="15"/>
      <c r="D25" s="16">
        <f>'5R36B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93"/>
      <c r="O25" s="13"/>
      <c r="P25" s="13"/>
    </row>
    <row r="26" spans="1:16" ht="13.5" x14ac:dyDescent="0.25">
      <c r="A26" s="23">
        <v>0.625</v>
      </c>
      <c r="B26" s="24"/>
      <c r="C26" s="15"/>
      <c r="D26" s="16">
        <f>'5R36B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93"/>
      <c r="O26" s="13"/>
      <c r="P26" s="13"/>
    </row>
    <row r="27" spans="1:16" ht="13.5" x14ac:dyDescent="0.25">
      <c r="A27" s="45">
        <v>0.66666666666666663</v>
      </c>
      <c r="B27" s="45"/>
      <c r="C27" s="15">
        <v>33.546939999999999</v>
      </c>
      <c r="D27" s="16">
        <f>'5R36B Mixed Standards 5;1'!I25</f>
        <v>0.83677466708558523</v>
      </c>
      <c r="E27" s="17">
        <f t="shared" si="0"/>
        <v>6.5078432436908829E-4</v>
      </c>
      <c r="F27" s="94">
        <v>0.99480000000000002</v>
      </c>
      <c r="G27" s="18">
        <v>0.94169999999999998</v>
      </c>
      <c r="H27" s="17">
        <f t="shared" si="2"/>
        <v>6.4740024588236906E-4</v>
      </c>
      <c r="I27" s="17">
        <f t="shared" si="1"/>
        <v>6.1284359825837043E-4</v>
      </c>
      <c r="K27" s="20">
        <f>$I$27/$I$62*100</f>
        <v>11.543144084081296</v>
      </c>
      <c r="N27" s="93"/>
      <c r="O27" s="13"/>
      <c r="P27" s="13"/>
    </row>
    <row r="28" spans="1:16" ht="13.5" x14ac:dyDescent="0.25">
      <c r="A28" s="45">
        <v>0.66736111111111107</v>
      </c>
      <c r="B28" s="45"/>
      <c r="C28" s="15">
        <v>20.29439</v>
      </c>
      <c r="D28" s="16">
        <f>'5R36B Mixed Standards 5;1'!I26</f>
        <v>0.83990443012549398</v>
      </c>
      <c r="E28" s="17">
        <f t="shared" si="0"/>
        <v>3.9222820930974055E-4</v>
      </c>
      <c r="F28" s="18">
        <v>0.995</v>
      </c>
      <c r="G28" s="18">
        <v>0.94810000000000005</v>
      </c>
      <c r="H28" s="17">
        <f t="shared" si="2"/>
        <v>3.9026706826319183E-4</v>
      </c>
      <c r="I28" s="17">
        <f t="shared" si="1"/>
        <v>3.7187156524656501E-4</v>
      </c>
      <c r="K28" s="20">
        <f>$I$28/$I$62*100</f>
        <v>7.0043434746041413</v>
      </c>
      <c r="N28" s="93"/>
      <c r="O28" s="13"/>
      <c r="P28" s="13"/>
    </row>
    <row r="29" spans="1:16" ht="13.5" x14ac:dyDescent="0.25">
      <c r="A29" s="45">
        <v>0.70833333333333337</v>
      </c>
      <c r="B29" s="45"/>
      <c r="C29" s="15"/>
      <c r="D29" s="16">
        <f>'5R36B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93"/>
      <c r="O29" s="13"/>
      <c r="P29" s="13"/>
    </row>
    <row r="30" spans="1:16" ht="13.5" x14ac:dyDescent="0.25">
      <c r="A30" s="45">
        <v>0.7090277777777777</v>
      </c>
      <c r="B30" s="45"/>
      <c r="C30" s="15"/>
      <c r="D30" s="16">
        <f>'5R36B Mixed Standards 5;1'!I28</f>
        <v>0.84651846114261486</v>
      </c>
      <c r="E30" s="17">
        <f t="shared" si="0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1"/>
        <v>0</v>
      </c>
      <c r="K30" s="20">
        <f>$I$30/$I$62*100</f>
        <v>0</v>
      </c>
      <c r="N30" s="93"/>
      <c r="O30" s="13"/>
      <c r="P30" s="13"/>
    </row>
    <row r="31" spans="1:16" ht="13.5" x14ac:dyDescent="0.25">
      <c r="A31" s="23">
        <v>0.75</v>
      </c>
      <c r="B31" s="24"/>
      <c r="C31" s="15">
        <v>112.25926</v>
      </c>
      <c r="D31" s="16">
        <f>'5R36B Mixed Standards 5;1'!I29</f>
        <v>0.91489990970832613</v>
      </c>
      <c r="E31" s="17">
        <f>((C31/$I$11)*(($I$7*$I$9)/D31))/1000</f>
        <v>1.9917796253693713E-3</v>
      </c>
      <c r="F31" s="18">
        <v>0.99524199999999996</v>
      </c>
      <c r="G31" s="18">
        <v>0.95034395000000005</v>
      </c>
      <c r="H31" s="17">
        <f t="shared" si="2"/>
        <v>1.9823027379118636E-3</v>
      </c>
      <c r="I31" s="17">
        <f t="shared" si="1"/>
        <v>1.8928757167030485E-3</v>
      </c>
      <c r="K31" s="20">
        <f>$I$31/$I$62*100</f>
        <v>35.653039687868691</v>
      </c>
      <c r="N31" s="93"/>
      <c r="O31" s="13"/>
      <c r="P31" s="13"/>
    </row>
    <row r="32" spans="1:16" ht="13.5" x14ac:dyDescent="0.25">
      <c r="A32" s="45">
        <v>0.75069444444444444</v>
      </c>
      <c r="B32" s="45"/>
      <c r="C32" s="15">
        <v>17.651990000000001</v>
      </c>
      <c r="D32" s="16">
        <f>'5R36B Mixed Standards 5;1'!I30</f>
        <v>0.88935108524142481</v>
      </c>
      <c r="E32" s="17">
        <f>((C32/$I$11)*(($I$7*$I$9)/D32))/1000</f>
        <v>3.2219079507247463E-4</v>
      </c>
      <c r="F32" s="18">
        <v>0.99550000000000005</v>
      </c>
      <c r="G32" s="18">
        <v>0.95269999999999999</v>
      </c>
      <c r="H32" s="17">
        <f t="shared" si="2"/>
        <v>3.2074093649464851E-4</v>
      </c>
      <c r="I32" s="17">
        <f t="shared" si="1"/>
        <v>3.0695117046554659E-4</v>
      </c>
      <c r="K32" s="20">
        <f>$I$32/$I$62*100</f>
        <v>5.7815429540759009</v>
      </c>
      <c r="N32" s="93"/>
      <c r="O32" s="13"/>
      <c r="P32" s="13"/>
    </row>
    <row r="33" spans="1:16" ht="13.5" x14ac:dyDescent="0.25">
      <c r="A33" s="45" t="s">
        <v>45</v>
      </c>
      <c r="B33" s="45"/>
      <c r="C33" s="15"/>
      <c r="D33" s="16">
        <f>'5R36B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3"/>
      <c r="O33" s="13"/>
      <c r="P33" s="13"/>
    </row>
    <row r="34" spans="1:16" ht="13.5" x14ac:dyDescent="0.25">
      <c r="A34" s="45" t="s">
        <v>46</v>
      </c>
      <c r="B34" s="45"/>
      <c r="C34" s="15">
        <v>11.20581</v>
      </c>
      <c r="D34" s="16">
        <f>'5R36B Mixed Standards 5;1'!I32</f>
        <v>0.91649693769130303</v>
      </c>
      <c r="E34" s="17">
        <f>((C34/$I$11)*(($I$7*$I$9)/D34))/1000</f>
        <v>1.9847459823790612E-4</v>
      </c>
      <c r="F34" s="18">
        <v>0.99539999999999995</v>
      </c>
      <c r="G34" s="18">
        <v>0.95240000000000002</v>
      </c>
      <c r="H34" s="17">
        <f t="shared" si="2"/>
        <v>1.9756161508601173E-4</v>
      </c>
      <c r="I34" s="17">
        <f t="shared" si="1"/>
        <v>1.890272073617818E-4</v>
      </c>
      <c r="K34" s="20">
        <f>$I$34/$I$62*100</f>
        <v>3.5603999072348276</v>
      </c>
      <c r="N34" s="93"/>
      <c r="O34" s="13"/>
      <c r="P34" s="13"/>
    </row>
    <row r="35" spans="1:16" ht="13.5" x14ac:dyDescent="0.25">
      <c r="A35" s="45">
        <v>0.79166666666666663</v>
      </c>
      <c r="B35" s="45"/>
      <c r="C35" s="15">
        <v>0</v>
      </c>
      <c r="D35" s="16">
        <f>'5R36B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93"/>
      <c r="O35" s="13"/>
      <c r="P35" s="13"/>
    </row>
    <row r="36" spans="1:16" ht="13.5" x14ac:dyDescent="0.25">
      <c r="A36" s="45">
        <v>0.83333333333333337</v>
      </c>
      <c r="B36" s="45"/>
      <c r="C36" s="15"/>
      <c r="D36" s="16">
        <f>'5R36B Mixed Standards 5;1'!I34</f>
        <v>0.5770165932059349</v>
      </c>
      <c r="E36" s="17">
        <f t="shared" si="0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1"/>
        <v>0</v>
      </c>
      <c r="K36" s="20">
        <f>$I$36/$I$62*100</f>
        <v>0</v>
      </c>
      <c r="N36" s="93"/>
      <c r="O36" s="13"/>
      <c r="P36" s="13"/>
    </row>
    <row r="37" spans="1:16" ht="13.5" x14ac:dyDescent="0.25">
      <c r="A37" s="23" t="s">
        <v>28</v>
      </c>
      <c r="B37" s="24"/>
      <c r="C37" s="15"/>
      <c r="D37" s="16">
        <f>'5R36B Mixed Standards 5;1'!I35</f>
        <v>1.2970224735470248</v>
      </c>
      <c r="E37" s="17">
        <f t="shared" si="0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1"/>
        <v>0</v>
      </c>
      <c r="K37" s="20">
        <f>$I$37/$I$62*100</f>
        <v>0</v>
      </c>
      <c r="N37" s="93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'5R36B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93"/>
      <c r="O38" s="13"/>
      <c r="P38" s="13"/>
    </row>
    <row r="39" spans="1:16" ht="13.5" x14ac:dyDescent="0.25">
      <c r="A39" s="23" t="s">
        <v>29</v>
      </c>
      <c r="B39" s="24"/>
      <c r="C39" s="15">
        <v>18.932559999999999</v>
      </c>
      <c r="D39" s="16">
        <f>'5R36B Mixed Standards 5;1'!I37</f>
        <v>0.91693571935390894</v>
      </c>
      <c r="E39" s="17">
        <f t="shared" si="0"/>
        <v>3.3516846155411025E-4</v>
      </c>
      <c r="F39" s="18">
        <v>0.99539999999999995</v>
      </c>
      <c r="G39" s="18">
        <v>0.95199999999999996</v>
      </c>
      <c r="H39" s="17">
        <f t="shared" si="2"/>
        <v>3.3362668663096135E-4</v>
      </c>
      <c r="I39" s="17">
        <f t="shared" si="1"/>
        <v>3.1908037539951292E-4</v>
      </c>
      <c r="K39" s="20">
        <f>$I$39/$I$62*100</f>
        <v>6.0100011782884284</v>
      </c>
      <c r="N39" s="93"/>
      <c r="O39" s="13"/>
      <c r="P39" s="13"/>
    </row>
    <row r="40" spans="1:16" ht="13.5" x14ac:dyDescent="0.25">
      <c r="A40" s="45">
        <v>0.875</v>
      </c>
      <c r="B40" s="45"/>
      <c r="C40" s="15"/>
      <c r="D40" s="16">
        <f>'5R36B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3"/>
      <c r="O40" s="13"/>
      <c r="P40" s="95"/>
    </row>
    <row r="41" spans="1:16" ht="13.5" x14ac:dyDescent="0.25">
      <c r="A41" s="23">
        <v>0.83472222222222225</v>
      </c>
      <c r="B41" s="24"/>
      <c r="C41" s="15"/>
      <c r="D41" s="16">
        <f>'5R36B Mixed Standards 5;1'!I39</f>
        <v>0.91555789066422311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3"/>
      <c r="O41" s="13"/>
      <c r="P41" s="13"/>
    </row>
    <row r="42" spans="1:16" ht="13.5" x14ac:dyDescent="0.25">
      <c r="A42" s="50" t="s">
        <v>44</v>
      </c>
      <c r="B42" s="24"/>
      <c r="C42" s="15">
        <v>14.516080000000001</v>
      </c>
      <c r="D42" s="16">
        <f>'5R36B Mixed Standards 5;1'!I40</f>
        <v>0.91555789066422311</v>
      </c>
      <c r="E42" s="17">
        <f t="shared" si="0"/>
        <v>2.5736900185138403E-4</v>
      </c>
      <c r="F42" s="18">
        <v>0.99583299999999997</v>
      </c>
      <c r="G42" s="18">
        <v>0.95651359599999997</v>
      </c>
      <c r="H42" s="17">
        <f t="shared" si="2"/>
        <v>2.5629654522066933E-4</v>
      </c>
      <c r="I42" s="17">
        <f t="shared" si="1"/>
        <v>2.4617694945979797E-4</v>
      </c>
      <c r="K42" s="20">
        <f>$I$42/$I$62*100</f>
        <v>4.63683720588695</v>
      </c>
      <c r="N42" s="93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'5R36B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93"/>
      <c r="O43" s="13"/>
      <c r="P43" s="13"/>
    </row>
    <row r="44" spans="1:16" ht="13.5" x14ac:dyDescent="0.25">
      <c r="A44" s="23" t="s">
        <v>30</v>
      </c>
      <c r="B44" s="24"/>
      <c r="C44" s="15"/>
      <c r="D44" s="16">
        <f>'5R36B Mixed Standards 5;1'!I42</f>
        <v>0.75924000000000025</v>
      </c>
      <c r="E44" s="17">
        <f t="shared" si="0"/>
        <v>0</v>
      </c>
      <c r="F44" s="96">
        <v>0.995807</v>
      </c>
      <c r="G44" s="96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93"/>
      <c r="O44" s="13"/>
      <c r="P44" s="13"/>
    </row>
    <row r="45" spans="1:16" x14ac:dyDescent="0.2">
      <c r="A45" s="23">
        <v>0.91736111111111107</v>
      </c>
      <c r="B45" s="24"/>
      <c r="C45" s="97" t="s">
        <v>43</v>
      </c>
      <c r="D45" s="16">
        <f>'5R36B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3"/>
      <c r="O45" s="13"/>
      <c r="P45" s="13"/>
    </row>
    <row r="46" spans="1:16" ht="13.5" x14ac:dyDescent="0.25">
      <c r="A46" s="23" t="s">
        <v>31</v>
      </c>
      <c r="B46" s="24"/>
      <c r="C46" s="15"/>
      <c r="D46" s="16">
        <f>'5R36B Mixed Standards 5;1'!I44</f>
        <v>1.2142286195725589</v>
      </c>
      <c r="E46" s="17">
        <f t="shared" si="0"/>
        <v>0</v>
      </c>
      <c r="F46" s="98">
        <v>0.99580000000000002</v>
      </c>
      <c r="G46" s="98">
        <v>0.95620000000000005</v>
      </c>
      <c r="H46" s="17">
        <f t="shared" si="2"/>
        <v>0</v>
      </c>
      <c r="I46" s="17">
        <f t="shared" si="1"/>
        <v>0</v>
      </c>
      <c r="K46" s="20">
        <f>$I$46/$I$62*100</f>
        <v>0</v>
      </c>
      <c r="N46" s="93"/>
      <c r="O46" s="13"/>
      <c r="P46" s="13"/>
    </row>
    <row r="47" spans="1:16" ht="13.5" x14ac:dyDescent="0.25">
      <c r="A47" s="23" t="s">
        <v>32</v>
      </c>
      <c r="B47" s="24"/>
      <c r="C47" s="15"/>
      <c r="D47" s="16">
        <f>'5R36B Mixed Standards 5;1'!I45</f>
        <v>0.90670667970485008</v>
      </c>
      <c r="E47" s="17">
        <f t="shared" si="0"/>
        <v>0</v>
      </c>
      <c r="F47" s="96">
        <v>0.99578100000000003</v>
      </c>
      <c r="G47" s="96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93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'5R36B Mixed Standards 5;1'!I46</f>
        <v>0.79807505021080316</v>
      </c>
      <c r="E48" s="17">
        <f>((C48/$I$11)*(($I$7*$I$9)/D48))/1000</f>
        <v>0</v>
      </c>
      <c r="F48" s="96">
        <v>0.99616700000000002</v>
      </c>
      <c r="G48" s="96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3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'5R36B Mixed Standards 5;1'!I47</f>
        <v>0.79807505021080316</v>
      </c>
      <c r="E49" s="17">
        <f t="shared" si="0"/>
        <v>0</v>
      </c>
      <c r="F49" s="96">
        <v>0.99616700000000002</v>
      </c>
      <c r="G49" s="96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93"/>
      <c r="O49" s="13"/>
      <c r="P49" s="13"/>
    </row>
    <row r="50" spans="1:16" x14ac:dyDescent="0.2">
      <c r="A50" s="50" t="s">
        <v>25</v>
      </c>
      <c r="B50" s="51"/>
      <c r="C50" s="97"/>
      <c r="D50" s="16">
        <f>'5R36B Mixed Standards 5;1'!I48</f>
        <v>0.82781298657776214</v>
      </c>
      <c r="E50" s="17">
        <f t="shared" si="0"/>
        <v>0</v>
      </c>
      <c r="F50" s="96">
        <v>0.99575400000000003</v>
      </c>
      <c r="G50" s="96">
        <v>0.95568958100000001</v>
      </c>
      <c r="H50" s="17">
        <f t="shared" si="2"/>
        <v>0</v>
      </c>
      <c r="I50" s="17"/>
      <c r="K50" s="20"/>
      <c r="N50" s="93"/>
      <c r="O50" s="13"/>
      <c r="P50" s="13"/>
    </row>
    <row r="51" spans="1:16" ht="13.5" x14ac:dyDescent="0.25">
      <c r="A51" s="50" t="s">
        <v>33</v>
      </c>
      <c r="B51" s="24"/>
      <c r="C51" s="15">
        <v>23.77225</v>
      </c>
      <c r="D51" s="16">
        <f>'5R36B Mixed Standards 5;1'!I49</f>
        <v>0.85520522075714134</v>
      </c>
      <c r="E51" s="17">
        <f t="shared" si="0"/>
        <v>4.5122446696519943E-4</v>
      </c>
      <c r="F51" s="96">
        <v>0.99648800000000004</v>
      </c>
      <c r="G51" s="96">
        <v>0.96334507599999997</v>
      </c>
      <c r="H51" s="17">
        <f t="shared" si="2"/>
        <v>4.4963976663721768E-4</v>
      </c>
      <c r="I51" s="17">
        <f t="shared" si="1"/>
        <v>4.3468486842164955E-4</v>
      </c>
      <c r="K51" s="20">
        <f>$I$51/$I$62*100</f>
        <v>8.187456117059126</v>
      </c>
      <c r="N51" s="93"/>
      <c r="O51" s="13"/>
      <c r="P51" s="13"/>
    </row>
    <row r="52" spans="1:16" ht="13.5" x14ac:dyDescent="0.25">
      <c r="A52" s="50" t="s">
        <v>26</v>
      </c>
      <c r="B52" s="24"/>
      <c r="C52" s="15">
        <v>6.8295399999999997</v>
      </c>
      <c r="D52" s="16">
        <f>'5R36B Mixed Standards 5;1'!I50</f>
        <v>0.82640447988314614</v>
      </c>
      <c r="E52" s="17">
        <f t="shared" si="0"/>
        <v>1.3415024969316112E-4</v>
      </c>
      <c r="F52" s="96">
        <v>0.99646900000000005</v>
      </c>
      <c r="G52" s="96">
        <v>0.96315165800000002</v>
      </c>
      <c r="H52" s="17">
        <f t="shared" si="2"/>
        <v>1.3367656516149459E-4</v>
      </c>
      <c r="I52" s="17">
        <f>E52*G52</f>
        <v>1.2920703541308213E-4</v>
      </c>
      <c r="K52" s="20">
        <f>$I$52/$I$62*100</f>
        <v>2.4336640387347486</v>
      </c>
      <c r="N52" s="93"/>
      <c r="O52" s="13"/>
      <c r="P52" s="13"/>
    </row>
    <row r="53" spans="1:16" ht="13.5" x14ac:dyDescent="0.25">
      <c r="A53" s="50" t="s">
        <v>40</v>
      </c>
      <c r="B53" s="24"/>
      <c r="C53" s="15"/>
      <c r="D53" s="16">
        <f>'5R36B Mixed Standards 5;1'!I51</f>
        <v>0.912574462665521</v>
      </c>
      <c r="E53" s="17">
        <f t="shared" si="0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1"/>
        <v>0</v>
      </c>
      <c r="K53" s="20">
        <f>$I$53/$I$62*100</f>
        <v>0</v>
      </c>
      <c r="N53" s="93"/>
      <c r="O53" s="13"/>
      <c r="P53" s="13"/>
    </row>
    <row r="54" spans="1:16" ht="13.5" x14ac:dyDescent="0.25">
      <c r="A54" s="23" t="s">
        <v>39</v>
      </c>
      <c r="B54" s="24"/>
      <c r="C54" s="15">
        <v>2.4583499999999998</v>
      </c>
      <c r="D54" s="16">
        <f>'5R36B Mixed Standards 5;1'!I52</f>
        <v>0.81201232961916558</v>
      </c>
      <c r="E54" s="17">
        <f t="shared" si="0"/>
        <v>4.9144371557614621E-5</v>
      </c>
      <c r="F54" s="98">
        <v>0.99609999999999999</v>
      </c>
      <c r="G54" s="98">
        <f>G55-0.003</f>
        <v>0.95605923199999998</v>
      </c>
      <c r="H54" s="17">
        <f t="shared" si="2"/>
        <v>4.8952708508539925E-5</v>
      </c>
      <c r="I54" s="17">
        <f t="shared" si="1"/>
        <v>4.6984930128495677E-5</v>
      </c>
      <c r="K54" s="20">
        <f>$I$54/$I$62*100</f>
        <v>0.88497916890218609</v>
      </c>
      <c r="N54" s="93"/>
      <c r="O54" s="13"/>
      <c r="P54" s="13"/>
    </row>
    <row r="55" spans="1:16" ht="14.25" thickBot="1" x14ac:dyDescent="0.3">
      <c r="A55" s="23" t="s">
        <v>34</v>
      </c>
      <c r="B55" s="24"/>
      <c r="C55" s="15">
        <v>22.494219999999999</v>
      </c>
      <c r="D55" s="16">
        <f>'5R36B Mixed Standards 5;1'!I53</f>
        <v>0.75898209406677419</v>
      </c>
      <c r="E55" s="17">
        <f t="shared" si="0"/>
        <v>4.8109639585779633E-4</v>
      </c>
      <c r="F55" s="99">
        <v>0.99607699999999999</v>
      </c>
      <c r="G55" s="99">
        <v>0.95905923199999998</v>
      </c>
      <c r="H55" s="17">
        <f t="shared" si="2"/>
        <v>4.792090546968462E-4</v>
      </c>
      <c r="I55" s="17">
        <f t="shared" si="1"/>
        <v>4.6139993992934614E-4</v>
      </c>
      <c r="K55" s="20">
        <f>$I$55/$I$62*100</f>
        <v>8.6906447291393452</v>
      </c>
      <c r="N55" s="93"/>
      <c r="O55" s="13"/>
      <c r="P55" s="13"/>
    </row>
    <row r="56" spans="1:16" x14ac:dyDescent="0.2">
      <c r="A56" s="19"/>
      <c r="F56" s="100" t="s">
        <v>7</v>
      </c>
      <c r="G56" s="100"/>
      <c r="H56" s="101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2" t="s">
        <v>21</v>
      </c>
      <c r="K56" s="103"/>
    </row>
    <row r="57" spans="1:16" x14ac:dyDescent="0.2">
      <c r="A57" s="19"/>
      <c r="B57" s="104"/>
      <c r="C57" s="104"/>
      <c r="D57" s="104"/>
      <c r="E57" s="105"/>
      <c r="F57" s="106" t="s">
        <v>8</v>
      </c>
      <c r="G57" s="106"/>
      <c r="H57" s="107" t="s">
        <v>21</v>
      </c>
      <c r="I57" s="108"/>
      <c r="K57" s="109"/>
    </row>
    <row r="58" spans="1:16" x14ac:dyDescent="0.2">
      <c r="A58" s="19"/>
      <c r="B58" s="104"/>
      <c r="C58" s="104"/>
      <c r="D58" s="104"/>
      <c r="E58" s="19"/>
      <c r="F58" s="106" t="s">
        <v>22</v>
      </c>
      <c r="G58" s="106"/>
      <c r="H58" s="107" t="s">
        <v>21</v>
      </c>
      <c r="I58" s="108"/>
      <c r="K58" s="109"/>
    </row>
    <row r="59" spans="1:16" x14ac:dyDescent="0.2">
      <c r="A59" s="19"/>
      <c r="B59" s="104"/>
      <c r="C59" s="104"/>
      <c r="D59" s="104"/>
      <c r="E59" s="19"/>
      <c r="F59" s="106" t="s">
        <v>9</v>
      </c>
      <c r="G59" s="106"/>
      <c r="H59" s="107" t="s">
        <v>21</v>
      </c>
      <c r="I59" s="108" t="e">
        <f>(((I27/I13)+(I29/I13)+(I31/I13)+(I34/I13)+(I36/I13)+(I37/I13)+(I38/I13)+(I46/I13)+(I53/I13)+(#REF!/I13)))</f>
        <v>#REF!</v>
      </c>
      <c r="K59" s="109"/>
    </row>
    <row r="60" spans="1:16" x14ac:dyDescent="0.2">
      <c r="A60" s="19"/>
      <c r="B60" s="29"/>
      <c r="C60" s="22"/>
      <c r="D60" s="22"/>
      <c r="E60" s="19"/>
      <c r="F60" s="110" t="s">
        <v>24</v>
      </c>
      <c r="G60" s="110"/>
      <c r="H60" s="107" t="s">
        <v>21</v>
      </c>
      <c r="I60" s="107" t="e">
        <f>(((I39/I13)+(I42/I13)+(I43/I13)+(I45/I13)+(I47/I13)+(I50/I13)+(I52/I13)+(I54/I13)+(I55/I13)+(#REF!/I13)+(#REF!/I13)+(#REF!/I13)))</f>
        <v>#REF!</v>
      </c>
      <c r="K60" s="109"/>
    </row>
    <row r="61" spans="1:16" x14ac:dyDescent="0.2">
      <c r="A61" s="19"/>
      <c r="B61" s="111"/>
      <c r="C61" s="112"/>
      <c r="D61" s="112"/>
      <c r="E61" s="19"/>
      <c r="F61" s="113" t="s">
        <v>27</v>
      </c>
      <c r="G61" s="113"/>
      <c r="H61" s="107" t="s">
        <v>21</v>
      </c>
      <c r="I61" s="107"/>
      <c r="J61" s="28"/>
      <c r="K61" s="114"/>
    </row>
    <row r="62" spans="1:16" x14ac:dyDescent="0.2">
      <c r="A62" s="19"/>
      <c r="G62" s="115" t="s">
        <v>35</v>
      </c>
      <c r="H62" s="11" t="s">
        <v>21</v>
      </c>
      <c r="I62" s="116">
        <f>SUM(I18:I55)</f>
        <v>5.309156619672792E-3</v>
      </c>
      <c r="K62" s="117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5R36B Mixed Standards 5;1</vt:lpstr>
      <vt:lpstr>5R36B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2020-03-11T14:40:52Z</dcterms:modified>
</cp:coreProperties>
</file>