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rary\Desktop\Silvana\Data\Data\"/>
    </mc:Choice>
  </mc:AlternateContent>
  <xr:revisionPtr revIDLastSave="0" documentId="13_ncr:1_{BCC0BB8E-A94B-40F4-93D1-6F9A56EA1ED6}" xr6:coauthVersionLast="45" xr6:coauthVersionMax="45" xr10:uidLastSave="{00000000-0000-0000-0000-000000000000}"/>
  <bookViews>
    <workbookView xWindow="4800" yWindow="2370" windowWidth="21600" windowHeight="14550" tabRatio="835" activeTab="1" xr2:uid="{00000000-000D-0000-FFFF-FFFF00000000}"/>
  </bookViews>
  <sheets>
    <sheet name="LA1 Mixed Standards 5;1" sheetId="2" r:id="rId1"/>
    <sheet name="LA1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5" i="29" l="1"/>
  <c r="E55" i="29" s="1"/>
  <c r="G54" i="29"/>
  <c r="D54" i="29"/>
  <c r="E54" i="29" s="1"/>
  <c r="G53" i="29"/>
  <c r="D53" i="29"/>
  <c r="E53" i="29" s="1"/>
  <c r="D52" i="29"/>
  <c r="E52" i="29" s="1"/>
  <c r="D51" i="29"/>
  <c r="E51" i="29" s="1"/>
  <c r="D50" i="29"/>
  <c r="E50" i="29" s="1"/>
  <c r="H50" i="29" s="1"/>
  <c r="D49" i="29"/>
  <c r="E49" i="29" s="1"/>
  <c r="D48" i="29"/>
  <c r="E48" i="29" s="1"/>
  <c r="D47" i="29"/>
  <c r="E47" i="29" s="1"/>
  <c r="D46" i="29"/>
  <c r="E46" i="29" s="1"/>
  <c r="E45" i="29"/>
  <c r="H45" i="29" s="1"/>
  <c r="D45" i="29"/>
  <c r="D44" i="29"/>
  <c r="E44" i="29" s="1"/>
  <c r="E43" i="29"/>
  <c r="I43" i="29" s="1"/>
  <c r="D43" i="29"/>
  <c r="D42" i="29"/>
  <c r="E42" i="29" s="1"/>
  <c r="D41" i="29"/>
  <c r="E41" i="29" s="1"/>
  <c r="E40" i="29"/>
  <c r="H40" i="29" s="1"/>
  <c r="D40" i="29"/>
  <c r="D39" i="29"/>
  <c r="E39" i="29" s="1"/>
  <c r="D38" i="29"/>
  <c r="E38" i="29" s="1"/>
  <c r="I37" i="29"/>
  <c r="E37" i="29"/>
  <c r="H37" i="29" s="1"/>
  <c r="D37" i="29"/>
  <c r="D36" i="29"/>
  <c r="E36" i="29" s="1"/>
  <c r="G35" i="29"/>
  <c r="D35" i="29"/>
  <c r="E35" i="29" s="1"/>
  <c r="E34" i="29"/>
  <c r="I34" i="29" s="1"/>
  <c r="D34" i="29"/>
  <c r="D33" i="29"/>
  <c r="E33" i="29" s="1"/>
  <c r="D32" i="29"/>
  <c r="E32" i="29" s="1"/>
  <c r="H31" i="29"/>
  <c r="E31" i="29"/>
  <c r="I31" i="29" s="1"/>
  <c r="D31" i="29"/>
  <c r="I30" i="29"/>
  <c r="E30" i="29"/>
  <c r="H30" i="29" s="1"/>
  <c r="D30" i="29"/>
  <c r="D29" i="29"/>
  <c r="E29" i="29" s="1"/>
  <c r="I28" i="29"/>
  <c r="E28" i="29"/>
  <c r="H28" i="29" s="1"/>
  <c r="D28" i="29"/>
  <c r="D27" i="29"/>
  <c r="E27" i="29" s="1"/>
  <c r="E26" i="29"/>
  <c r="I26" i="29" s="1"/>
  <c r="D26" i="29"/>
  <c r="D25" i="29"/>
  <c r="E25" i="29" s="1"/>
  <c r="D24" i="29"/>
  <c r="E24" i="29" s="1"/>
  <c r="H23" i="29"/>
  <c r="E23" i="29"/>
  <c r="I23" i="29" s="1"/>
  <c r="D23" i="29"/>
  <c r="E22" i="29"/>
  <c r="H22" i="29" s="1"/>
  <c r="D22" i="29"/>
  <c r="D21" i="29"/>
  <c r="E21" i="29" s="1"/>
  <c r="D20" i="29"/>
  <c r="E20" i="29" s="1"/>
  <c r="D19" i="29"/>
  <c r="E19" i="29" s="1"/>
  <c r="H19" i="29" s="1"/>
  <c r="E18" i="29"/>
  <c r="H18" i="29" s="1"/>
  <c r="D18" i="29"/>
  <c r="H35" i="29" l="1"/>
  <c r="I35" i="29"/>
  <c r="I49" i="29"/>
  <c r="H49" i="29"/>
  <c r="H54" i="29"/>
  <c r="I54" i="29"/>
  <c r="I41" i="29"/>
  <c r="H41" i="29"/>
  <c r="H46" i="29"/>
  <c r="I46" i="29"/>
  <c r="H44" i="29"/>
  <c r="I44" i="29"/>
  <c r="I33" i="29"/>
  <c r="H33" i="29"/>
  <c r="I42" i="29"/>
  <c r="H42" i="29"/>
  <c r="H52" i="29"/>
  <c r="I52" i="29"/>
  <c r="I39" i="29"/>
  <c r="H39" i="29"/>
  <c r="H56" i="29"/>
  <c r="I27" i="29"/>
  <c r="H27" i="29"/>
  <c r="H32" i="29"/>
  <c r="I32" i="29"/>
  <c r="H24" i="29"/>
  <c r="I24" i="29"/>
  <c r="I29" i="29"/>
  <c r="H29" i="29"/>
  <c r="H20" i="29"/>
  <c r="I20" i="29"/>
  <c r="H21" i="29"/>
  <c r="I21" i="29"/>
  <c r="I38" i="29"/>
  <c r="H38" i="29"/>
  <c r="I55" i="29"/>
  <c r="H55" i="29"/>
  <c r="I51" i="29"/>
  <c r="H51" i="29"/>
  <c r="I25" i="29"/>
  <c r="H25" i="29"/>
  <c r="I47" i="29"/>
  <c r="H47" i="29"/>
  <c r="H36" i="29"/>
  <c r="I36" i="29"/>
  <c r="H53" i="29"/>
  <c r="I53" i="29"/>
  <c r="I48" i="29"/>
  <c r="H48" i="29"/>
  <c r="I40" i="29"/>
  <c r="H26" i="29"/>
  <c r="H34" i="29"/>
  <c r="H43" i="29"/>
  <c r="G21" i="2"/>
  <c r="G46" i="2"/>
  <c r="G38" i="2"/>
  <c r="G33" i="2"/>
  <c r="G32" i="2"/>
  <c r="G31" i="2"/>
  <c r="G30" i="2"/>
  <c r="K38" i="29" l="1"/>
  <c r="I60" i="29"/>
  <c r="K48" i="29"/>
  <c r="K25" i="29"/>
  <c r="K53" i="29"/>
  <c r="I62" i="29"/>
  <c r="K32" i="29" s="1"/>
  <c r="K55" i="29"/>
  <c r="K29" i="29"/>
  <c r="K27" i="29"/>
  <c r="I59" i="29"/>
  <c r="I31" i="2"/>
  <c r="K47" i="29" l="1"/>
  <c r="K40" i="29"/>
  <c r="K54" i="29"/>
  <c r="K36" i="29"/>
  <c r="K35" i="29"/>
  <c r="K33" i="29"/>
  <c r="K24" i="29"/>
  <c r="K46" i="29"/>
  <c r="K52" i="29"/>
  <c r="K39" i="29"/>
  <c r="K42" i="29"/>
  <c r="K51" i="29"/>
  <c r="K41" i="29"/>
  <c r="K20" i="29"/>
  <c r="K49" i="29"/>
  <c r="K31" i="29"/>
  <c r="K26" i="29"/>
  <c r="K23" i="29"/>
  <c r="K28" i="29"/>
  <c r="K34" i="29"/>
  <c r="K30" i="29"/>
  <c r="K43" i="29"/>
  <c r="K37" i="29"/>
  <c r="K44" i="29"/>
  <c r="K21" i="29"/>
  <c r="I46" i="2"/>
  <c r="K62" i="29" l="1"/>
  <c r="I21" i="2"/>
  <c r="I38" i="2"/>
  <c r="G20" i="2" l="1"/>
  <c r="I20" i="2" s="1"/>
  <c r="G19" i="2"/>
  <c r="G39" i="2"/>
  <c r="I39" i="2" s="1"/>
  <c r="I33" i="2" l="1"/>
  <c r="G18" i="2"/>
  <c r="G47" i="2" l="1"/>
  <c r="G50" i="2"/>
  <c r="G41" i="2"/>
  <c r="G29" i="2"/>
  <c r="G53" i="2"/>
  <c r="I53" i="2" s="1"/>
  <c r="G49" i="2"/>
  <c r="G44" i="2"/>
  <c r="G40" i="2"/>
  <c r="G34" i="2"/>
  <c r="G28" i="2"/>
  <c r="G24" i="2"/>
  <c r="G51" i="2"/>
  <c r="G42" i="2"/>
  <c r="G36" i="2"/>
  <c r="G26" i="2"/>
  <c r="G22" i="2"/>
  <c r="G17" i="2"/>
  <c r="G45" i="2"/>
  <c r="I45" i="2" s="1"/>
  <c r="G35" i="2"/>
  <c r="G25" i="2"/>
  <c r="G52" i="2"/>
  <c r="I52" i="2" s="1"/>
  <c r="G48" i="2"/>
  <c r="G43" i="2"/>
  <c r="G37" i="2"/>
  <c r="G27" i="2"/>
  <c r="G23" i="2"/>
  <c r="G54" i="2" l="1"/>
  <c r="I26" i="2" l="1"/>
  <c r="I28" i="2"/>
  <c r="I29" i="2"/>
  <c r="I32" i="2"/>
  <c r="I35" i="2"/>
  <c r="I37" i="2"/>
  <c r="I41" i="2"/>
  <c r="I43" i="2"/>
  <c r="I44" i="2"/>
  <c r="I47" i="2"/>
  <c r="I49" i="2"/>
  <c r="I17" i="2"/>
  <c r="I19" i="2"/>
  <c r="I22" i="2"/>
  <c r="I24" i="2"/>
  <c r="I27" i="2"/>
  <c r="I34" i="2"/>
  <c r="I42" i="2"/>
  <c r="I50" i="2"/>
  <c r="I16" i="2"/>
  <c r="I18" i="2"/>
  <c r="I23" i="2"/>
  <c r="I25" i="2"/>
  <c r="I30" i="2"/>
  <c r="I36" i="2"/>
  <c r="I40" i="2"/>
  <c r="I48" i="2"/>
  <c r="I51" i="2"/>
</calcChain>
</file>

<file path=xl/sharedStrings.xml><?xml version="1.0" encoding="utf-8"?>
<sst xmlns="http://schemas.openxmlformats.org/spreadsheetml/2006/main" count="72" uniqueCount="52">
  <si>
    <t>Product:</t>
  </si>
  <si>
    <t>Serving Size:</t>
  </si>
  <si>
    <t>Method: AOAC 996.01 Fat in Cereal Products (Methylation / Quantitation)</t>
  </si>
  <si>
    <t>Date:</t>
  </si>
  <si>
    <t>Aliquot Internal Standard:</t>
  </si>
  <si>
    <t>Sample Weight:</t>
  </si>
  <si>
    <t>Fatty Acid</t>
  </si>
  <si>
    <t>Total Fat (as TG):</t>
  </si>
  <si>
    <t>Sat. Fat (as FA):</t>
  </si>
  <si>
    <t>Monounsat. Fat (as FA):</t>
  </si>
  <si>
    <t>Sample #:</t>
  </si>
  <si>
    <t>Fatty Acids Mixed Standards Data Sheet</t>
  </si>
  <si>
    <t>Fatty Acids</t>
  </si>
  <si>
    <r>
      <t>FAME Conc.  (mg/mL)               Ws</t>
    </r>
    <r>
      <rPr>
        <b/>
        <vertAlign val="subscript"/>
        <sz val="10"/>
        <color indexed="56"/>
        <rFont val="Arial"/>
        <family val="2"/>
      </rPr>
      <t>is</t>
    </r>
  </si>
  <si>
    <r>
      <t>Response Factor                R</t>
    </r>
    <r>
      <rPr>
        <b/>
        <vertAlign val="subscript"/>
        <sz val="10"/>
        <color indexed="56"/>
        <rFont val="Arial"/>
        <family val="2"/>
      </rPr>
      <t>i</t>
    </r>
  </si>
  <si>
    <r>
      <t>Response Factor              R</t>
    </r>
    <r>
      <rPr>
        <b/>
        <vertAlign val="subscript"/>
        <sz val="9.25"/>
        <color indexed="56"/>
        <rFont val="Arial"/>
        <family val="2"/>
      </rPr>
      <t>i</t>
    </r>
  </si>
  <si>
    <r>
      <t>FAME wt (g)               F</t>
    </r>
    <r>
      <rPr>
        <b/>
        <vertAlign val="subscript"/>
        <sz val="9.25"/>
        <color indexed="56"/>
        <rFont val="Arial"/>
        <family val="2"/>
      </rPr>
      <t>ME</t>
    </r>
  </si>
  <si>
    <r>
      <t>Conv. Factor       F</t>
    </r>
    <r>
      <rPr>
        <b/>
        <vertAlign val="subscript"/>
        <sz val="9.25"/>
        <color indexed="56"/>
        <rFont val="Arial"/>
        <family val="2"/>
      </rPr>
      <t xml:space="preserve">ME </t>
    </r>
    <r>
      <rPr>
        <b/>
        <sz val="9.25"/>
        <color indexed="56"/>
        <rFont val="Arial"/>
        <family val="2"/>
      </rPr>
      <t>=&gt; TG</t>
    </r>
  </si>
  <si>
    <r>
      <t>Conv. Factor            F</t>
    </r>
    <r>
      <rPr>
        <b/>
        <vertAlign val="subscript"/>
        <sz val="9.25"/>
        <color indexed="56"/>
        <rFont val="Arial"/>
        <family val="2"/>
      </rPr>
      <t>ME</t>
    </r>
    <r>
      <rPr>
        <b/>
        <sz val="9.25"/>
        <color indexed="56"/>
        <rFont val="Arial"/>
        <family val="2"/>
      </rPr>
      <t xml:space="preserve"> =&gt; FA</t>
    </r>
  </si>
  <si>
    <r>
      <t>Trigly. wt           (g)                      F</t>
    </r>
    <r>
      <rPr>
        <b/>
        <vertAlign val="subscript"/>
        <sz val="9.25"/>
        <color indexed="56"/>
        <rFont val="Arial"/>
        <family val="2"/>
      </rPr>
      <t>TG</t>
    </r>
  </si>
  <si>
    <r>
      <t>Peak Area           Pt</t>
    </r>
    <r>
      <rPr>
        <b/>
        <vertAlign val="subscript"/>
        <sz val="10"/>
        <color indexed="56"/>
        <rFont val="Arial"/>
        <family val="2"/>
      </rPr>
      <t>i</t>
    </r>
  </si>
  <si>
    <t>N/A</t>
  </si>
  <si>
    <t>Unsat. Fat (as FA):</t>
  </si>
  <si>
    <r>
      <t>FA  wt                             (g)                         F</t>
    </r>
    <r>
      <rPr>
        <b/>
        <vertAlign val="subscript"/>
        <sz val="9.25"/>
        <color indexed="56"/>
        <rFont val="Arial"/>
        <family val="2"/>
      </rPr>
      <t>FA</t>
    </r>
  </si>
  <si>
    <t>Polyunsat. Fat (as FA):</t>
  </si>
  <si>
    <t>24:0</t>
  </si>
  <si>
    <t>24:1</t>
  </si>
  <si>
    <t>Trans Fat (as FA):</t>
  </si>
  <si>
    <t>18:3n6</t>
  </si>
  <si>
    <t>18:3n3</t>
  </si>
  <si>
    <t>20:3n6</t>
  </si>
  <si>
    <t>20:3n3</t>
  </si>
  <si>
    <t>20:4n6</t>
  </si>
  <si>
    <t>20:5n3</t>
  </si>
  <si>
    <t>22:6n3</t>
  </si>
  <si>
    <t>Total Fat (as FA)</t>
  </si>
  <si>
    <t>FA Composition (%)</t>
  </si>
  <si>
    <t xml:space="preserve">n/a </t>
  </si>
  <si>
    <t>Nu-Check GLC 461</t>
  </si>
  <si>
    <t>22:5n3</t>
  </si>
  <si>
    <t>22:4</t>
  </si>
  <si>
    <r>
      <t>Area Internal Standard                 Pt</t>
    </r>
    <r>
      <rPr>
        <b/>
        <vertAlign val="subscript"/>
        <sz val="8"/>
        <color indexed="56"/>
        <rFont val="Arial"/>
        <family val="2"/>
      </rPr>
      <t>C12:0</t>
    </r>
    <r>
      <rPr>
        <b/>
        <sz val="8"/>
        <color indexed="56"/>
        <rFont val="Arial"/>
        <family val="2"/>
      </rPr>
      <t>:</t>
    </r>
  </si>
  <si>
    <t>18:2t</t>
  </si>
  <si>
    <t>18:2c</t>
  </si>
  <si>
    <t>IS</t>
  </si>
  <si>
    <t>18:4</t>
  </si>
  <si>
    <t>18:2n6t</t>
  </si>
  <si>
    <t>18:2n6c</t>
  </si>
  <si>
    <r>
      <t>Conc. Internal Std. (C22:1)        Ws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</si>
  <si>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Area Internal Std. (C22:1)          Ps</t>
    </r>
    <r>
      <rPr>
        <b/>
        <vertAlign val="subscript"/>
        <sz val="10"/>
        <color indexed="56"/>
        <rFont val="Arial"/>
        <family val="2"/>
      </rPr>
      <t>C12:0</t>
    </r>
    <r>
      <rPr>
        <b/>
        <sz val="10"/>
        <color indexed="56"/>
        <rFont val="Arial"/>
        <family val="2"/>
      </rPr>
      <t>:</t>
    </r>
  </si>
  <si>
    <r>
      <t>Concentration Internal Standard (C22:1) Wt</t>
    </r>
    <r>
      <rPr>
        <b/>
        <vertAlign val="subscript"/>
        <sz val="8"/>
        <color indexed="56"/>
        <rFont val="Arial"/>
        <family val="2"/>
      </rPr>
      <t>C22:1</t>
    </r>
    <r>
      <rPr>
        <b/>
        <sz val="8"/>
        <color indexed="56"/>
        <rFont val="Arial"/>
        <family val="2"/>
      </rPr>
      <t>:</t>
    </r>
  </si>
  <si>
    <r>
      <t>Peak Area                      Pt</t>
    </r>
    <r>
      <rPr>
        <b/>
        <vertAlign val="subscript"/>
        <sz val="10"/>
        <color indexed="56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</si>
</sst>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hh:m"/>
    <numFmt numFmtId="165" formatCode="#.####00\ &quot;mL&quot;"/>
    <numFmt numFmtId="166" formatCode="##.####0\ &quot;mg / mL&quot;"/>
    <numFmt numFmtId="167" formatCode="#.####\ &quot;g&quot;"/>
    <numFmt numFmtId="168" formatCode="0.0000"/>
    <numFmt numFmtId="169" formatCode="##.####0\ \g"/>
    <numFmt numFmtId="170" formatCode="[&gt;0]##.####0\ %;General;&quot;N/A&quot;"/>
    <numFmt numFmtId="171" formatCode="0.0"/>
    <numFmt numFmtId="172" formatCode="[&gt;0]##.##0\ %;General;&quot;N/A&quot;"/>
    <numFmt numFmtId="173" formatCode="[&gt;0]##.###0\ %;General"/>
    <numFmt numFmtId="174" formatCode="##.###0\ \g"/>
    <numFmt numFmtId="175" formatCode="0.00000"/>
    <numFmt numFmtId="176" formatCode="mm/dd/&quot;08&quot;"/>
    <numFmt numFmtId="177" formatCode="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8"/>
      <name val="Arial"/>
      <family val="2"/>
    </font>
    <font>
      <b/>
      <sz val="9"/>
      <color indexed="56"/>
      <name val="Arial"/>
      <family val="2"/>
    </font>
    <font>
      <sz val="9.25"/>
      <name val="Arial"/>
      <family val="2"/>
    </font>
    <font>
      <b/>
      <sz val="9.25"/>
      <color indexed="56"/>
      <name val="Arial"/>
      <family val="2"/>
    </font>
    <font>
      <b/>
      <sz val="9"/>
      <name val="Arial"/>
      <family val="2"/>
    </font>
    <font>
      <b/>
      <u val="singleAccounting"/>
      <sz val="13.5"/>
      <color indexed="56"/>
      <name val="Arial"/>
      <family val="2"/>
    </font>
    <font>
      <b/>
      <sz val="14"/>
      <color indexed="56"/>
      <name val="Arial"/>
      <family val="2"/>
    </font>
    <font>
      <sz val="9"/>
      <name val="Arial"/>
      <family val="2"/>
    </font>
    <font>
      <b/>
      <sz val="8"/>
      <color indexed="56"/>
      <name val="Arial"/>
      <family val="2"/>
    </font>
    <font>
      <b/>
      <vertAlign val="subscript"/>
      <sz val="10"/>
      <color indexed="56"/>
      <name val="Arial"/>
      <family val="2"/>
    </font>
    <font>
      <b/>
      <vertAlign val="subscript"/>
      <sz val="9.25"/>
      <color indexed="56"/>
      <name val="Arial"/>
      <family val="2"/>
    </font>
    <font>
      <b/>
      <u val="singleAccounting"/>
      <sz val="12"/>
      <color indexed="56"/>
      <name val="Arial"/>
      <family val="2"/>
    </font>
    <font>
      <b/>
      <vertAlign val="subscript"/>
      <sz val="8"/>
      <color indexed="5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b/>
      <sz val="9.25"/>
      <name val="Arial"/>
      <family val="2"/>
    </font>
    <font>
      <b/>
      <sz val="9"/>
      <color rgb="FF002060"/>
      <name val="Arial"/>
      <family val="2"/>
    </font>
    <font>
      <b/>
      <sz val="10"/>
      <color rgb="FF002060"/>
      <name val="Arial"/>
      <family val="2"/>
    </font>
    <font>
      <b/>
      <u val="singleAccounting"/>
      <sz val="10"/>
      <color indexed="56"/>
      <name val="Arial"/>
      <family val="2"/>
    </font>
    <font>
      <b/>
      <u val="singleAccounting"/>
      <sz val="9"/>
      <color indexed="56"/>
      <name val="Arial"/>
      <family val="2"/>
    </font>
    <font>
      <sz val="9.9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0" applyFont="1" applyFill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176" fontId="5" fillId="0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 applyAlignment="1">
      <alignment horizontal="center"/>
    </xf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5" fillId="0" borderId="0" xfId="0" applyFont="1" applyFill="1" applyAlignment="1">
      <alignment horizontal="right"/>
    </xf>
    <xf numFmtId="0" fontId="0" fillId="0" borderId="4" xfId="0" applyFill="1" applyBorder="1"/>
    <xf numFmtId="0" fontId="5" fillId="0" borderId="0" xfId="0" applyFont="1" applyFill="1" applyAlignment="1">
      <alignment horizontal="left"/>
    </xf>
    <xf numFmtId="0" fontId="4" fillId="0" borderId="0" xfId="0" applyFont="1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1" xfId="0" applyFill="1" applyBorder="1"/>
    <xf numFmtId="0" fontId="0" fillId="0" borderId="5" xfId="0" applyFill="1" applyBorder="1"/>
    <xf numFmtId="171" fontId="6" fillId="0" borderId="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77" fontId="6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4" xfId="0" quotePrefix="1" applyNumberFormat="1" applyFont="1" applyFill="1" applyBorder="1" applyAlignment="1">
      <alignment horizontal="center"/>
    </xf>
    <xf numFmtId="164" fontId="5" fillId="0" borderId="15" xfId="0" quotePrefix="1" applyNumberFormat="1" applyFont="1" applyFill="1" applyBorder="1" applyAlignment="1">
      <alignment horizontal="center"/>
    </xf>
    <xf numFmtId="168" fontId="5" fillId="0" borderId="14" xfId="0" applyNumberFormat="1" applyFont="1" applyFill="1" applyBorder="1" applyAlignment="1">
      <alignment horizontal="center"/>
    </xf>
    <xf numFmtId="168" fontId="5" fillId="0" borderId="15" xfId="0" applyNumberFormat="1" applyFont="1" applyFill="1" applyBorder="1" applyAlignment="1">
      <alignment horizontal="center"/>
    </xf>
    <xf numFmtId="164" fontId="5" fillId="0" borderId="9" xfId="0" quotePrefix="1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4" fontId="28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0" fontId="7" fillId="0" borderId="1" xfId="0" applyFont="1" applyFill="1" applyBorder="1"/>
    <xf numFmtId="0" fontId="15" fillId="0" borderId="0" xfId="0" applyFont="1" applyFill="1" applyAlignment="1">
      <alignment horizontal="left"/>
    </xf>
    <xf numFmtId="166" fontId="7" fillId="0" borderId="1" xfId="0" applyNumberFormat="1" applyFont="1" applyFill="1" applyBorder="1"/>
    <xf numFmtId="0" fontId="2" fillId="0" borderId="0" xfId="0" applyFont="1" applyFill="1"/>
    <xf numFmtId="0" fontId="20" fillId="0" borderId="0" xfId="0" applyFont="1" applyFill="1"/>
    <xf numFmtId="0" fontId="14" fillId="0" borderId="0" xfId="0" applyFont="1" applyFill="1"/>
    <xf numFmtId="0" fontId="8" fillId="0" borderId="0" xfId="0" applyFont="1" applyFill="1" applyAlignment="1">
      <alignment horizontal="center" wrapText="1"/>
    </xf>
    <xf numFmtId="165" fontId="7" fillId="0" borderId="1" xfId="0" applyNumberFormat="1" applyFont="1" applyFill="1" applyBorder="1"/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169" fontId="11" fillId="0" borderId="1" xfId="0" applyNumberFormat="1" applyFont="1" applyFill="1" applyBorder="1"/>
    <xf numFmtId="0" fontId="29" fillId="0" borderId="0" xfId="0" applyFont="1" applyFill="1"/>
    <xf numFmtId="167" fontId="7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/>
    </xf>
    <xf numFmtId="168" fontId="14" fillId="0" borderId="9" xfId="0" applyNumberFormat="1" applyFont="1" applyFill="1" applyBorder="1" applyAlignment="1">
      <alignment horizontal="center" vertical="center" wrapText="1"/>
    </xf>
    <xf numFmtId="175" fontId="14" fillId="0" borderId="9" xfId="0" applyNumberFormat="1" applyFont="1" applyFill="1" applyBorder="1" applyAlignment="1">
      <alignment horizontal="center"/>
    </xf>
    <xf numFmtId="168" fontId="22" fillId="0" borderId="9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175" fontId="0" fillId="0" borderId="9" xfId="0" applyNumberFormat="1" applyFill="1" applyBorder="1" applyAlignment="1">
      <alignment horizontal="center"/>
    </xf>
    <xf numFmtId="168" fontId="14" fillId="0" borderId="9" xfId="0" applyNumberFormat="1" applyFont="1" applyFill="1" applyBorder="1" applyAlignment="1">
      <alignment horizontal="center"/>
    </xf>
    <xf numFmtId="175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center" vertical="center"/>
    </xf>
    <xf numFmtId="177" fontId="0" fillId="0" borderId="0" xfId="0" applyNumberFormat="1" applyFill="1"/>
    <xf numFmtId="168" fontId="22" fillId="0" borderId="11" xfId="0" applyNumberFormat="1" applyFont="1" applyFill="1" applyBorder="1" applyAlignment="1">
      <alignment horizontal="center"/>
    </xf>
    <xf numFmtId="2" fontId="26" fillId="0" borderId="9" xfId="0" applyNumberFormat="1" applyFont="1" applyFill="1" applyBorder="1" applyAlignment="1">
      <alignment horizontal="center"/>
    </xf>
    <xf numFmtId="168" fontId="22" fillId="0" borderId="12" xfId="0" applyNumberFormat="1" applyFont="1" applyFill="1" applyBorder="1" applyAlignment="1">
      <alignment horizontal="center"/>
    </xf>
    <xf numFmtId="168" fontId="22" fillId="0" borderId="1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172" fontId="0" fillId="0" borderId="13" xfId="0" applyNumberFormat="1" applyFill="1" applyBorder="1" applyAlignment="1">
      <alignment horizontal="center"/>
    </xf>
    <xf numFmtId="170" fontId="0" fillId="0" borderId="13" xfId="0" applyNumberFormat="1" applyFill="1" applyBorder="1" applyAlignment="1">
      <alignment horizontal="center"/>
    </xf>
    <xf numFmtId="0" fontId="0" fillId="0" borderId="11" xfId="0" applyFill="1" applyBorder="1"/>
    <xf numFmtId="0" fontId="5" fillId="0" borderId="0" xfId="0" applyFont="1" applyFill="1" applyAlignment="1">
      <alignment horizontal="right"/>
    </xf>
    <xf numFmtId="174" fontId="4" fillId="0" borderId="0" xfId="0" applyNumberFormat="1" applyFont="1" applyFill="1"/>
    <xf numFmtId="170" fontId="0" fillId="0" borderId="9" xfId="0" applyNumberFormat="1" applyFill="1" applyBorder="1" applyAlignment="1">
      <alignment horizontal="center"/>
    </xf>
    <xf numFmtId="173" fontId="0" fillId="0" borderId="9" xfId="0" applyNumberFormat="1" applyFill="1" applyBorder="1" applyAlignment="1">
      <alignment horizontal="center"/>
    </xf>
    <xf numFmtId="0" fontId="0" fillId="0" borderId="12" xfId="0" applyFill="1" applyBorder="1"/>
    <xf numFmtId="0" fontId="10" fillId="0" borderId="0" xfId="0" applyFont="1" applyFill="1" applyAlignment="1">
      <alignment horizontal="right"/>
    </xf>
    <xf numFmtId="0" fontId="0" fillId="0" borderId="13" xfId="0" applyFill="1" applyBorder="1"/>
    <xf numFmtId="0" fontId="25" fillId="0" borderId="0" xfId="0" applyFont="1" applyFill="1" applyAlignment="1">
      <alignment horizontal="right"/>
    </xf>
    <xf numFmtId="175" fontId="0" fillId="0" borderId="9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512"/>
  <sheetViews>
    <sheetView topLeftCell="A13" zoomScale="85" zoomScaleNormal="85" workbookViewId="0">
      <selection activeCell="U24" sqref="U23:U24"/>
    </sheetView>
  </sheetViews>
  <sheetFormatPr defaultRowHeight="12.75" x14ac:dyDescent="0.2"/>
  <cols>
    <col min="1" max="1" width="3.7109375" style="8" customWidth="1"/>
    <col min="2" max="2" width="9.140625" style="8"/>
    <col min="3" max="3" width="10.5703125" style="8" bestFit="1" customWidth="1"/>
    <col min="4" max="7" width="9.140625" style="8"/>
    <col min="8" max="8" width="10.7109375" style="8" customWidth="1"/>
    <col min="9" max="9" width="9.85546875" style="8" customWidth="1"/>
    <col min="10" max="10" width="13.140625" style="8" customWidth="1"/>
    <col min="11" max="11" width="8.140625" style="8" bestFit="1" customWidth="1"/>
    <col min="12" max="12" width="2.5703125" style="8" customWidth="1"/>
    <col min="13" max="16384" width="9.140625" style="8"/>
  </cols>
  <sheetData>
    <row r="1" spans="1:47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</row>
    <row r="2" spans="1:47" x14ac:dyDescent="0.2">
      <c r="A2" s="14"/>
      <c r="G2" s="15" t="s">
        <v>0</v>
      </c>
      <c r="H2" s="44" t="s">
        <v>38</v>
      </c>
      <c r="I2" s="44"/>
      <c r="J2" s="44"/>
      <c r="K2" s="2"/>
      <c r="L2" s="16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 ht="3" customHeight="1" x14ac:dyDescent="0.2">
      <c r="A3" s="14"/>
      <c r="I3" s="17"/>
      <c r="J3" s="10"/>
      <c r="L3" s="16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</row>
    <row r="4" spans="1:47" ht="18" x14ac:dyDescent="0.25">
      <c r="A4" s="14"/>
      <c r="B4" s="46" t="s">
        <v>11</v>
      </c>
      <c r="C4" s="46"/>
      <c r="D4" s="46"/>
      <c r="E4" s="46"/>
      <c r="F4" s="46"/>
      <c r="G4" s="46"/>
      <c r="H4" s="46"/>
      <c r="I4" s="46"/>
      <c r="J4" s="15"/>
      <c r="K4" s="6"/>
      <c r="L4" s="16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pans="1:47" x14ac:dyDescent="0.2">
      <c r="A5" s="14"/>
      <c r="L5" s="16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 ht="14.25" x14ac:dyDescent="0.25">
      <c r="A6" s="14"/>
      <c r="B6" s="18" t="s">
        <v>3</v>
      </c>
      <c r="C6" s="19">
        <v>43051</v>
      </c>
      <c r="F6" s="45" t="s">
        <v>48</v>
      </c>
      <c r="G6" s="45"/>
      <c r="H6" s="45"/>
      <c r="I6" s="45"/>
      <c r="J6" s="45">
        <v>3.1250000000000001E-4</v>
      </c>
      <c r="K6" s="45"/>
      <c r="L6" s="16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12.75" customHeight="1" x14ac:dyDescent="0.2">
      <c r="A7" s="14"/>
      <c r="G7" s="20"/>
      <c r="H7" s="20"/>
      <c r="I7" s="20"/>
      <c r="J7" s="1"/>
      <c r="K7" s="1"/>
      <c r="L7" s="16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</row>
    <row r="8" spans="1:47" ht="14.25" x14ac:dyDescent="0.25">
      <c r="A8" s="14"/>
      <c r="F8" s="45" t="s">
        <v>49</v>
      </c>
      <c r="G8" s="45"/>
      <c r="H8" s="45"/>
      <c r="I8" s="45"/>
      <c r="J8" s="36">
        <v>760.72333000000003</v>
      </c>
      <c r="K8" s="36"/>
      <c r="L8" s="16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</row>
    <row r="9" spans="1:47" x14ac:dyDescent="0.2">
      <c r="A9" s="14"/>
      <c r="F9" s="10"/>
      <c r="G9" s="10"/>
      <c r="H9" s="10"/>
      <c r="I9" s="10"/>
      <c r="J9" s="1"/>
      <c r="K9" s="1"/>
      <c r="L9" s="16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</row>
    <row r="10" spans="1:47" x14ac:dyDescent="0.2">
      <c r="A10" s="14"/>
      <c r="F10" s="10"/>
      <c r="G10" s="10"/>
      <c r="H10" s="10"/>
      <c r="I10" s="10"/>
      <c r="J10" s="1"/>
      <c r="K10" s="1"/>
      <c r="L10" s="16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 x14ac:dyDescent="0.2">
      <c r="A11" s="14"/>
      <c r="F11" s="10"/>
      <c r="G11" s="10"/>
      <c r="H11" s="10"/>
      <c r="I11" s="10"/>
      <c r="J11" s="1"/>
      <c r="K11" s="1"/>
      <c r="L11" s="16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</row>
    <row r="12" spans="1:47" x14ac:dyDescent="0.2">
      <c r="A12" s="14"/>
      <c r="F12" s="10"/>
      <c r="G12" s="10"/>
      <c r="H12" s="10"/>
      <c r="I12" s="10"/>
      <c r="J12" s="1"/>
      <c r="K12" s="1"/>
      <c r="L12" s="16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</row>
    <row r="13" spans="1:47" x14ac:dyDescent="0.2">
      <c r="A13" s="14"/>
      <c r="F13" s="10"/>
      <c r="G13" s="10"/>
      <c r="H13" s="10"/>
      <c r="I13" s="10"/>
      <c r="J13" s="1"/>
      <c r="K13" s="1"/>
      <c r="L13" s="16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</row>
    <row r="14" spans="1:47" x14ac:dyDescent="0.2">
      <c r="A14" s="14"/>
      <c r="L14" s="16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</row>
    <row r="15" spans="1:47" s="24" customFormat="1" ht="54" customHeight="1" x14ac:dyDescent="0.2">
      <c r="A15" s="21"/>
      <c r="B15" s="22"/>
      <c r="C15" s="47" t="s">
        <v>12</v>
      </c>
      <c r="D15" s="47"/>
      <c r="E15" s="47" t="s">
        <v>51</v>
      </c>
      <c r="F15" s="47"/>
      <c r="G15" s="47" t="s">
        <v>13</v>
      </c>
      <c r="H15" s="47"/>
      <c r="I15" s="23" t="s">
        <v>14</v>
      </c>
      <c r="J15" s="3"/>
      <c r="L15" s="25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47" x14ac:dyDescent="0.2">
      <c r="A16" s="14"/>
      <c r="B16" s="9"/>
      <c r="C16" s="38">
        <v>0.16666666666666666</v>
      </c>
      <c r="D16" s="38"/>
      <c r="E16" s="36">
        <v>500</v>
      </c>
      <c r="F16" s="36"/>
      <c r="G16" s="37">
        <v>2.6315789473684199</v>
      </c>
      <c r="H16" s="37"/>
      <c r="I16" s="26">
        <f>(E16*1.998)/(G16*J8)</f>
        <v>0.49902505290589699</v>
      </c>
      <c r="J16" s="4"/>
      <c r="L16" s="16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 x14ac:dyDescent="0.2">
      <c r="A17" s="14"/>
      <c r="B17" s="9"/>
      <c r="C17" s="38">
        <v>0.25</v>
      </c>
      <c r="D17" s="38"/>
      <c r="E17" s="36">
        <v>500</v>
      </c>
      <c r="F17" s="36"/>
      <c r="G17" s="37">
        <f>G$16</f>
        <v>2.6315789473684199</v>
      </c>
      <c r="H17" s="37"/>
      <c r="I17" s="26">
        <f>(E17*1.998)/(G17*J8)</f>
        <v>0.49902505290589699</v>
      </c>
      <c r="J17" s="4"/>
      <c r="L17" s="16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</row>
    <row r="18" spans="1:47" x14ac:dyDescent="0.2">
      <c r="A18" s="14"/>
      <c r="B18" s="9"/>
      <c r="C18" s="38">
        <v>0.33333333333333331</v>
      </c>
      <c r="D18" s="38"/>
      <c r="E18" s="36">
        <v>585.13649999999996</v>
      </c>
      <c r="F18" s="36"/>
      <c r="G18" s="37">
        <f t="shared" ref="G18:G53" si="0">G$16</f>
        <v>2.6315789473684199</v>
      </c>
      <c r="H18" s="37"/>
      <c r="I18" s="26">
        <f>(E18*1.998)/(G18*J8)</f>
        <v>0.58399554573934276</v>
      </c>
      <c r="J18" s="4"/>
      <c r="L18" s="16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</row>
    <row r="19" spans="1:47" x14ac:dyDescent="0.2">
      <c r="A19" s="14"/>
      <c r="B19" s="9"/>
      <c r="C19" s="34">
        <v>0.41666666666666669</v>
      </c>
      <c r="D19" s="35"/>
      <c r="E19" s="36">
        <v>421.19412</v>
      </c>
      <c r="F19" s="36"/>
      <c r="G19" s="37">
        <f t="shared" si="0"/>
        <v>2.6315789473684199</v>
      </c>
      <c r="H19" s="37"/>
      <c r="I19" s="26">
        <f>(E19*1.998)/(G19*J8)</f>
        <v>0.4203728360333055</v>
      </c>
      <c r="J19" s="4"/>
      <c r="L19" s="16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</row>
    <row r="20" spans="1:47" x14ac:dyDescent="0.2">
      <c r="A20" s="14"/>
      <c r="B20" s="9"/>
      <c r="C20" s="38">
        <v>0.5</v>
      </c>
      <c r="D20" s="38"/>
      <c r="E20" s="36">
        <v>499.27242999999999</v>
      </c>
      <c r="F20" s="36"/>
      <c r="G20" s="37">
        <f t="shared" si="0"/>
        <v>2.6315789473684199</v>
      </c>
      <c r="H20" s="37"/>
      <c r="I20" s="26">
        <f>(E20*1.998)/(G20*J8)</f>
        <v>0.49829890159041151</v>
      </c>
      <c r="J20" s="4"/>
      <c r="L20" s="16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</row>
    <row r="21" spans="1:47" x14ac:dyDescent="0.2">
      <c r="A21" s="14"/>
      <c r="B21" s="9"/>
      <c r="C21" s="38">
        <v>0.54166666666666663</v>
      </c>
      <c r="D21" s="38"/>
      <c r="E21" s="36">
        <v>500</v>
      </c>
      <c r="F21" s="36"/>
      <c r="G21" s="37">
        <f t="shared" si="0"/>
        <v>2.6315789473684199</v>
      </c>
      <c r="H21" s="37"/>
      <c r="I21" s="26">
        <f>(E21*1.998)/(G21*J8)</f>
        <v>0.49902505290589699</v>
      </c>
      <c r="J21" s="4"/>
      <c r="L21" s="16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</row>
    <row r="22" spans="1:47" x14ac:dyDescent="0.2">
      <c r="A22" s="14"/>
      <c r="B22" s="9"/>
      <c r="C22" s="38">
        <v>0.58333333333333337</v>
      </c>
      <c r="D22" s="38"/>
      <c r="E22" s="41">
        <v>523.30371000000002</v>
      </c>
      <c r="F22" s="42"/>
      <c r="G22" s="37">
        <f t="shared" si="0"/>
        <v>2.6315789473684199</v>
      </c>
      <c r="H22" s="37"/>
      <c r="I22" s="26">
        <f>(E22*1.998)/(G22*J8)</f>
        <v>0.52228332313720438</v>
      </c>
      <c r="J22" s="4"/>
      <c r="L22" s="16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</row>
    <row r="23" spans="1:47" x14ac:dyDescent="0.2">
      <c r="A23" s="14"/>
      <c r="B23" s="9"/>
      <c r="C23" s="38">
        <v>0.58402777777777781</v>
      </c>
      <c r="D23" s="38"/>
      <c r="E23" s="41">
        <v>523.90808000000004</v>
      </c>
      <c r="F23" s="42"/>
      <c r="G23" s="37">
        <f t="shared" si="0"/>
        <v>2.6315789473684199</v>
      </c>
      <c r="H23" s="37"/>
      <c r="I23" s="26">
        <f>(E23*1.998)/(G23*J8)</f>
        <v>0.52288651467965397</v>
      </c>
      <c r="J23" s="4"/>
      <c r="L23" s="16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</row>
    <row r="24" spans="1:47" x14ac:dyDescent="0.2">
      <c r="A24" s="14"/>
      <c r="B24" s="9"/>
      <c r="C24" s="34">
        <v>0.625</v>
      </c>
      <c r="D24" s="35"/>
      <c r="E24" s="36">
        <v>510.83931999999999</v>
      </c>
      <c r="F24" s="36"/>
      <c r="G24" s="37">
        <f t="shared" si="0"/>
        <v>2.6315789473684199</v>
      </c>
      <c r="H24" s="37"/>
      <c r="I24" s="26">
        <f>(E24*1.998)/(G24*J8)</f>
        <v>0.50984323737882487</v>
      </c>
      <c r="J24" s="4"/>
      <c r="L24" s="16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</row>
    <row r="25" spans="1:47" x14ac:dyDescent="0.2">
      <c r="A25" s="14"/>
      <c r="B25" s="9"/>
      <c r="C25" s="38">
        <v>0.66666666666666663</v>
      </c>
      <c r="D25" s="38"/>
      <c r="E25" s="36">
        <v>524.24559999999997</v>
      </c>
      <c r="F25" s="36"/>
      <c r="G25" s="37">
        <f t="shared" si="0"/>
        <v>2.6315789473684199</v>
      </c>
      <c r="H25" s="37"/>
      <c r="I25" s="26">
        <f>(E25*1.998)/(G25*J8)</f>
        <v>0.52322337655136741</v>
      </c>
      <c r="J25" s="4"/>
      <c r="L25" s="16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</row>
    <row r="26" spans="1:47" x14ac:dyDescent="0.2">
      <c r="A26" s="14"/>
      <c r="B26" s="9"/>
      <c r="C26" s="38">
        <v>0.66736111111111107</v>
      </c>
      <c r="D26" s="38"/>
      <c r="E26" s="36">
        <v>526.20641999999998</v>
      </c>
      <c r="F26" s="36"/>
      <c r="G26" s="37">
        <f t="shared" si="0"/>
        <v>2.6315789473684199</v>
      </c>
      <c r="H26" s="37"/>
      <c r="I26" s="26">
        <f>(E26*1.998)/(G26*J8)</f>
        <v>0.52518037315984534</v>
      </c>
      <c r="J26" s="4"/>
      <c r="L26" s="16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</row>
    <row r="27" spans="1:47" x14ac:dyDescent="0.2">
      <c r="A27" s="14"/>
      <c r="B27" s="9"/>
      <c r="C27" s="38">
        <v>0.70833333333333337</v>
      </c>
      <c r="D27" s="38"/>
      <c r="E27" s="36">
        <v>525.95978000000002</v>
      </c>
      <c r="F27" s="36"/>
      <c r="G27" s="37">
        <f t="shared" si="0"/>
        <v>2.6315789473684199</v>
      </c>
      <c r="H27" s="37"/>
      <c r="I27" s="26">
        <f>(E27*1.998)/(G27*J8)</f>
        <v>0.5249342140817479</v>
      </c>
      <c r="J27" s="4"/>
      <c r="L27" s="16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</row>
    <row r="28" spans="1:47" x14ac:dyDescent="0.2">
      <c r="A28" s="14"/>
      <c r="B28" s="9"/>
      <c r="C28" s="38">
        <v>0.7090277777777777</v>
      </c>
      <c r="D28" s="38"/>
      <c r="E28" s="36">
        <v>530.35015999999996</v>
      </c>
      <c r="F28" s="36"/>
      <c r="G28" s="37">
        <f t="shared" si="0"/>
        <v>2.6315789473684199</v>
      </c>
      <c r="H28" s="37"/>
      <c r="I28" s="26">
        <f>(E28*1.998)/(G28*J8)</f>
        <v>0.52931603330530186</v>
      </c>
      <c r="J28" s="4"/>
      <c r="L28" s="16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</row>
    <row r="29" spans="1:47" x14ac:dyDescent="0.2">
      <c r="A29" s="14"/>
      <c r="B29" s="9"/>
      <c r="C29" s="34">
        <v>0.75</v>
      </c>
      <c r="D29" s="35"/>
      <c r="E29" s="36">
        <v>573.19164999999998</v>
      </c>
      <c r="F29" s="36"/>
      <c r="G29" s="37">
        <f t="shared" si="0"/>
        <v>2.6315789473684199</v>
      </c>
      <c r="H29" s="37"/>
      <c r="I29" s="26">
        <f>(E29*1.998)/(G29*J8)</f>
        <v>0.57207398693293676</v>
      </c>
      <c r="J29" s="7"/>
      <c r="L29" s="16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 x14ac:dyDescent="0.2">
      <c r="A30" s="14"/>
      <c r="B30" s="9"/>
      <c r="C30" s="38">
        <v>0.75069444444444444</v>
      </c>
      <c r="D30" s="38"/>
      <c r="E30" s="36">
        <v>557.18511999999998</v>
      </c>
      <c r="F30" s="36"/>
      <c r="G30" s="37">
        <f t="shared" si="0"/>
        <v>2.6315789473684199</v>
      </c>
      <c r="H30" s="37"/>
      <c r="I30" s="26">
        <f>(E30*1.998)/(G30*J8)</f>
        <v>0.5560986679727572</v>
      </c>
      <c r="J30" s="7"/>
      <c r="L30" s="16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</row>
    <row r="31" spans="1:47" x14ac:dyDescent="0.2">
      <c r="A31" s="14"/>
      <c r="B31" s="9"/>
      <c r="C31" s="38" t="s">
        <v>42</v>
      </c>
      <c r="D31" s="38"/>
      <c r="E31" s="36">
        <v>574.19219999999996</v>
      </c>
      <c r="F31" s="36"/>
      <c r="G31" s="37">
        <f t="shared" si="0"/>
        <v>2.6315789473684199</v>
      </c>
      <c r="H31" s="37"/>
      <c r="I31" s="26">
        <f>(E31*1.998)/(G31*J8)</f>
        <v>0.57307258596630672</v>
      </c>
      <c r="L31" s="16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</row>
    <row r="32" spans="1:47" x14ac:dyDescent="0.2">
      <c r="A32" s="14"/>
      <c r="B32" s="9"/>
      <c r="C32" s="38" t="s">
        <v>43</v>
      </c>
      <c r="D32" s="38"/>
      <c r="E32" s="36">
        <v>574.19219999999996</v>
      </c>
      <c r="F32" s="36"/>
      <c r="G32" s="37">
        <f t="shared" si="0"/>
        <v>2.6315789473684199</v>
      </c>
      <c r="H32" s="37"/>
      <c r="I32" s="26">
        <f>(E32*1.998)/(G32*J8)</f>
        <v>0.57307258596630672</v>
      </c>
      <c r="L32" s="16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</row>
    <row r="33" spans="1:47" x14ac:dyDescent="0.2">
      <c r="A33" s="14"/>
      <c r="B33" s="9"/>
      <c r="C33" s="38">
        <v>0.79166666666666663</v>
      </c>
      <c r="D33" s="38"/>
      <c r="E33" s="36">
        <v>500</v>
      </c>
      <c r="F33" s="36"/>
      <c r="G33" s="37">
        <f t="shared" si="0"/>
        <v>2.6315789473684199</v>
      </c>
      <c r="H33" s="37"/>
      <c r="I33" s="26">
        <f>(E33*1.998)/(G33*J8)</f>
        <v>0.49902505290589699</v>
      </c>
      <c r="L33" s="16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</row>
    <row r="34" spans="1:47" x14ac:dyDescent="0.2">
      <c r="A34" s="14"/>
      <c r="B34" s="9"/>
      <c r="C34" s="38">
        <v>0.83333333333333337</v>
      </c>
      <c r="D34" s="38"/>
      <c r="E34" s="36">
        <v>361.50522000000001</v>
      </c>
      <c r="F34" s="36"/>
      <c r="G34" s="37">
        <f t="shared" si="0"/>
        <v>2.6315789473684199</v>
      </c>
      <c r="H34" s="37"/>
      <c r="I34" s="26">
        <f>(E34*1.998)/(G34*J8)</f>
        <v>0.36080032307251586</v>
      </c>
      <c r="L34" s="16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</row>
    <row r="35" spans="1:47" x14ac:dyDescent="0.2">
      <c r="A35" s="14"/>
      <c r="B35" s="9"/>
      <c r="C35" s="34" t="s">
        <v>28</v>
      </c>
      <c r="D35" s="35"/>
      <c r="E35" s="36">
        <v>812.59429999999998</v>
      </c>
      <c r="F35" s="36"/>
      <c r="G35" s="37">
        <f t="shared" si="0"/>
        <v>2.6315789473684199</v>
      </c>
      <c r="H35" s="37"/>
      <c r="I35" s="26">
        <f>(E35*1.998)/(G35*J8)</f>
        <v>0.81100982709706071</v>
      </c>
      <c r="L35" s="16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</row>
    <row r="36" spans="1:47" x14ac:dyDescent="0.2">
      <c r="A36" s="14"/>
      <c r="B36" s="9"/>
      <c r="C36" s="34">
        <v>0.8340277777777777</v>
      </c>
      <c r="D36" s="35"/>
      <c r="E36" s="36">
        <v>574.46709999999996</v>
      </c>
      <c r="F36" s="36"/>
      <c r="G36" s="37">
        <f t="shared" si="0"/>
        <v>2.6315789473684199</v>
      </c>
      <c r="H36" s="37"/>
      <c r="I36" s="26">
        <f>(E36*1.998)/(G36*J8)</f>
        <v>0.57334694994039437</v>
      </c>
      <c r="L36" s="16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1:47" x14ac:dyDescent="0.2">
      <c r="A37" s="14"/>
      <c r="B37" s="9"/>
      <c r="C37" s="34" t="s">
        <v>29</v>
      </c>
      <c r="D37" s="35"/>
      <c r="E37" s="36">
        <v>574.46709999999996</v>
      </c>
      <c r="F37" s="36"/>
      <c r="G37" s="37">
        <f t="shared" si="0"/>
        <v>2.6315789473684199</v>
      </c>
      <c r="H37" s="37"/>
      <c r="I37" s="26">
        <f>(E37*1.998)/(G37*J8)</f>
        <v>0.57334694994039437</v>
      </c>
      <c r="L37" s="16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1:47" x14ac:dyDescent="0.2">
      <c r="A38" s="14"/>
      <c r="B38" s="9"/>
      <c r="C38" s="38">
        <v>0.875</v>
      </c>
      <c r="D38" s="38"/>
      <c r="E38" s="36">
        <v>572.81622000000004</v>
      </c>
      <c r="F38" s="36"/>
      <c r="G38" s="37">
        <f t="shared" si="0"/>
        <v>2.6315789473684199</v>
      </c>
      <c r="H38" s="37"/>
      <c r="I38" s="26">
        <f>(E38*1.998)/(G38*J8)</f>
        <v>0.57169928898171185</v>
      </c>
      <c r="L38" s="16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1:47" x14ac:dyDescent="0.2">
      <c r="A39" s="14"/>
      <c r="B39" s="9"/>
      <c r="C39" s="38">
        <v>0.83472222222222225</v>
      </c>
      <c r="D39" s="38"/>
      <c r="E39" s="36">
        <v>573.60388</v>
      </c>
      <c r="F39" s="36"/>
      <c r="G39" s="37">
        <f t="shared" si="0"/>
        <v>2.6315789473684199</v>
      </c>
      <c r="H39" s="37"/>
      <c r="I39" s="26">
        <f>(E39*1.998)/(G39*J8)</f>
        <v>0.57248541312805568</v>
      </c>
      <c r="L39" s="16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1:47" x14ac:dyDescent="0.2">
      <c r="A40" s="14"/>
      <c r="B40" s="9"/>
      <c r="C40" s="43" t="s">
        <v>45</v>
      </c>
      <c r="D40" s="38"/>
      <c r="E40" s="36">
        <v>573.60388</v>
      </c>
      <c r="F40" s="36"/>
      <c r="G40" s="37">
        <f t="shared" si="0"/>
        <v>2.6315789473684199</v>
      </c>
      <c r="H40" s="37"/>
      <c r="I40" s="26">
        <f>(E40*1.998)/(G40*J8)</f>
        <v>0.57248541312805568</v>
      </c>
      <c r="L40" s="16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1:47" x14ac:dyDescent="0.2">
      <c r="A41" s="14"/>
      <c r="B41" s="9"/>
      <c r="C41" s="34">
        <v>0.91666666666666663</v>
      </c>
      <c r="D41" s="35"/>
      <c r="E41" s="36">
        <v>573.60388</v>
      </c>
      <c r="F41" s="36"/>
      <c r="G41" s="37">
        <f t="shared" si="0"/>
        <v>2.6315789473684199</v>
      </c>
      <c r="H41" s="37"/>
      <c r="I41" s="26">
        <f>(E41*1.998)/(G41*J8)</f>
        <v>0.57248541312805568</v>
      </c>
      <c r="L41" s="16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</row>
    <row r="42" spans="1:47" x14ac:dyDescent="0.2">
      <c r="A42" s="14"/>
      <c r="B42" s="9"/>
      <c r="C42" s="34" t="s">
        <v>30</v>
      </c>
      <c r="D42" s="35"/>
      <c r="E42" s="36">
        <v>475.66955000000002</v>
      </c>
      <c r="F42" s="36"/>
      <c r="G42" s="37">
        <f t="shared" si="0"/>
        <v>2.6315789473684199</v>
      </c>
      <c r="H42" s="37"/>
      <c r="I42" s="26">
        <f>(E42*1.998)/(G42*J8)</f>
        <v>0.47474204470894843</v>
      </c>
      <c r="L42" s="16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spans="1:47" x14ac:dyDescent="0.2">
      <c r="A43" s="14"/>
      <c r="B43" s="9"/>
      <c r="C43" s="34">
        <v>0.91736111111111107</v>
      </c>
      <c r="D43" s="35"/>
      <c r="E43" s="36">
        <v>475.66955000000002</v>
      </c>
      <c r="F43" s="36"/>
      <c r="G43" s="37">
        <f t="shared" si="0"/>
        <v>2.6315789473684199</v>
      </c>
      <c r="H43" s="37"/>
      <c r="I43" s="26">
        <f>(E43*1.998)/(G43*J8)</f>
        <v>0.47474204470894843</v>
      </c>
      <c r="L43" s="16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</row>
    <row r="44" spans="1:47" x14ac:dyDescent="0.2">
      <c r="A44" s="14"/>
      <c r="B44" s="9"/>
      <c r="C44" s="34" t="s">
        <v>31</v>
      </c>
      <c r="D44" s="35"/>
      <c r="E44" s="36">
        <v>760.72333000000003</v>
      </c>
      <c r="F44" s="36"/>
      <c r="G44" s="37">
        <f t="shared" si="0"/>
        <v>2.6315789473684199</v>
      </c>
      <c r="H44" s="37"/>
      <c r="I44" s="26">
        <f>(E44*1.998)/(G44*J8)</f>
        <v>0.75924000000000036</v>
      </c>
      <c r="L44" s="16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</row>
    <row r="45" spans="1:47" x14ac:dyDescent="0.2">
      <c r="A45" s="14"/>
      <c r="B45" s="9"/>
      <c r="C45" s="34" t="s">
        <v>32</v>
      </c>
      <c r="D45" s="35"/>
      <c r="E45" s="36">
        <v>568.05853000000002</v>
      </c>
      <c r="F45" s="36"/>
      <c r="G45" s="37">
        <f t="shared" si="0"/>
        <v>2.6315789473684199</v>
      </c>
      <c r="H45" s="37"/>
      <c r="I45" s="26">
        <f>(E45*1.998)/(G45*J8)</f>
        <v>0.56695087597379212</v>
      </c>
      <c r="L45" s="16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</row>
    <row r="46" spans="1:47" x14ac:dyDescent="0.2">
      <c r="A46" s="14"/>
      <c r="B46" s="9"/>
      <c r="C46" s="39">
        <v>0.95833333333333337</v>
      </c>
      <c r="D46" s="35"/>
      <c r="E46" s="36">
        <v>500</v>
      </c>
      <c r="F46" s="36"/>
      <c r="G46" s="37">
        <f t="shared" si="0"/>
        <v>2.6315789473684199</v>
      </c>
      <c r="H46" s="37"/>
      <c r="I46" s="26">
        <f>(E46*1.998)/(G46*J8)</f>
        <v>0.49902505290589699</v>
      </c>
      <c r="L46" s="16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</row>
    <row r="47" spans="1:47" x14ac:dyDescent="0.2">
      <c r="A47" s="14"/>
      <c r="B47" s="9"/>
      <c r="C47" s="39">
        <v>0.91805555555555562</v>
      </c>
      <c r="D47" s="35"/>
      <c r="E47" s="36">
        <v>500</v>
      </c>
      <c r="F47" s="36"/>
      <c r="G47" s="37">
        <f t="shared" si="0"/>
        <v>2.6315789473684199</v>
      </c>
      <c r="H47" s="37"/>
      <c r="I47" s="26">
        <f>(E47*1.998)/(G47*J8)</f>
        <v>0.49902505290589699</v>
      </c>
      <c r="L47" s="16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</row>
    <row r="48" spans="1:47" x14ac:dyDescent="0.2">
      <c r="A48" s="14"/>
      <c r="B48" s="9"/>
      <c r="C48" s="39" t="s">
        <v>25</v>
      </c>
      <c r="D48" s="40"/>
      <c r="E48" s="36">
        <v>518.63103999999998</v>
      </c>
      <c r="F48" s="36"/>
      <c r="G48" s="37">
        <f t="shared" si="0"/>
        <v>2.6315789473684199</v>
      </c>
      <c r="H48" s="37"/>
      <c r="I48" s="26">
        <f>(E48*1.998)/(G48*J8)</f>
        <v>0.51761976434928081</v>
      </c>
      <c r="L48" s="16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</row>
    <row r="49" spans="1:47" x14ac:dyDescent="0.2">
      <c r="A49" s="14"/>
      <c r="B49" s="9"/>
      <c r="C49" s="39" t="s">
        <v>33</v>
      </c>
      <c r="D49" s="35"/>
      <c r="E49" s="36">
        <v>535.79247999999995</v>
      </c>
      <c r="F49" s="36"/>
      <c r="G49" s="37">
        <f t="shared" si="0"/>
        <v>2.6315789473684199</v>
      </c>
      <c r="H49" s="37"/>
      <c r="I49" s="26">
        <f>(E49*1.998)/(G49*J8)</f>
        <v>0.53474774135716341</v>
      </c>
      <c r="L49" s="16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spans="1:47" x14ac:dyDescent="0.2">
      <c r="A50" s="14"/>
      <c r="B50" s="9"/>
      <c r="C50" s="39" t="s">
        <v>26</v>
      </c>
      <c r="D50" s="35"/>
      <c r="E50" s="36">
        <v>517.74860000000001</v>
      </c>
      <c r="F50" s="36"/>
      <c r="G50" s="37">
        <f t="shared" si="0"/>
        <v>2.6315789473684199</v>
      </c>
      <c r="H50" s="37"/>
      <c r="I50" s="26">
        <f>(E50*1.998)/(G50*J8)</f>
        <v>0.51673904501390822</v>
      </c>
      <c r="L50" s="16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spans="1:47" x14ac:dyDescent="0.2">
      <c r="A51" s="14"/>
      <c r="B51" s="9"/>
      <c r="C51" s="39" t="s">
        <v>40</v>
      </c>
      <c r="D51" s="35"/>
      <c r="E51" s="36">
        <v>571.73473999999999</v>
      </c>
      <c r="F51" s="36"/>
      <c r="G51" s="37">
        <f t="shared" si="0"/>
        <v>2.6315789473684199</v>
      </c>
      <c r="H51" s="37"/>
      <c r="I51" s="26">
        <f>(E51*1.998)/(G51*J8)</f>
        <v>0.57061991775327847</v>
      </c>
      <c r="L51" s="16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spans="1:47" x14ac:dyDescent="0.2">
      <c r="A52" s="14"/>
      <c r="B52" s="9"/>
      <c r="C52" s="34" t="s">
        <v>39</v>
      </c>
      <c r="D52" s="35"/>
      <c r="E52" s="36">
        <v>508.73181</v>
      </c>
      <c r="F52" s="36"/>
      <c r="G52" s="37">
        <f t="shared" si="0"/>
        <v>2.6315789473684199</v>
      </c>
      <c r="H52" s="37"/>
      <c r="I52" s="26">
        <f>(E52*1.998)/(G52*J8)</f>
        <v>0.50773983680032553</v>
      </c>
      <c r="L52" s="16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</row>
    <row r="53" spans="1:47" x14ac:dyDescent="0.2">
      <c r="A53" s="14"/>
      <c r="B53" s="9"/>
      <c r="C53" s="34" t="s">
        <v>34</v>
      </c>
      <c r="D53" s="35"/>
      <c r="E53" s="36">
        <v>475.50797</v>
      </c>
      <c r="F53" s="36"/>
      <c r="G53" s="37">
        <f t="shared" si="0"/>
        <v>2.6315789473684199</v>
      </c>
      <c r="H53" s="37"/>
      <c r="I53" s="26">
        <f>(E53*1.998)/(G53*J8)</f>
        <v>0.47458077977285135</v>
      </c>
      <c r="L53" s="16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7" x14ac:dyDescent="0.2">
      <c r="A54" s="14"/>
      <c r="B54" s="9"/>
      <c r="C54" s="27"/>
      <c r="D54" s="27"/>
      <c r="E54" s="5"/>
      <c r="F54" s="5"/>
      <c r="G54" s="33">
        <f>SUM(G16:H53)</f>
        <v>100</v>
      </c>
      <c r="H54" s="33"/>
      <c r="I54" s="4"/>
      <c r="L54" s="16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</row>
    <row r="55" spans="1:47" x14ac:dyDescent="0.2">
      <c r="A55" s="14"/>
      <c r="B55" s="9"/>
      <c r="C55" s="27"/>
      <c r="D55" s="28"/>
      <c r="E55" s="5"/>
      <c r="F55" s="5"/>
      <c r="G55" s="29"/>
      <c r="H55" s="29"/>
      <c r="L55" s="16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 x14ac:dyDescent="0.2">
      <c r="A56" s="14"/>
      <c r="B56" s="9"/>
      <c r="C56" s="28"/>
      <c r="D56" s="27"/>
      <c r="E56" s="5"/>
      <c r="F56" s="5"/>
      <c r="G56" s="29"/>
      <c r="H56" s="29"/>
      <c r="I56" s="4"/>
      <c r="L56" s="16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</row>
    <row r="57" spans="1:47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2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</row>
    <row r="58" spans="1:47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</row>
    <row r="59" spans="1:47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</row>
    <row r="60" spans="1:47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</row>
    <row r="61" spans="1:47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</row>
    <row r="62" spans="1:47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</row>
    <row r="63" spans="1:47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</row>
    <row r="64" spans="1:47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</row>
    <row r="65" spans="2:47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</row>
    <row r="66" spans="2:47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</row>
    <row r="67" spans="2:47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2:47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2:47" x14ac:dyDescent="0.2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</row>
    <row r="70" spans="2:47" x14ac:dyDescent="0.2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2:47" x14ac:dyDescent="0.2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2:47" x14ac:dyDescent="0.2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</row>
    <row r="73" spans="2:47" x14ac:dyDescent="0.2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</row>
    <row r="74" spans="2:47" x14ac:dyDescent="0.2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</row>
    <row r="75" spans="2:47" x14ac:dyDescent="0.2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</row>
    <row r="76" spans="2:47" x14ac:dyDescent="0.2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</row>
    <row r="77" spans="2:47" x14ac:dyDescent="0.2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</row>
    <row r="78" spans="2:47" x14ac:dyDescent="0.2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</row>
    <row r="79" spans="2:47" x14ac:dyDescent="0.2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</row>
    <row r="80" spans="2:47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</row>
    <row r="81" spans="2:47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  <row r="82" spans="2:47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</row>
    <row r="83" spans="2:47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</row>
    <row r="84" spans="2:47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2:47" x14ac:dyDescent="0.2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2:47" x14ac:dyDescent="0.2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2:47" x14ac:dyDescent="0.2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2:47" x14ac:dyDescent="0.2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2:47" x14ac:dyDescent="0.2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2:47" x14ac:dyDescent="0.2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2:47" x14ac:dyDescent="0.2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2:47" x14ac:dyDescent="0.2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2:47" x14ac:dyDescent="0.2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2:47" x14ac:dyDescent="0.2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2:47" x14ac:dyDescent="0.2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2:47" x14ac:dyDescent="0.2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2:47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2:47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2:47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2:47" x14ac:dyDescent="0.2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2:47" x14ac:dyDescent="0.2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2:47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2:47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2:47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2:47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2:47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2:47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2:47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2:47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2:47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2:47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2:47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2:47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2:47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2:47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2:47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2:47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2:47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2:47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2:47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2:47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2:47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2:47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2:47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2:47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2:47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2:47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2:47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2:47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2:47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2:47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2:47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2:47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2:47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2:47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2:47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2:47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2:47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2:47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2:47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2:47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2:47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2:47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2:47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2:47" x14ac:dyDescent="0.2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2:47" x14ac:dyDescent="0.2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2:47" x14ac:dyDescent="0.2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2:47" x14ac:dyDescent="0.2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2:47" x14ac:dyDescent="0.2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2:47" x14ac:dyDescent="0.2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2:47" x14ac:dyDescent="0.2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2:47" x14ac:dyDescent="0.2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</row>
    <row r="153" spans="2:47" x14ac:dyDescent="0.2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</row>
    <row r="154" spans="2:47" x14ac:dyDescent="0.2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</row>
    <row r="155" spans="2:47" x14ac:dyDescent="0.2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</row>
    <row r="156" spans="2:47" x14ac:dyDescent="0.2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</row>
    <row r="157" spans="2:47" x14ac:dyDescent="0.2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</row>
    <row r="158" spans="2:47" x14ac:dyDescent="0.2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</row>
    <row r="159" spans="2:47" x14ac:dyDescent="0.2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</row>
    <row r="160" spans="2:47" x14ac:dyDescent="0.2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</row>
    <row r="161" spans="2:47" x14ac:dyDescent="0.2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</row>
    <row r="162" spans="2:47" x14ac:dyDescent="0.2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</row>
    <row r="163" spans="2:47" x14ac:dyDescent="0.2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</row>
    <row r="164" spans="2:47" x14ac:dyDescent="0.2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</row>
    <row r="165" spans="2:47" x14ac:dyDescent="0.2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</row>
    <row r="166" spans="2:47" x14ac:dyDescent="0.2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</row>
    <row r="167" spans="2:47" x14ac:dyDescent="0.2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</row>
    <row r="168" spans="2:47" x14ac:dyDescent="0.2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</row>
    <row r="169" spans="2:47" x14ac:dyDescent="0.2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</row>
    <row r="170" spans="2:47" x14ac:dyDescent="0.2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</row>
    <row r="171" spans="2:47" x14ac:dyDescent="0.2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</row>
    <row r="172" spans="2:47" x14ac:dyDescent="0.2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</row>
    <row r="173" spans="2:47" x14ac:dyDescent="0.2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</row>
    <row r="174" spans="2:47" x14ac:dyDescent="0.2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</row>
    <row r="175" spans="2:47" x14ac:dyDescent="0.2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</row>
    <row r="176" spans="2:47" x14ac:dyDescent="0.2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</row>
    <row r="177" spans="2:47" x14ac:dyDescent="0.2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</row>
    <row r="178" spans="2:47" x14ac:dyDescent="0.2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</row>
    <row r="179" spans="2:47" x14ac:dyDescent="0.2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</row>
    <row r="180" spans="2:47" x14ac:dyDescent="0.2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</row>
    <row r="181" spans="2:47" x14ac:dyDescent="0.2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</row>
    <row r="182" spans="2:47" x14ac:dyDescent="0.2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</row>
    <row r="183" spans="2:47" x14ac:dyDescent="0.2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</row>
    <row r="184" spans="2:47" x14ac:dyDescent="0.2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</row>
    <row r="185" spans="2:47" x14ac:dyDescent="0.2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</row>
    <row r="186" spans="2:47" x14ac:dyDescent="0.2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</row>
    <row r="187" spans="2:47" x14ac:dyDescent="0.2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</row>
    <row r="188" spans="2:47" x14ac:dyDescent="0.2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</row>
    <row r="189" spans="2:47" x14ac:dyDescent="0.2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</row>
    <row r="190" spans="2:47" x14ac:dyDescent="0.2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</row>
    <row r="191" spans="2:47" x14ac:dyDescent="0.2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</row>
    <row r="192" spans="2:47" x14ac:dyDescent="0.2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</row>
    <row r="193" spans="2:47" x14ac:dyDescent="0.2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</row>
    <row r="194" spans="2:47" x14ac:dyDescent="0.2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</row>
    <row r="195" spans="2:47" x14ac:dyDescent="0.2"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</row>
    <row r="196" spans="2:47" x14ac:dyDescent="0.2"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</row>
    <row r="197" spans="2:47" x14ac:dyDescent="0.2"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</row>
    <row r="198" spans="2:47" x14ac:dyDescent="0.2"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</row>
    <row r="199" spans="2:47" x14ac:dyDescent="0.2"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</row>
    <row r="200" spans="2:47" x14ac:dyDescent="0.2"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</row>
    <row r="201" spans="2:47" x14ac:dyDescent="0.2"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</row>
    <row r="202" spans="2:47" x14ac:dyDescent="0.2"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</row>
    <row r="203" spans="2:47" x14ac:dyDescent="0.2"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</row>
    <row r="204" spans="2:47" x14ac:dyDescent="0.2"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</row>
    <row r="205" spans="2:47" x14ac:dyDescent="0.2"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</row>
    <row r="206" spans="2:47" x14ac:dyDescent="0.2"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</row>
    <row r="207" spans="2:47" x14ac:dyDescent="0.2"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</row>
    <row r="208" spans="2:47" x14ac:dyDescent="0.2"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</row>
    <row r="209" spans="2:47" x14ac:dyDescent="0.2"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</row>
    <row r="210" spans="2:47" x14ac:dyDescent="0.2"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</row>
    <row r="211" spans="2:47" x14ac:dyDescent="0.2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</row>
    <row r="212" spans="2:47" x14ac:dyDescent="0.2"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</row>
    <row r="213" spans="2:47" x14ac:dyDescent="0.2"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</row>
    <row r="214" spans="2:47" x14ac:dyDescent="0.2"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</row>
    <row r="215" spans="2:47" x14ac:dyDescent="0.2"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</row>
    <row r="216" spans="2:47" x14ac:dyDescent="0.2"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</row>
    <row r="217" spans="2:47" x14ac:dyDescent="0.2"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</row>
    <row r="218" spans="2:47" x14ac:dyDescent="0.2"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</row>
    <row r="219" spans="2:47" x14ac:dyDescent="0.2"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</row>
    <row r="220" spans="2:47" x14ac:dyDescent="0.2"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</row>
    <row r="221" spans="2:47" x14ac:dyDescent="0.2"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</row>
    <row r="222" spans="2:47" x14ac:dyDescent="0.2"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</row>
    <row r="223" spans="2:47" x14ac:dyDescent="0.2"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</row>
    <row r="224" spans="2:47" x14ac:dyDescent="0.2"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</row>
    <row r="225" spans="2:47" x14ac:dyDescent="0.2"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</row>
    <row r="226" spans="2:47" x14ac:dyDescent="0.2"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</row>
    <row r="227" spans="2:47" x14ac:dyDescent="0.2"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</row>
    <row r="228" spans="2:47" x14ac:dyDescent="0.2"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</row>
    <row r="229" spans="2:47" x14ac:dyDescent="0.2"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</row>
    <row r="230" spans="2:47" x14ac:dyDescent="0.2"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</row>
    <row r="231" spans="2:47" x14ac:dyDescent="0.2"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</row>
    <row r="232" spans="2:47" x14ac:dyDescent="0.2"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</row>
    <row r="233" spans="2:47" x14ac:dyDescent="0.2"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</row>
    <row r="234" spans="2:47" x14ac:dyDescent="0.2"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</row>
    <row r="235" spans="2:47" x14ac:dyDescent="0.2"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</row>
    <row r="236" spans="2:47" x14ac:dyDescent="0.2"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</row>
    <row r="237" spans="2:47" x14ac:dyDescent="0.2"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</row>
    <row r="238" spans="2:47" x14ac:dyDescent="0.2"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</row>
    <row r="239" spans="2:47" x14ac:dyDescent="0.2"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</row>
    <row r="240" spans="2:47" x14ac:dyDescent="0.2"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</row>
    <row r="241" spans="2:47" x14ac:dyDescent="0.2"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</row>
    <row r="242" spans="2:47" x14ac:dyDescent="0.2"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</row>
    <row r="243" spans="2:47" x14ac:dyDescent="0.2"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</row>
    <row r="244" spans="2:47" x14ac:dyDescent="0.2"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</row>
    <row r="245" spans="2:47" x14ac:dyDescent="0.2"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</row>
    <row r="246" spans="2:47" x14ac:dyDescent="0.2"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</row>
    <row r="247" spans="2:47" x14ac:dyDescent="0.2"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</row>
    <row r="248" spans="2:47" x14ac:dyDescent="0.2"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</row>
    <row r="249" spans="2:47" x14ac:dyDescent="0.2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</row>
    <row r="250" spans="2:47" x14ac:dyDescent="0.2"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</row>
    <row r="251" spans="2:47" x14ac:dyDescent="0.2"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</row>
    <row r="252" spans="2:47" x14ac:dyDescent="0.2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</row>
    <row r="253" spans="2:47" x14ac:dyDescent="0.2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</row>
    <row r="254" spans="2:47" x14ac:dyDescent="0.2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</row>
    <row r="255" spans="2:47" x14ac:dyDescent="0.2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</row>
    <row r="256" spans="2:47" x14ac:dyDescent="0.2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</row>
    <row r="257" spans="2:47" x14ac:dyDescent="0.2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</row>
    <row r="258" spans="2:47" x14ac:dyDescent="0.2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</row>
    <row r="259" spans="2:47" x14ac:dyDescent="0.2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</row>
    <row r="260" spans="2:47" x14ac:dyDescent="0.2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</row>
    <row r="261" spans="2:47" x14ac:dyDescent="0.2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</row>
    <row r="262" spans="2:47" x14ac:dyDescent="0.2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</row>
    <row r="263" spans="2:47" x14ac:dyDescent="0.2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</row>
    <row r="264" spans="2:47" x14ac:dyDescent="0.2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</row>
    <row r="265" spans="2:47" x14ac:dyDescent="0.2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</row>
    <row r="266" spans="2:47" x14ac:dyDescent="0.2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</row>
    <row r="267" spans="2:47" x14ac:dyDescent="0.2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</row>
    <row r="268" spans="2:47" x14ac:dyDescent="0.2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</row>
    <row r="269" spans="2:47" x14ac:dyDescent="0.2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</row>
    <row r="270" spans="2:47" x14ac:dyDescent="0.2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</row>
    <row r="271" spans="2:47" x14ac:dyDescent="0.2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</row>
    <row r="272" spans="2:47" x14ac:dyDescent="0.2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</row>
    <row r="273" spans="2:47" x14ac:dyDescent="0.2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</row>
    <row r="274" spans="2:47" x14ac:dyDescent="0.2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</row>
    <row r="275" spans="2:47" x14ac:dyDescent="0.2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</row>
    <row r="276" spans="2:47" x14ac:dyDescent="0.2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</row>
    <row r="277" spans="2:47" x14ac:dyDescent="0.2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</row>
    <row r="278" spans="2:47" x14ac:dyDescent="0.2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</row>
    <row r="279" spans="2:47" x14ac:dyDescent="0.2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</row>
    <row r="280" spans="2:47" x14ac:dyDescent="0.2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</row>
    <row r="281" spans="2:47" x14ac:dyDescent="0.2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</row>
    <row r="282" spans="2:47" x14ac:dyDescent="0.2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</row>
    <row r="283" spans="2:47" x14ac:dyDescent="0.2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</row>
    <row r="284" spans="2:47" x14ac:dyDescent="0.2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</row>
    <row r="285" spans="2:47" x14ac:dyDescent="0.2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</row>
    <row r="286" spans="2:47" x14ac:dyDescent="0.2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</row>
    <row r="287" spans="2:47" x14ac:dyDescent="0.2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</row>
    <row r="288" spans="2:47" x14ac:dyDescent="0.2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</row>
    <row r="289" spans="2:47" x14ac:dyDescent="0.2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</row>
    <row r="290" spans="2:47" x14ac:dyDescent="0.2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</row>
    <row r="291" spans="2:47" x14ac:dyDescent="0.2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</row>
    <row r="292" spans="2:47" x14ac:dyDescent="0.2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</row>
    <row r="293" spans="2:47" x14ac:dyDescent="0.2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</row>
    <row r="294" spans="2:47" x14ac:dyDescent="0.2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</row>
    <row r="295" spans="2:47" x14ac:dyDescent="0.2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</row>
    <row r="296" spans="2:47" x14ac:dyDescent="0.2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</row>
    <row r="297" spans="2:47" x14ac:dyDescent="0.2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</row>
    <row r="298" spans="2:47" x14ac:dyDescent="0.2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</row>
    <row r="299" spans="2:47" x14ac:dyDescent="0.2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</row>
    <row r="300" spans="2:47" x14ac:dyDescent="0.2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</row>
    <row r="301" spans="2:47" x14ac:dyDescent="0.2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</row>
    <row r="302" spans="2:47" x14ac:dyDescent="0.2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</row>
    <row r="303" spans="2:47" x14ac:dyDescent="0.2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</row>
    <row r="304" spans="2:47" x14ac:dyDescent="0.2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</row>
    <row r="305" spans="2:47" x14ac:dyDescent="0.2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</row>
    <row r="306" spans="2:47" x14ac:dyDescent="0.2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</row>
    <row r="307" spans="2:47" x14ac:dyDescent="0.2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</row>
    <row r="308" spans="2:47" x14ac:dyDescent="0.2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</row>
    <row r="309" spans="2:47" x14ac:dyDescent="0.2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</row>
    <row r="310" spans="2:47" x14ac:dyDescent="0.2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</row>
    <row r="311" spans="2:47" x14ac:dyDescent="0.2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</row>
    <row r="312" spans="2:47" x14ac:dyDescent="0.2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</row>
    <row r="313" spans="2:47" x14ac:dyDescent="0.2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</row>
    <row r="314" spans="2:47" x14ac:dyDescent="0.2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</row>
    <row r="315" spans="2:47" x14ac:dyDescent="0.2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</row>
    <row r="316" spans="2:47" x14ac:dyDescent="0.2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</row>
    <row r="317" spans="2:47" x14ac:dyDescent="0.2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</row>
    <row r="318" spans="2:47" x14ac:dyDescent="0.2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</row>
    <row r="319" spans="2:47" x14ac:dyDescent="0.2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</row>
    <row r="320" spans="2:47" x14ac:dyDescent="0.2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</row>
    <row r="321" spans="2:47" x14ac:dyDescent="0.2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</row>
    <row r="322" spans="2:47" x14ac:dyDescent="0.2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</row>
    <row r="323" spans="2:47" x14ac:dyDescent="0.2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</row>
    <row r="324" spans="2:47" x14ac:dyDescent="0.2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</row>
    <row r="325" spans="2:47" x14ac:dyDescent="0.2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</row>
    <row r="326" spans="2:47" x14ac:dyDescent="0.2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</row>
    <row r="327" spans="2:47" x14ac:dyDescent="0.2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</row>
    <row r="328" spans="2:47" x14ac:dyDescent="0.2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</row>
    <row r="329" spans="2:47" x14ac:dyDescent="0.2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</row>
    <row r="330" spans="2:47" x14ac:dyDescent="0.2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</row>
    <row r="331" spans="2:47" x14ac:dyDescent="0.2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</row>
    <row r="332" spans="2:47" x14ac:dyDescent="0.2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</row>
    <row r="333" spans="2:47" x14ac:dyDescent="0.2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</row>
    <row r="334" spans="2:47" x14ac:dyDescent="0.2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</row>
    <row r="335" spans="2:47" x14ac:dyDescent="0.2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</row>
    <row r="336" spans="2:47" x14ac:dyDescent="0.2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</row>
    <row r="337" spans="2:47" x14ac:dyDescent="0.2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</row>
    <row r="338" spans="2:47" x14ac:dyDescent="0.2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</row>
    <row r="339" spans="2:47" x14ac:dyDescent="0.2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</row>
    <row r="340" spans="2:47" x14ac:dyDescent="0.2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</row>
    <row r="341" spans="2:47" x14ac:dyDescent="0.2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</row>
    <row r="342" spans="2:47" x14ac:dyDescent="0.2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</row>
    <row r="343" spans="2:47" x14ac:dyDescent="0.2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</row>
    <row r="344" spans="2:47" x14ac:dyDescent="0.2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</row>
    <row r="345" spans="2:47" x14ac:dyDescent="0.2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</row>
    <row r="346" spans="2:47" x14ac:dyDescent="0.2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</row>
    <row r="347" spans="2:47" x14ac:dyDescent="0.2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</row>
    <row r="348" spans="2:47" x14ac:dyDescent="0.2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</row>
    <row r="349" spans="2:47" x14ac:dyDescent="0.2"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</row>
    <row r="350" spans="2:47" x14ac:dyDescent="0.2"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</row>
    <row r="351" spans="2:47" x14ac:dyDescent="0.2"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</row>
    <row r="352" spans="2:47" x14ac:dyDescent="0.2"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</row>
    <row r="353" spans="2:47" x14ac:dyDescent="0.2"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</row>
    <row r="354" spans="2:47" x14ac:dyDescent="0.2"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</row>
    <row r="355" spans="2:47" x14ac:dyDescent="0.2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</row>
    <row r="356" spans="2:47" x14ac:dyDescent="0.2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</row>
    <row r="357" spans="2:47" x14ac:dyDescent="0.2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</row>
    <row r="358" spans="2:47" x14ac:dyDescent="0.2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</row>
    <row r="359" spans="2:47" x14ac:dyDescent="0.2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</row>
    <row r="360" spans="2:47" x14ac:dyDescent="0.2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</row>
    <row r="361" spans="2:47" x14ac:dyDescent="0.2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</row>
    <row r="362" spans="2:47" x14ac:dyDescent="0.2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</row>
    <row r="363" spans="2:47" x14ac:dyDescent="0.2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</row>
    <row r="364" spans="2:47" x14ac:dyDescent="0.2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</row>
    <row r="365" spans="2:47" x14ac:dyDescent="0.2"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</row>
    <row r="366" spans="2:47" x14ac:dyDescent="0.2"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</row>
    <row r="367" spans="2:47" x14ac:dyDescent="0.2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</row>
    <row r="368" spans="2:47" x14ac:dyDescent="0.2"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</row>
    <row r="369" spans="2:47" x14ac:dyDescent="0.2"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</row>
    <row r="370" spans="2:47" x14ac:dyDescent="0.2"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</row>
    <row r="371" spans="2:47" x14ac:dyDescent="0.2"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</row>
    <row r="372" spans="2:47" x14ac:dyDescent="0.2"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</row>
    <row r="373" spans="2:47" x14ac:dyDescent="0.2"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</row>
    <row r="374" spans="2:47" x14ac:dyDescent="0.2"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</row>
    <row r="375" spans="2:47" x14ac:dyDescent="0.2"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</row>
    <row r="376" spans="2:47" x14ac:dyDescent="0.2"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</row>
    <row r="377" spans="2:47" x14ac:dyDescent="0.2"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</row>
    <row r="378" spans="2:47" x14ac:dyDescent="0.2"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</row>
    <row r="379" spans="2:47" x14ac:dyDescent="0.2"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</row>
    <row r="380" spans="2:47" x14ac:dyDescent="0.2"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</row>
    <row r="381" spans="2:47" x14ac:dyDescent="0.2"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</row>
    <row r="382" spans="2:47" x14ac:dyDescent="0.2"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</row>
    <row r="383" spans="2:47" x14ac:dyDescent="0.2"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</row>
    <row r="384" spans="2:47" x14ac:dyDescent="0.2"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</row>
    <row r="385" spans="2:47" x14ac:dyDescent="0.2"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</row>
    <row r="386" spans="2:47" x14ac:dyDescent="0.2"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</row>
    <row r="387" spans="2:47" x14ac:dyDescent="0.2"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</row>
    <row r="388" spans="2:47" x14ac:dyDescent="0.2"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</row>
    <row r="389" spans="2:47" x14ac:dyDescent="0.2"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</row>
    <row r="390" spans="2:47" x14ac:dyDescent="0.2"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</row>
    <row r="391" spans="2:47" x14ac:dyDescent="0.2"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</row>
    <row r="392" spans="2:47" x14ac:dyDescent="0.2"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</row>
    <row r="393" spans="2:47" x14ac:dyDescent="0.2"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</row>
    <row r="394" spans="2:47" x14ac:dyDescent="0.2"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</row>
    <row r="395" spans="2:47" x14ac:dyDescent="0.2"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</row>
    <row r="396" spans="2:47" x14ac:dyDescent="0.2"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</row>
    <row r="397" spans="2:47" x14ac:dyDescent="0.2"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</row>
    <row r="398" spans="2:47" x14ac:dyDescent="0.2"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</row>
    <row r="399" spans="2:47" x14ac:dyDescent="0.2"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</row>
    <row r="400" spans="2:47" x14ac:dyDescent="0.2"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</row>
    <row r="401" spans="13:47" x14ac:dyDescent="0.2"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</row>
    <row r="402" spans="13:47" x14ac:dyDescent="0.2"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</row>
    <row r="403" spans="13:47" x14ac:dyDescent="0.2"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</row>
    <row r="404" spans="13:47" x14ac:dyDescent="0.2"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</row>
    <row r="405" spans="13:47" x14ac:dyDescent="0.2"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</row>
    <row r="406" spans="13:47" x14ac:dyDescent="0.2"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</row>
    <row r="407" spans="13:47" x14ac:dyDescent="0.2"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</row>
    <row r="408" spans="13:47" x14ac:dyDescent="0.2"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</row>
    <row r="409" spans="13:47" x14ac:dyDescent="0.2"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</row>
    <row r="410" spans="13:47" x14ac:dyDescent="0.2"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</row>
    <row r="411" spans="13:47" x14ac:dyDescent="0.2"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</row>
    <row r="412" spans="13:47" x14ac:dyDescent="0.2"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</row>
    <row r="413" spans="13:47" x14ac:dyDescent="0.2"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</row>
    <row r="414" spans="13:47" x14ac:dyDescent="0.2"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</row>
    <row r="415" spans="13:47" x14ac:dyDescent="0.2"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</row>
    <row r="416" spans="13:47" x14ac:dyDescent="0.2"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</row>
    <row r="417" spans="13:47" x14ac:dyDescent="0.2"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</row>
    <row r="418" spans="13:47" x14ac:dyDescent="0.2"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</row>
    <row r="419" spans="13:47" x14ac:dyDescent="0.2"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</row>
    <row r="420" spans="13:47" x14ac:dyDescent="0.2"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</row>
    <row r="421" spans="13:47" x14ac:dyDescent="0.2"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</row>
    <row r="422" spans="13:47" x14ac:dyDescent="0.2"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</row>
    <row r="423" spans="13:47" x14ac:dyDescent="0.2"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</row>
    <row r="424" spans="13:47" x14ac:dyDescent="0.2"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</row>
    <row r="425" spans="13:47" x14ac:dyDescent="0.2"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</row>
    <row r="426" spans="13:47" x14ac:dyDescent="0.2"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</row>
    <row r="427" spans="13:47" x14ac:dyDescent="0.2"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</row>
    <row r="428" spans="13:47" x14ac:dyDescent="0.2"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</row>
    <row r="429" spans="13:47" x14ac:dyDescent="0.2"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</row>
    <row r="430" spans="13:47" x14ac:dyDescent="0.2"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</row>
    <row r="431" spans="13:47" x14ac:dyDescent="0.2"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</row>
    <row r="432" spans="13:47" x14ac:dyDescent="0.2"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</row>
    <row r="433" spans="13:47" x14ac:dyDescent="0.2"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</row>
    <row r="434" spans="13:47" x14ac:dyDescent="0.2"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</row>
    <row r="435" spans="13:47" x14ac:dyDescent="0.2"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</row>
    <row r="436" spans="13:47" x14ac:dyDescent="0.2"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</row>
    <row r="437" spans="13:47" x14ac:dyDescent="0.2"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</row>
    <row r="438" spans="13:47" x14ac:dyDescent="0.2"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</row>
    <row r="439" spans="13:47" x14ac:dyDescent="0.2"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</row>
    <row r="440" spans="13:47" x14ac:dyDescent="0.2"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</row>
    <row r="441" spans="13:47" x14ac:dyDescent="0.2"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</row>
    <row r="442" spans="13:47" x14ac:dyDescent="0.2"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</row>
    <row r="443" spans="13:47" x14ac:dyDescent="0.2"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</row>
    <row r="444" spans="13:47" x14ac:dyDescent="0.2"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</row>
    <row r="445" spans="13:47" x14ac:dyDescent="0.2"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</row>
    <row r="446" spans="13:47" x14ac:dyDescent="0.2"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</row>
    <row r="447" spans="13:47" x14ac:dyDescent="0.2"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</row>
    <row r="448" spans="13:47" x14ac:dyDescent="0.2"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</row>
    <row r="449" spans="13:47" x14ac:dyDescent="0.2"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</row>
    <row r="450" spans="13:47" x14ac:dyDescent="0.2"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</row>
    <row r="451" spans="13:47" x14ac:dyDescent="0.2"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</row>
    <row r="452" spans="13:47" x14ac:dyDescent="0.2"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</row>
    <row r="453" spans="13:47" x14ac:dyDescent="0.2"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</row>
    <row r="454" spans="13:47" x14ac:dyDescent="0.2"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</row>
    <row r="455" spans="13:47" x14ac:dyDescent="0.2"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</row>
    <row r="456" spans="13:47" x14ac:dyDescent="0.2"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</row>
    <row r="457" spans="13:47" x14ac:dyDescent="0.2"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</row>
    <row r="458" spans="13:47" x14ac:dyDescent="0.2"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</row>
    <row r="459" spans="13:47" x14ac:dyDescent="0.2"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</row>
    <row r="460" spans="13:47" x14ac:dyDescent="0.2"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  <c r="AT460" s="9"/>
      <c r="AU460" s="9"/>
    </row>
    <row r="461" spans="13:47" x14ac:dyDescent="0.2"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  <c r="AT461" s="9"/>
      <c r="AU461" s="9"/>
    </row>
    <row r="462" spans="13:47" x14ac:dyDescent="0.2"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  <c r="AT462" s="9"/>
      <c r="AU462" s="9"/>
    </row>
    <row r="463" spans="13:47" x14ac:dyDescent="0.2"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  <c r="AT463" s="9"/>
      <c r="AU463" s="9"/>
    </row>
    <row r="464" spans="13:47" x14ac:dyDescent="0.2"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  <c r="AT464" s="9"/>
      <c r="AU464" s="9"/>
    </row>
    <row r="465" spans="13:47" x14ac:dyDescent="0.2"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  <c r="AT465" s="9"/>
      <c r="AU465" s="9"/>
    </row>
    <row r="466" spans="13:47" x14ac:dyDescent="0.2"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</row>
    <row r="467" spans="13:47" x14ac:dyDescent="0.2"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  <c r="AT467" s="9"/>
      <c r="AU467" s="9"/>
    </row>
    <row r="468" spans="13:47" x14ac:dyDescent="0.2"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  <c r="AT468" s="9"/>
      <c r="AU468" s="9"/>
    </row>
    <row r="469" spans="13:47" x14ac:dyDescent="0.2"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  <c r="AT469" s="9"/>
      <c r="AU469" s="9"/>
    </row>
    <row r="470" spans="13:47" x14ac:dyDescent="0.2"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  <c r="AT470" s="9"/>
      <c r="AU470" s="9"/>
    </row>
    <row r="471" spans="13:47" x14ac:dyDescent="0.2"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  <c r="AT471" s="9"/>
      <c r="AU471" s="9"/>
    </row>
    <row r="472" spans="13:47" x14ac:dyDescent="0.2"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  <c r="AT472" s="9"/>
      <c r="AU472" s="9"/>
    </row>
    <row r="473" spans="13:47" x14ac:dyDescent="0.2"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  <c r="AT473" s="9"/>
      <c r="AU473" s="9"/>
    </row>
    <row r="474" spans="13:47" x14ac:dyDescent="0.2"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  <c r="AT474" s="9"/>
      <c r="AU474" s="9"/>
    </row>
    <row r="475" spans="13:47" x14ac:dyDescent="0.2"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  <c r="AT475" s="9"/>
      <c r="AU475" s="9"/>
    </row>
    <row r="476" spans="13:47" x14ac:dyDescent="0.2"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</row>
    <row r="477" spans="13:47" x14ac:dyDescent="0.2"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</row>
    <row r="478" spans="13:47" x14ac:dyDescent="0.2"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  <c r="AS478" s="9"/>
      <c r="AT478" s="9"/>
      <c r="AU478" s="9"/>
    </row>
    <row r="479" spans="13:47" x14ac:dyDescent="0.2"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  <c r="AT479" s="9"/>
      <c r="AU479" s="9"/>
    </row>
    <row r="480" spans="13:47" x14ac:dyDescent="0.2"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</row>
    <row r="481" spans="13:47" x14ac:dyDescent="0.2"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  <c r="AT481" s="9"/>
      <c r="AU481" s="9"/>
    </row>
    <row r="482" spans="13:47" x14ac:dyDescent="0.2"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  <c r="AT482" s="9"/>
      <c r="AU482" s="9"/>
    </row>
    <row r="483" spans="13:47" x14ac:dyDescent="0.2"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  <c r="AT483" s="9"/>
      <c r="AU483" s="9"/>
    </row>
    <row r="484" spans="13:47" x14ac:dyDescent="0.2"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  <c r="AR484" s="9"/>
      <c r="AS484" s="9"/>
      <c r="AT484" s="9"/>
      <c r="AU484" s="9"/>
    </row>
    <row r="485" spans="13:47" x14ac:dyDescent="0.2"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</row>
    <row r="486" spans="13:47" x14ac:dyDescent="0.2"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</row>
    <row r="487" spans="13:47" x14ac:dyDescent="0.2"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</row>
    <row r="488" spans="13:47" x14ac:dyDescent="0.2"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</row>
    <row r="489" spans="13:47" x14ac:dyDescent="0.2"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  <c r="AT489" s="9"/>
      <c r="AU489" s="9"/>
    </row>
    <row r="490" spans="13:47" x14ac:dyDescent="0.2"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</row>
    <row r="491" spans="13:47" x14ac:dyDescent="0.2"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</row>
    <row r="492" spans="13:47" x14ac:dyDescent="0.2"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</row>
    <row r="493" spans="13:47" x14ac:dyDescent="0.2"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</row>
    <row r="494" spans="13:47" x14ac:dyDescent="0.2"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</row>
    <row r="495" spans="13:47" x14ac:dyDescent="0.2"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</row>
    <row r="496" spans="13:47" x14ac:dyDescent="0.2"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</row>
    <row r="497" spans="13:47" x14ac:dyDescent="0.2"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</row>
    <row r="498" spans="13:47" x14ac:dyDescent="0.2"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</row>
    <row r="499" spans="13:47" x14ac:dyDescent="0.2"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</row>
    <row r="500" spans="13:47" x14ac:dyDescent="0.2"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</row>
    <row r="501" spans="13:47" x14ac:dyDescent="0.2"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</row>
    <row r="502" spans="13:47" x14ac:dyDescent="0.2"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</row>
    <row r="503" spans="13:47" x14ac:dyDescent="0.2"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</row>
    <row r="504" spans="13:47" x14ac:dyDescent="0.2"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</row>
    <row r="505" spans="13:47" x14ac:dyDescent="0.2"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</row>
    <row r="506" spans="13:47" x14ac:dyDescent="0.2"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</row>
    <row r="507" spans="13:47" x14ac:dyDescent="0.2"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</row>
    <row r="508" spans="13:47" x14ac:dyDescent="0.2"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</row>
    <row r="509" spans="13:47" x14ac:dyDescent="0.2"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  <c r="AT509" s="9"/>
      <c r="AU509" s="9"/>
    </row>
    <row r="510" spans="13:47" x14ac:dyDescent="0.2"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  <c r="AT510" s="9"/>
      <c r="AU510" s="9"/>
    </row>
    <row r="511" spans="13:47" x14ac:dyDescent="0.2"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</row>
    <row r="512" spans="13:47" x14ac:dyDescent="0.2"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</row>
  </sheetData>
  <mergeCells count="124">
    <mergeCell ref="G17:H17"/>
    <mergeCell ref="E24:F24"/>
    <mergeCell ref="C18:D18"/>
    <mergeCell ref="H2:J2"/>
    <mergeCell ref="J6:K6"/>
    <mergeCell ref="J8:K8"/>
    <mergeCell ref="F6:I6"/>
    <mergeCell ref="F8:I8"/>
    <mergeCell ref="C46:D46"/>
    <mergeCell ref="E46:F46"/>
    <mergeCell ref="G46:H46"/>
    <mergeCell ref="C31:D31"/>
    <mergeCell ref="E31:F31"/>
    <mergeCell ref="G31:H31"/>
    <mergeCell ref="B4:I4"/>
    <mergeCell ref="C15:D15"/>
    <mergeCell ref="E15:F15"/>
    <mergeCell ref="G15:H15"/>
    <mergeCell ref="C16:D16"/>
    <mergeCell ref="C17:D17"/>
    <mergeCell ref="E19:F19"/>
    <mergeCell ref="G21:H21"/>
    <mergeCell ref="G18:H18"/>
    <mergeCell ref="G16:H16"/>
    <mergeCell ref="G19:H19"/>
    <mergeCell ref="G42:H42"/>
    <mergeCell ref="E18:F18"/>
    <mergeCell ref="C22:D22"/>
    <mergeCell ref="C40:D40"/>
    <mergeCell ref="C32:D32"/>
    <mergeCell ref="C34:D34"/>
    <mergeCell ref="C35:D35"/>
    <mergeCell ref="C36:D36"/>
    <mergeCell ref="C37:D37"/>
    <mergeCell ref="C27:D27"/>
    <mergeCell ref="C24:D24"/>
    <mergeCell ref="C19:D19"/>
    <mergeCell ref="C20:D20"/>
    <mergeCell ref="G23:H23"/>
    <mergeCell ref="G20:H20"/>
    <mergeCell ref="G22:H22"/>
    <mergeCell ref="G25:H25"/>
    <mergeCell ref="G24:H24"/>
    <mergeCell ref="C26:D26"/>
    <mergeCell ref="C42:D42"/>
    <mergeCell ref="C39:D39"/>
    <mergeCell ref="E20:F20"/>
    <mergeCell ref="E22:F22"/>
    <mergeCell ref="E23:F23"/>
    <mergeCell ref="E25:F25"/>
    <mergeCell ref="E26:F26"/>
    <mergeCell ref="E41:F41"/>
    <mergeCell ref="E49:F49"/>
    <mergeCell ref="E21:F21"/>
    <mergeCell ref="G45:H45"/>
    <mergeCell ref="G38:H38"/>
    <mergeCell ref="E42:F42"/>
    <mergeCell ref="E34:F34"/>
    <mergeCell ref="E39:F39"/>
    <mergeCell ref="E45:F45"/>
    <mergeCell ref="E16:F16"/>
    <mergeCell ref="E17:F17"/>
    <mergeCell ref="E35:F35"/>
    <mergeCell ref="E36:F36"/>
    <mergeCell ref="E37:F37"/>
    <mergeCell ref="C49:D49"/>
    <mergeCell ref="C50:D50"/>
    <mergeCell ref="C28:D28"/>
    <mergeCell ref="C29:D29"/>
    <mergeCell ref="E50:F50"/>
    <mergeCell ref="E27:F27"/>
    <mergeCell ref="E28:F28"/>
    <mergeCell ref="E30:F30"/>
    <mergeCell ref="E29:F29"/>
    <mergeCell ref="E40:F40"/>
    <mergeCell ref="E32:F32"/>
    <mergeCell ref="C47:D47"/>
    <mergeCell ref="E47:F47"/>
    <mergeCell ref="C21:D21"/>
    <mergeCell ref="C38:D38"/>
    <mergeCell ref="E38:F38"/>
    <mergeCell ref="C30:D30"/>
    <mergeCell ref="C23:D23"/>
    <mergeCell ref="C25:D25"/>
    <mergeCell ref="G50:H50"/>
    <mergeCell ref="G51:H51"/>
    <mergeCell ref="G26:H26"/>
    <mergeCell ref="G30:H30"/>
    <mergeCell ref="G27:H27"/>
    <mergeCell ref="G28:H28"/>
    <mergeCell ref="G29:H29"/>
    <mergeCell ref="G32:H32"/>
    <mergeCell ref="G34:H34"/>
    <mergeCell ref="G40:H40"/>
    <mergeCell ref="G39:H39"/>
    <mergeCell ref="G49:H49"/>
    <mergeCell ref="G35:H35"/>
    <mergeCell ref="G36:H36"/>
    <mergeCell ref="G37:H37"/>
    <mergeCell ref="G41:H41"/>
    <mergeCell ref="G54:H54"/>
    <mergeCell ref="C52:D52"/>
    <mergeCell ref="E52:F52"/>
    <mergeCell ref="G52:H52"/>
    <mergeCell ref="C53:D53"/>
    <mergeCell ref="E53:F53"/>
    <mergeCell ref="G53:H53"/>
    <mergeCell ref="C33:D33"/>
    <mergeCell ref="E33:F33"/>
    <mergeCell ref="G33:H33"/>
    <mergeCell ref="G47:H47"/>
    <mergeCell ref="C48:D48"/>
    <mergeCell ref="E48:F48"/>
    <mergeCell ref="G48:H48"/>
    <mergeCell ref="C43:D43"/>
    <mergeCell ref="E43:F43"/>
    <mergeCell ref="G43:H43"/>
    <mergeCell ref="C44:D44"/>
    <mergeCell ref="E44:F44"/>
    <mergeCell ref="G44:H44"/>
    <mergeCell ref="C45:D45"/>
    <mergeCell ref="E51:F51"/>
    <mergeCell ref="C41:D41"/>
    <mergeCell ref="C51:D51"/>
  </mergeCells>
  <phoneticPr fontId="0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62"/>
  <sheetViews>
    <sheetView tabSelected="1" zoomScale="70" zoomScaleNormal="70" workbookViewId="0">
      <selection sqref="A1:D1"/>
    </sheetView>
  </sheetViews>
  <sheetFormatPr defaultRowHeight="12.75" x14ac:dyDescent="0.2"/>
  <cols>
    <col min="1" max="1" width="4.5703125" style="8" customWidth="1"/>
    <col min="2" max="2" width="9.5703125" style="8" bestFit="1" customWidth="1"/>
    <col min="3" max="3" width="13.42578125" style="8" customWidth="1"/>
    <col min="4" max="4" width="9.85546875" style="8" customWidth="1"/>
    <col min="5" max="5" width="10.42578125" style="8" bestFit="1" customWidth="1"/>
    <col min="6" max="6" width="9.5703125" style="8" customWidth="1"/>
    <col min="7" max="7" width="10.28515625" style="8" customWidth="1"/>
    <col min="8" max="8" width="10.85546875" style="8" customWidth="1"/>
    <col min="9" max="9" width="13.5703125" style="8" bestFit="1" customWidth="1"/>
    <col min="10" max="10" width="2.5703125" style="8" customWidth="1"/>
    <col min="11" max="11" width="28.140625" style="8" customWidth="1"/>
    <col min="12" max="14" width="9.140625" style="8"/>
    <col min="15" max="16" width="9.7109375" style="8" bestFit="1" customWidth="1"/>
    <col min="17" max="16384" width="9.140625" style="8"/>
  </cols>
  <sheetData>
    <row r="1" spans="1:11" x14ac:dyDescent="0.2">
      <c r="A1" s="48"/>
      <c r="B1" s="48"/>
      <c r="C1" s="48"/>
      <c r="D1" s="48"/>
    </row>
    <row r="2" spans="1:11" x14ac:dyDescent="0.2">
      <c r="H2" s="17"/>
      <c r="I2" s="49"/>
    </row>
    <row r="3" spans="1:11" ht="20.25" x14ac:dyDescent="0.25">
      <c r="B3" s="50" t="s">
        <v>2</v>
      </c>
      <c r="C3" s="50"/>
      <c r="D3" s="50"/>
      <c r="E3" s="50"/>
      <c r="F3" s="50"/>
      <c r="G3" s="50"/>
      <c r="H3" s="50"/>
      <c r="I3" s="50"/>
      <c r="J3" s="51"/>
      <c r="K3" s="51"/>
    </row>
    <row r="4" spans="1:11" ht="12.75" customHeight="1" x14ac:dyDescent="0.25">
      <c r="B4" s="52"/>
      <c r="C4" s="53"/>
      <c r="D4" s="53"/>
      <c r="E4" s="53"/>
      <c r="F4" s="53"/>
      <c r="G4" s="53"/>
      <c r="H4" s="54" t="s">
        <v>3</v>
      </c>
      <c r="I4" s="55">
        <v>43051</v>
      </c>
      <c r="J4" s="51"/>
      <c r="K4" s="51"/>
    </row>
    <row r="5" spans="1:11" x14ac:dyDescent="0.2">
      <c r="B5" s="17" t="s">
        <v>0</v>
      </c>
      <c r="C5" s="44"/>
      <c r="D5" s="44"/>
      <c r="E5" s="44"/>
      <c r="F5" s="56"/>
    </row>
    <row r="6" spans="1:11" ht="3" customHeight="1" x14ac:dyDescent="0.2">
      <c r="B6" s="17"/>
      <c r="C6" s="17"/>
      <c r="D6" s="57"/>
      <c r="E6" s="57"/>
      <c r="F6" s="57"/>
    </row>
    <row r="7" spans="1:11" ht="13.5" customHeight="1" x14ac:dyDescent="0.2">
      <c r="B7" s="58" t="s">
        <v>10</v>
      </c>
      <c r="C7" s="59"/>
      <c r="E7" s="60" t="s">
        <v>50</v>
      </c>
      <c r="F7" s="60"/>
      <c r="G7" s="60"/>
      <c r="H7" s="60"/>
      <c r="I7" s="61">
        <v>20</v>
      </c>
    </row>
    <row r="8" spans="1:11" ht="3" customHeight="1" x14ac:dyDescent="0.2">
      <c r="B8" s="17"/>
      <c r="C8" s="17"/>
      <c r="D8" s="62"/>
      <c r="E8" s="63"/>
      <c r="F8" s="63"/>
      <c r="G8" s="63"/>
      <c r="H8" s="63"/>
      <c r="I8" s="64"/>
    </row>
    <row r="9" spans="1:11" x14ac:dyDescent="0.2">
      <c r="B9" s="65" t="s">
        <v>1</v>
      </c>
      <c r="E9" s="60" t="s">
        <v>4</v>
      </c>
      <c r="F9" s="60"/>
      <c r="G9" s="60"/>
      <c r="H9" s="60"/>
      <c r="I9" s="66">
        <v>1</v>
      </c>
    </row>
    <row r="10" spans="1:11" ht="3" customHeight="1" x14ac:dyDescent="0.2">
      <c r="B10" s="67"/>
      <c r="C10" s="68"/>
      <c r="D10" s="62"/>
      <c r="E10" s="63"/>
      <c r="F10" s="63"/>
      <c r="G10" s="63"/>
      <c r="H10" s="63"/>
      <c r="I10" s="63"/>
    </row>
    <row r="11" spans="1:11" ht="13.5" x14ac:dyDescent="0.25">
      <c r="B11" s="67"/>
      <c r="C11" s="69" t="s">
        <v>37</v>
      </c>
      <c r="E11" s="60" t="s">
        <v>41</v>
      </c>
      <c r="F11" s="60"/>
      <c r="G11" s="60"/>
      <c r="H11" s="60"/>
      <c r="I11" s="70">
        <v>1191.9118699999999</v>
      </c>
    </row>
    <row r="12" spans="1:11" ht="3" customHeight="1" x14ac:dyDescent="0.2">
      <c r="E12" s="63"/>
      <c r="F12" s="63"/>
      <c r="G12" s="63"/>
      <c r="H12" s="63"/>
      <c r="I12" s="63"/>
    </row>
    <row r="13" spans="1:11" x14ac:dyDescent="0.2">
      <c r="E13" s="60" t="s">
        <v>5</v>
      </c>
      <c r="F13" s="60"/>
      <c r="G13" s="60"/>
      <c r="H13" s="60"/>
      <c r="I13" s="71">
        <v>1</v>
      </c>
    </row>
    <row r="14" spans="1:11" x14ac:dyDescent="0.2">
      <c r="J14" s="20"/>
    </row>
    <row r="15" spans="1:11" x14ac:dyDescent="0.2">
      <c r="F15" s="72"/>
      <c r="G15" s="72"/>
      <c r="H15" s="72"/>
      <c r="I15" s="72"/>
      <c r="J15" s="20"/>
    </row>
    <row r="16" spans="1:11" ht="12.75" customHeight="1" x14ac:dyDescent="0.2">
      <c r="A16" s="73" t="s">
        <v>6</v>
      </c>
      <c r="B16" s="74"/>
      <c r="C16" s="47" t="s">
        <v>20</v>
      </c>
      <c r="D16" s="75" t="s">
        <v>15</v>
      </c>
      <c r="E16" s="75" t="s">
        <v>16</v>
      </c>
      <c r="F16" s="75" t="s">
        <v>17</v>
      </c>
      <c r="G16" s="75" t="s">
        <v>18</v>
      </c>
      <c r="H16" s="75" t="s">
        <v>19</v>
      </c>
      <c r="I16" s="75" t="s">
        <v>23</v>
      </c>
      <c r="J16" s="20"/>
      <c r="K16" s="76" t="s">
        <v>36</v>
      </c>
    </row>
    <row r="17" spans="1:16" s="80" customFormat="1" ht="47.25" customHeight="1" x14ac:dyDescent="0.2">
      <c r="A17" s="77"/>
      <c r="B17" s="78"/>
      <c r="C17" s="47"/>
      <c r="D17" s="75"/>
      <c r="E17" s="75"/>
      <c r="F17" s="75"/>
      <c r="G17" s="75"/>
      <c r="H17" s="75"/>
      <c r="I17" s="75"/>
      <c r="J17" s="79"/>
      <c r="K17" s="76"/>
    </row>
    <row r="18" spans="1:16" x14ac:dyDescent="0.2">
      <c r="A18" s="38">
        <v>0.16666666666666666</v>
      </c>
      <c r="B18" s="38"/>
      <c r="C18" s="81">
        <v>0</v>
      </c>
      <c r="D18" s="82">
        <f>#REF!</f>
        <v>0.49902505290589699</v>
      </c>
      <c r="E18" s="83">
        <f>((C18/$I$11)*(($I$7*$I$9)/D18))/1000</f>
        <v>0</v>
      </c>
      <c r="F18" s="84">
        <v>0.98684099999999997</v>
      </c>
      <c r="G18" s="84">
        <v>0.86266246400000002</v>
      </c>
      <c r="H18" s="83">
        <f>E18*F18</f>
        <v>0</v>
      </c>
      <c r="I18" s="83"/>
      <c r="J18" s="85"/>
      <c r="K18" s="86"/>
    </row>
    <row r="19" spans="1:16" x14ac:dyDescent="0.2">
      <c r="A19" s="38">
        <v>0.25</v>
      </c>
      <c r="B19" s="38"/>
      <c r="C19" s="81">
        <v>0</v>
      </c>
      <c r="D19" s="82">
        <f>#REF!</f>
        <v>0.49902505290589699</v>
      </c>
      <c r="E19" s="83">
        <f>((C19/$I$11)*(($I$7*$I$9)/D19))/1000</f>
        <v>0</v>
      </c>
      <c r="F19" s="84">
        <v>0.98967700000000003</v>
      </c>
      <c r="G19" s="84">
        <v>0.89225683</v>
      </c>
      <c r="H19" s="83">
        <f>E19*F19</f>
        <v>0</v>
      </c>
      <c r="I19" s="83"/>
      <c r="J19" s="85"/>
      <c r="K19" s="86"/>
    </row>
    <row r="20" spans="1:16" x14ac:dyDescent="0.2">
      <c r="A20" s="38">
        <v>0.33333333333333331</v>
      </c>
      <c r="B20" s="38"/>
      <c r="C20" s="81">
        <v>162.13367</v>
      </c>
      <c r="D20" s="82">
        <f>#REF!</f>
        <v>0.58399554573934276</v>
      </c>
      <c r="E20" s="83">
        <f>((C20/$I$11)*(($I$7*$I$9)/D20))/1000</f>
        <v>4.6585367888835241E-3</v>
      </c>
      <c r="F20" s="87">
        <v>0.99150000000000005</v>
      </c>
      <c r="G20" s="87">
        <v>0.91139999999999999</v>
      </c>
      <c r="H20" s="83">
        <f>E20*F20</f>
        <v>4.6189392261780145E-3</v>
      </c>
      <c r="I20" s="83">
        <f t="shared" ref="I20:I55" si="0">E20*G20</f>
        <v>4.2457904293884434E-3</v>
      </c>
      <c r="J20" s="85"/>
      <c r="K20" s="86">
        <f>I$20/$I$62*100</f>
        <v>6.0678359563061033</v>
      </c>
    </row>
    <row r="21" spans="1:16" ht="13.5" x14ac:dyDescent="0.25">
      <c r="A21" s="34">
        <v>0.41666666666666669</v>
      </c>
      <c r="B21" s="35"/>
      <c r="C21" s="70">
        <v>0</v>
      </c>
      <c r="D21" s="82">
        <f>#REF!</f>
        <v>0.4203728360333055</v>
      </c>
      <c r="E21" s="83">
        <f t="shared" ref="E21:E55" si="1">((C21/$I$11)*(($I$7*$I$9)/D21))/1000</f>
        <v>0</v>
      </c>
      <c r="F21" s="84">
        <v>0.99280000000000002</v>
      </c>
      <c r="G21" s="84">
        <v>0.92469999999999997</v>
      </c>
      <c r="H21" s="83">
        <f>E21*F21</f>
        <v>0</v>
      </c>
      <c r="I21" s="83">
        <f t="shared" si="0"/>
        <v>0</v>
      </c>
      <c r="K21" s="86">
        <f>I$21/$I$62*100</f>
        <v>0</v>
      </c>
      <c r="N21" s="88"/>
      <c r="O21" s="89"/>
      <c r="P21" s="89"/>
    </row>
    <row r="22" spans="1:16" x14ac:dyDescent="0.2">
      <c r="A22" s="38">
        <v>0.5</v>
      </c>
      <c r="B22" s="38"/>
      <c r="C22" s="81">
        <v>0</v>
      </c>
      <c r="D22" s="82">
        <f>#REF!</f>
        <v>0.49829890159041151</v>
      </c>
      <c r="E22" s="83">
        <f t="shared" si="1"/>
        <v>0</v>
      </c>
      <c r="F22" s="84">
        <v>0.99370000000000003</v>
      </c>
      <c r="G22" s="84">
        <v>0.93459999999999999</v>
      </c>
      <c r="H22" s="83">
        <f t="shared" ref="H22:H55" si="2">E22*F22</f>
        <v>0</v>
      </c>
      <c r="I22" s="83"/>
      <c r="K22" s="86"/>
      <c r="N22" s="88"/>
      <c r="O22" s="89"/>
      <c r="P22" s="89"/>
    </row>
    <row r="23" spans="1:16" ht="13.5" x14ac:dyDescent="0.25">
      <c r="A23" s="38">
        <v>0.54166666666666663</v>
      </c>
      <c r="B23" s="38"/>
      <c r="C23" s="70">
        <v>0</v>
      </c>
      <c r="D23" s="82">
        <f>#REF!</f>
        <v>0.49902505290589699</v>
      </c>
      <c r="E23" s="83">
        <f>((C23/$I$11)*(($I$7*$I$9)/D23))/1000</f>
        <v>0</v>
      </c>
      <c r="F23" s="84">
        <v>0.99370000000000003</v>
      </c>
      <c r="G23" s="84">
        <v>0.93459999999999999</v>
      </c>
      <c r="H23" s="83">
        <f>E23*F23</f>
        <v>0</v>
      </c>
      <c r="I23" s="83">
        <f>E23*G23</f>
        <v>0</v>
      </c>
      <c r="K23" s="86">
        <f>$I$23/$I$62*100</f>
        <v>0</v>
      </c>
      <c r="N23" s="88"/>
      <c r="O23" s="89"/>
      <c r="P23" s="89"/>
    </row>
    <row r="24" spans="1:16" ht="13.5" x14ac:dyDescent="0.25">
      <c r="A24" s="38">
        <v>0.58333333333333337</v>
      </c>
      <c r="B24" s="38"/>
      <c r="C24" s="70">
        <v>158.05717000000001</v>
      </c>
      <c r="D24" s="82">
        <f>#REF!</f>
        <v>0.52228332313720438</v>
      </c>
      <c r="E24" s="83">
        <f>((C24/$I$11)*(($I$7*$I$9)/D24))/1000</f>
        <v>5.0780139984347196E-3</v>
      </c>
      <c r="F24" s="84">
        <v>0.99450000000000005</v>
      </c>
      <c r="G24" s="84">
        <v>0.94210000000000005</v>
      </c>
      <c r="H24" s="83">
        <f t="shared" si="2"/>
        <v>5.0500849214433286E-3</v>
      </c>
      <c r="I24" s="83">
        <f t="shared" si="0"/>
        <v>4.7839969879253496E-3</v>
      </c>
      <c r="K24" s="86">
        <f>$I$24/$I$62*100</f>
        <v>6.8370093675053933</v>
      </c>
      <c r="N24" s="88"/>
      <c r="O24" s="89"/>
      <c r="P24" s="89"/>
    </row>
    <row r="25" spans="1:16" ht="13.5" x14ac:dyDescent="0.25">
      <c r="A25" s="38">
        <v>0.58402777777777781</v>
      </c>
      <c r="B25" s="38"/>
      <c r="C25" s="70"/>
      <c r="D25" s="82">
        <f>#REF!</f>
        <v>0.52288651467965397</v>
      </c>
      <c r="E25" s="83">
        <f>((C25/$I$11)*(($I$7*$I$9)/D25))/1000</f>
        <v>0</v>
      </c>
      <c r="F25" s="84">
        <v>0.99439999999999995</v>
      </c>
      <c r="G25" s="84">
        <v>0.94169999999999998</v>
      </c>
      <c r="H25" s="83">
        <f t="shared" si="2"/>
        <v>0</v>
      </c>
      <c r="I25" s="83">
        <f t="shared" si="0"/>
        <v>0</v>
      </c>
      <c r="K25" s="86">
        <f>$I$25/$I$62*100</f>
        <v>0</v>
      </c>
      <c r="N25" s="88"/>
      <c r="O25" s="89"/>
      <c r="P25" s="89"/>
    </row>
    <row r="26" spans="1:16" ht="13.5" x14ac:dyDescent="0.25">
      <c r="A26" s="34">
        <v>0.625</v>
      </c>
      <c r="B26" s="35"/>
      <c r="C26" s="70">
        <v>11.759359999999999</v>
      </c>
      <c r="D26" s="82">
        <f>#REF!</f>
        <v>0.50984323737882487</v>
      </c>
      <c r="E26" s="83">
        <f t="shared" si="1"/>
        <v>3.8701952332722222E-4</v>
      </c>
      <c r="F26" s="84">
        <v>0.99480000000000002</v>
      </c>
      <c r="G26" s="84">
        <v>0.94530000000000003</v>
      </c>
      <c r="H26" s="83">
        <f t="shared" si="2"/>
        <v>3.8500702180592066E-4</v>
      </c>
      <c r="I26" s="83">
        <f t="shared" si="0"/>
        <v>3.6584955540122318E-4</v>
      </c>
      <c r="K26" s="86">
        <f>$I$26/$I$62*100</f>
        <v>0.52285083867926485</v>
      </c>
      <c r="N26" s="88"/>
      <c r="O26" s="89"/>
      <c r="P26" s="89"/>
    </row>
    <row r="27" spans="1:16" ht="13.5" x14ac:dyDescent="0.25">
      <c r="A27" s="38">
        <v>0.66666666666666663</v>
      </c>
      <c r="B27" s="38"/>
      <c r="C27" s="70">
        <v>342.10413</v>
      </c>
      <c r="D27" s="82">
        <f>#REF!</f>
        <v>0.52322337655136741</v>
      </c>
      <c r="E27" s="83">
        <f t="shared" si="1"/>
        <v>1.0971273177777704E-2</v>
      </c>
      <c r="F27" s="90">
        <v>0.99480000000000002</v>
      </c>
      <c r="G27" s="84">
        <v>0.94169999999999998</v>
      </c>
      <c r="H27" s="83">
        <f t="shared" si="2"/>
        <v>1.091422255725326E-2</v>
      </c>
      <c r="I27" s="83">
        <f t="shared" si="0"/>
        <v>1.0331647951513263E-2</v>
      </c>
      <c r="K27" s="86">
        <f>$I$27/$I$62*100</f>
        <v>14.765388440785182</v>
      </c>
      <c r="N27" s="88"/>
      <c r="O27" s="89"/>
      <c r="P27" s="89"/>
    </row>
    <row r="28" spans="1:16" ht="13.5" x14ac:dyDescent="0.25">
      <c r="A28" s="38">
        <v>0.66736111111111107</v>
      </c>
      <c r="B28" s="38"/>
      <c r="C28" s="70">
        <v>195.66373999999999</v>
      </c>
      <c r="D28" s="82">
        <f>#REF!</f>
        <v>0.52518037315984534</v>
      </c>
      <c r="E28" s="83">
        <f t="shared" si="1"/>
        <v>6.2515500708604406E-3</v>
      </c>
      <c r="F28" s="84">
        <v>0.995</v>
      </c>
      <c r="G28" s="84">
        <v>0.94810000000000005</v>
      </c>
      <c r="H28" s="83">
        <f t="shared" si="2"/>
        <v>6.2202923205061387E-3</v>
      </c>
      <c r="I28" s="83">
        <f t="shared" si="0"/>
        <v>5.9270946221827844E-3</v>
      </c>
      <c r="K28" s="86">
        <f>$I$28/$I$62*100</f>
        <v>8.4706578110803097</v>
      </c>
      <c r="N28" s="88"/>
      <c r="O28" s="89"/>
      <c r="P28" s="89"/>
    </row>
    <row r="29" spans="1:16" ht="13.5" x14ac:dyDescent="0.25">
      <c r="A29" s="38">
        <v>0.70833333333333337</v>
      </c>
      <c r="B29" s="38"/>
      <c r="C29" s="70">
        <v>17.650400000000001</v>
      </c>
      <c r="D29" s="82">
        <f>#REF!</f>
        <v>0.5249342140817479</v>
      </c>
      <c r="E29" s="83">
        <f t="shared" si="1"/>
        <v>5.6420317104141301E-4</v>
      </c>
      <c r="F29" s="84">
        <v>0.995</v>
      </c>
      <c r="G29" s="84">
        <v>0.94769999999999999</v>
      </c>
      <c r="H29" s="83">
        <f t="shared" si="2"/>
        <v>5.6138215518620593E-4</v>
      </c>
      <c r="I29" s="83">
        <f t="shared" si="0"/>
        <v>5.3469534519594709E-4</v>
      </c>
      <c r="K29" s="86">
        <f>$I$29/$I$62*100</f>
        <v>0.76415538995804755</v>
      </c>
      <c r="N29" s="88"/>
      <c r="O29" s="89"/>
      <c r="P29" s="89"/>
    </row>
    <row r="30" spans="1:16" ht="13.5" x14ac:dyDescent="0.25">
      <c r="A30" s="38">
        <v>0.7090277777777777</v>
      </c>
      <c r="B30" s="38"/>
      <c r="C30" s="70">
        <v>27.07751</v>
      </c>
      <c r="D30" s="82">
        <f>#REF!</f>
        <v>0.52931603330530186</v>
      </c>
      <c r="E30" s="83">
        <f t="shared" si="1"/>
        <v>8.5837987417173027E-4</v>
      </c>
      <c r="F30" s="84">
        <v>0.99529999999999996</v>
      </c>
      <c r="G30" s="84">
        <v>0.95069999999999999</v>
      </c>
      <c r="H30" s="83">
        <f t="shared" si="2"/>
        <v>8.5434548876312313E-4</v>
      </c>
      <c r="I30" s="83">
        <f t="shared" si="0"/>
        <v>8.1606174637506395E-4</v>
      </c>
      <c r="K30" s="86">
        <f>$I$30/$I$62*100</f>
        <v>1.1662678338868939</v>
      </c>
      <c r="N30" s="88"/>
      <c r="O30" s="89"/>
      <c r="P30" s="89"/>
    </row>
    <row r="31" spans="1:16" ht="13.5" x14ac:dyDescent="0.25">
      <c r="A31" s="34">
        <v>0.75</v>
      </c>
      <c r="B31" s="35"/>
      <c r="C31" s="70">
        <v>607.34711000000004</v>
      </c>
      <c r="D31" s="82">
        <f>#REF!</f>
        <v>0.57207398693293676</v>
      </c>
      <c r="E31" s="83">
        <f>((C31/$I$11)*(($I$7*$I$9)/D31))/1000</f>
        <v>1.7814376220629532E-2</v>
      </c>
      <c r="F31" s="84">
        <v>0.99524199999999996</v>
      </c>
      <c r="G31" s="84">
        <v>0.95034395000000005</v>
      </c>
      <c r="H31" s="83">
        <f t="shared" si="2"/>
        <v>1.7729615418571775E-2</v>
      </c>
      <c r="I31" s="83">
        <f t="shared" si="0"/>
        <v>1.6929784664299143E-2</v>
      </c>
      <c r="K31" s="86">
        <f>$I$31/$I$62*100</f>
        <v>24.195060455056574</v>
      </c>
      <c r="N31" s="88"/>
      <c r="O31" s="89"/>
      <c r="P31" s="89"/>
    </row>
    <row r="32" spans="1:16" ht="13.5" x14ac:dyDescent="0.25">
      <c r="A32" s="38">
        <v>0.75069444444444444</v>
      </c>
      <c r="B32" s="38"/>
      <c r="C32" s="70">
        <v>20.158539999999999</v>
      </c>
      <c r="D32" s="82">
        <f>#REF!</f>
        <v>0.5560986679727572</v>
      </c>
      <c r="E32" s="83">
        <f>((C32/$I$11)*(($I$7*$I$9)/D32))/1000</f>
        <v>6.0826534061313717E-4</v>
      </c>
      <c r="F32" s="84">
        <v>0.99550000000000005</v>
      </c>
      <c r="G32" s="84">
        <v>0.95269999999999999</v>
      </c>
      <c r="H32" s="83">
        <f t="shared" si="2"/>
        <v>6.0552814658037808E-4</v>
      </c>
      <c r="I32" s="83">
        <f t="shared" si="0"/>
        <v>5.7949439000213579E-4</v>
      </c>
      <c r="K32" s="86">
        <f>$I$32/$I$62*100</f>
        <v>0.82817957094484063</v>
      </c>
      <c r="N32" s="88"/>
      <c r="O32" s="89"/>
      <c r="P32" s="89"/>
    </row>
    <row r="33" spans="1:16" ht="13.5" x14ac:dyDescent="0.25">
      <c r="A33" s="38" t="s">
        <v>46</v>
      </c>
      <c r="B33" s="38"/>
      <c r="C33" s="70"/>
      <c r="D33" s="82">
        <f>#REF!</f>
        <v>0.57307258596630672</v>
      </c>
      <c r="E33" s="83">
        <f>((C33/$I$11)*(($I$7*$I$9)/D33))/1000</f>
        <v>0</v>
      </c>
      <c r="F33" s="84">
        <v>0.99539999999999995</v>
      </c>
      <c r="G33" s="84">
        <v>0.95240000000000002</v>
      </c>
      <c r="H33" s="83">
        <f>E33*F33</f>
        <v>0</v>
      </c>
      <c r="I33" s="83">
        <f>E33*G33</f>
        <v>0</v>
      </c>
      <c r="K33" s="86">
        <f>$I$33/$I$62*100</f>
        <v>0</v>
      </c>
      <c r="N33" s="88"/>
      <c r="O33" s="89"/>
      <c r="P33" s="89"/>
    </row>
    <row r="34" spans="1:16" ht="13.5" x14ac:dyDescent="0.25">
      <c r="A34" s="38" t="s">
        <v>47</v>
      </c>
      <c r="B34" s="38"/>
      <c r="C34" s="70">
        <v>120.29343</v>
      </c>
      <c r="D34" s="82">
        <f>#REF!</f>
        <v>0.57307258596630672</v>
      </c>
      <c r="E34" s="83">
        <f>((C34/$I$11)*(($I$7*$I$9)/D34))/1000</f>
        <v>3.5222333556773175E-3</v>
      </c>
      <c r="F34" s="84">
        <v>0.99539999999999995</v>
      </c>
      <c r="G34" s="84">
        <v>0.95240000000000002</v>
      </c>
      <c r="H34" s="83">
        <f t="shared" si="2"/>
        <v>3.5060310822412019E-3</v>
      </c>
      <c r="I34" s="83">
        <f t="shared" si="0"/>
        <v>3.3545750479470771E-3</v>
      </c>
      <c r="K34" s="86">
        <f>$I$34/$I$62*100</f>
        <v>4.7941629321050705</v>
      </c>
      <c r="N34" s="88"/>
      <c r="O34" s="89"/>
      <c r="P34" s="89"/>
    </row>
    <row r="35" spans="1:16" ht="13.5" x14ac:dyDescent="0.25">
      <c r="A35" s="38">
        <v>0.79166666666666663</v>
      </c>
      <c r="B35" s="38"/>
      <c r="C35" s="70"/>
      <c r="D35" s="82">
        <f>#REF!</f>
        <v>0.49902505290589699</v>
      </c>
      <c r="E35" s="83">
        <f t="shared" si="1"/>
        <v>0</v>
      </c>
      <c r="F35" s="84">
        <v>0.99590000000000001</v>
      </c>
      <c r="G35" s="84">
        <f>0.9524+0.002</f>
        <v>0.95440000000000003</v>
      </c>
      <c r="H35" s="83">
        <f t="shared" si="2"/>
        <v>0</v>
      </c>
      <c r="I35" s="83">
        <f t="shared" si="0"/>
        <v>0</v>
      </c>
      <c r="K35" s="86">
        <f>$I$35/$I$62*100</f>
        <v>0</v>
      </c>
      <c r="N35" s="88"/>
      <c r="O35" s="89"/>
      <c r="P35" s="89"/>
    </row>
    <row r="36" spans="1:16" ht="13.5" x14ac:dyDescent="0.25">
      <c r="A36" s="38">
        <v>0.83333333333333337</v>
      </c>
      <c r="B36" s="38"/>
      <c r="C36" s="70">
        <v>56.252009999999999</v>
      </c>
      <c r="D36" s="82">
        <f>#REF!</f>
        <v>0.36080032307251586</v>
      </c>
      <c r="E36" s="83">
        <f t="shared" si="1"/>
        <v>2.6161158881504768E-3</v>
      </c>
      <c r="F36" s="84">
        <v>0.99590000000000001</v>
      </c>
      <c r="G36" s="84">
        <v>0.95699999999999996</v>
      </c>
      <c r="H36" s="83">
        <f t="shared" si="2"/>
        <v>2.6053898130090599E-3</v>
      </c>
      <c r="I36" s="83">
        <f t="shared" si="0"/>
        <v>2.5036229049600063E-3</v>
      </c>
      <c r="K36" s="86">
        <f>$I$36/$I$62*100</f>
        <v>3.5780317790993825</v>
      </c>
      <c r="N36" s="88"/>
      <c r="O36" s="89"/>
      <c r="P36" s="89"/>
    </row>
    <row r="37" spans="1:16" ht="13.5" x14ac:dyDescent="0.25">
      <c r="A37" s="34" t="s">
        <v>28</v>
      </c>
      <c r="B37" s="35"/>
      <c r="C37" s="70">
        <v>15.75731</v>
      </c>
      <c r="D37" s="82">
        <f>#REF!</f>
        <v>0.81100982709706071</v>
      </c>
      <c r="E37" s="83">
        <f t="shared" si="1"/>
        <v>3.2601817601873292E-4</v>
      </c>
      <c r="F37" s="84">
        <v>0.99540499999999998</v>
      </c>
      <c r="G37" s="84">
        <v>0.95204597000000002</v>
      </c>
      <c r="H37" s="83">
        <f t="shared" si="2"/>
        <v>3.2452012249992683E-4</v>
      </c>
      <c r="I37" s="83">
        <f t="shared" si="0"/>
        <v>3.1038429062538533E-4</v>
      </c>
      <c r="K37" s="86">
        <f>$I$37/$I$62*100</f>
        <v>0.44358311844434406</v>
      </c>
      <c r="N37" s="88"/>
      <c r="O37" s="89"/>
      <c r="P37" s="89"/>
    </row>
    <row r="38" spans="1:16" ht="13.5" x14ac:dyDescent="0.25">
      <c r="A38" s="34">
        <v>0.8340277777777777</v>
      </c>
      <c r="B38" s="35"/>
      <c r="C38" s="70"/>
      <c r="D38" s="82">
        <f>#REF!</f>
        <v>0.57334694994039437</v>
      </c>
      <c r="E38" s="83">
        <f t="shared" si="1"/>
        <v>0</v>
      </c>
      <c r="F38" s="84">
        <v>0.99585900000000005</v>
      </c>
      <c r="G38" s="84">
        <v>0.95678210500000005</v>
      </c>
      <c r="H38" s="83">
        <f t="shared" si="2"/>
        <v>0</v>
      </c>
      <c r="I38" s="83">
        <f t="shared" si="0"/>
        <v>0</v>
      </c>
      <c r="K38" s="86">
        <f>$I$38/$I$62*100</f>
        <v>0</v>
      </c>
      <c r="N38" s="88"/>
      <c r="O38" s="89"/>
      <c r="P38" s="89"/>
    </row>
    <row r="39" spans="1:16" ht="13.5" x14ac:dyDescent="0.25">
      <c r="A39" s="34" t="s">
        <v>29</v>
      </c>
      <c r="B39" s="35"/>
      <c r="C39" s="70">
        <v>28.762450000000001</v>
      </c>
      <c r="D39" s="82">
        <f>#REF!</f>
        <v>0.57334694994039437</v>
      </c>
      <c r="E39" s="83">
        <f t="shared" si="1"/>
        <v>8.4177150646601838E-4</v>
      </c>
      <c r="F39" s="84">
        <v>0.99539999999999995</v>
      </c>
      <c r="G39" s="84">
        <v>0.95199999999999996</v>
      </c>
      <c r="H39" s="83">
        <f t="shared" si="2"/>
        <v>8.378993575362747E-4</v>
      </c>
      <c r="I39" s="83">
        <f t="shared" si="0"/>
        <v>8.013664741556495E-4</v>
      </c>
      <c r="K39" s="86">
        <f>$I$39/$I$62*100</f>
        <v>1.1452662082429468</v>
      </c>
      <c r="N39" s="88"/>
      <c r="O39" s="89"/>
      <c r="P39" s="89"/>
    </row>
    <row r="40" spans="1:16" ht="13.5" x14ac:dyDescent="0.25">
      <c r="A40" s="38">
        <v>0.875</v>
      </c>
      <c r="B40" s="38"/>
      <c r="C40" s="70">
        <v>20.916370000000001</v>
      </c>
      <c r="D40" s="82">
        <f>#REF!</f>
        <v>0.57169928898171185</v>
      </c>
      <c r="E40" s="83">
        <f>((C40/$I$11)*(($I$7*$I$9)/D40))/1000</f>
        <v>6.1390972680377335E-4</v>
      </c>
      <c r="F40" s="84">
        <v>0.99605399999999999</v>
      </c>
      <c r="G40" s="84">
        <v>0.95881644600000004</v>
      </c>
      <c r="H40" s="83">
        <f>E40*F40</f>
        <v>6.1148723902180568E-4</v>
      </c>
      <c r="I40" s="83">
        <f>E40*G40</f>
        <v>5.8862674241882496E-4</v>
      </c>
      <c r="K40" s="86">
        <f>$I$40/$I$62*100</f>
        <v>0.84123099618149022</v>
      </c>
      <c r="N40" s="88"/>
      <c r="O40" s="89"/>
      <c r="P40" s="91"/>
    </row>
    <row r="41" spans="1:16" ht="13.5" x14ac:dyDescent="0.25">
      <c r="A41" s="34">
        <v>0.83472222222222225</v>
      </c>
      <c r="B41" s="35"/>
      <c r="C41" s="70"/>
      <c r="D41" s="82">
        <f>#REF!</f>
        <v>0.57248541312805568</v>
      </c>
      <c r="E41" s="83">
        <f t="shared" ref="E41" si="3">((C41/$I$11)*(($I$7*$I$9)/D41))/1000</f>
        <v>0</v>
      </c>
      <c r="F41" s="84">
        <v>0.99583299999999997</v>
      </c>
      <c r="G41" s="84">
        <v>0.95651359599999997</v>
      </c>
      <c r="H41" s="83">
        <f t="shared" ref="H41" si="4">E41*F41</f>
        <v>0</v>
      </c>
      <c r="I41" s="83">
        <f t="shared" ref="I41" si="5">E41*G41</f>
        <v>0</v>
      </c>
      <c r="K41" s="86">
        <f>$I$41/$I$62*100</f>
        <v>0</v>
      </c>
      <c r="N41" s="88"/>
      <c r="O41" s="89"/>
      <c r="P41" s="89"/>
    </row>
    <row r="42" spans="1:16" ht="13.5" x14ac:dyDescent="0.25">
      <c r="A42" s="39" t="s">
        <v>45</v>
      </c>
      <c r="B42" s="35"/>
      <c r="C42" s="70">
        <v>50.925930000000001</v>
      </c>
      <c r="D42" s="82">
        <f>#REF!</f>
        <v>0.57248541312805568</v>
      </c>
      <c r="E42" s="83">
        <f t="shared" si="1"/>
        <v>1.4926582793130647E-3</v>
      </c>
      <c r="F42" s="84">
        <v>0.99583299999999997</v>
      </c>
      <c r="G42" s="84">
        <v>0.95651359599999997</v>
      </c>
      <c r="H42" s="83">
        <f t="shared" si="2"/>
        <v>1.486438372263167E-3</v>
      </c>
      <c r="I42" s="83">
        <f t="shared" si="0"/>
        <v>1.4277479383449118E-3</v>
      </c>
      <c r="K42" s="86">
        <f>$I$42/$I$62*100</f>
        <v>2.0404540499374146</v>
      </c>
      <c r="N42" s="88"/>
      <c r="O42" s="89"/>
      <c r="P42" s="89"/>
    </row>
    <row r="43" spans="1:16" ht="13.5" x14ac:dyDescent="0.25">
      <c r="A43" s="34">
        <v>0.91666666666666663</v>
      </c>
      <c r="B43" s="35"/>
      <c r="C43" s="70"/>
      <c r="D43" s="82">
        <f>#REF!</f>
        <v>0.57248541312805568</v>
      </c>
      <c r="E43" s="83">
        <f t="shared" si="1"/>
        <v>0</v>
      </c>
      <c r="F43" s="84">
        <v>0.99619999999999997</v>
      </c>
      <c r="G43" s="84">
        <v>0.96040000000000003</v>
      </c>
      <c r="H43" s="83">
        <f t="shared" si="2"/>
        <v>0</v>
      </c>
      <c r="I43" s="83">
        <f t="shared" si="0"/>
        <v>0</v>
      </c>
      <c r="K43" s="86">
        <f>$I$43/$I$62*100</f>
        <v>0</v>
      </c>
      <c r="N43" s="88"/>
      <c r="O43" s="89"/>
      <c r="P43" s="89"/>
    </row>
    <row r="44" spans="1:16" ht="13.5" x14ac:dyDescent="0.25">
      <c r="A44" s="34" t="s">
        <v>30</v>
      </c>
      <c r="B44" s="35"/>
      <c r="C44" s="70">
        <v>10.99179</v>
      </c>
      <c r="D44" s="82">
        <f>#REF!</f>
        <v>0.47474204470894843</v>
      </c>
      <c r="E44" s="83">
        <f t="shared" si="1"/>
        <v>3.8850496860677749E-4</v>
      </c>
      <c r="F44" s="92">
        <v>0.995807</v>
      </c>
      <c r="G44" s="92">
        <v>0.95624246800000001</v>
      </c>
      <c r="H44" s="83">
        <f t="shared" si="2"/>
        <v>3.8687596727340928E-4</v>
      </c>
      <c r="I44" s="83">
        <f t="shared" si="0"/>
        <v>3.7150495001080742E-4</v>
      </c>
      <c r="K44" s="86">
        <f>$I$44/$I$62*100</f>
        <v>0.53093319868497946</v>
      </c>
      <c r="N44" s="88"/>
      <c r="O44" s="89"/>
      <c r="P44" s="89"/>
    </row>
    <row r="45" spans="1:16" x14ac:dyDescent="0.2">
      <c r="A45" s="34">
        <v>0.91736111111111107</v>
      </c>
      <c r="B45" s="35"/>
      <c r="C45" s="93" t="s">
        <v>44</v>
      </c>
      <c r="D45" s="82">
        <f>#REF!</f>
        <v>0.47474204470894843</v>
      </c>
      <c r="E45" s="83" t="e">
        <f t="shared" si="1"/>
        <v>#VALUE!</v>
      </c>
      <c r="F45" s="84">
        <v>0.99619999999999997</v>
      </c>
      <c r="G45" s="84">
        <v>0.96020000000000005</v>
      </c>
      <c r="H45" s="83" t="e">
        <f t="shared" si="2"/>
        <v>#VALUE!</v>
      </c>
      <c r="I45" s="83"/>
      <c r="K45" s="86"/>
      <c r="N45" s="88"/>
      <c r="O45" s="89"/>
      <c r="P45" s="89"/>
    </row>
    <row r="46" spans="1:16" ht="13.5" x14ac:dyDescent="0.25">
      <c r="A46" s="34" t="s">
        <v>31</v>
      </c>
      <c r="B46" s="35"/>
      <c r="C46" s="70"/>
      <c r="D46" s="82">
        <f>#REF!</f>
        <v>0.75924000000000036</v>
      </c>
      <c r="E46" s="83">
        <f t="shared" si="1"/>
        <v>0</v>
      </c>
      <c r="F46" s="94">
        <v>0.99580000000000002</v>
      </c>
      <c r="G46" s="94">
        <v>0.95620000000000005</v>
      </c>
      <c r="H46" s="83">
        <f t="shared" si="2"/>
        <v>0</v>
      </c>
      <c r="I46" s="83">
        <f t="shared" si="0"/>
        <v>0</v>
      </c>
      <c r="K46" s="86">
        <f>$I$46/$I$62*100</f>
        <v>0</v>
      </c>
      <c r="N46" s="88"/>
      <c r="O46" s="89"/>
      <c r="P46" s="89"/>
    </row>
    <row r="47" spans="1:16" ht="13.5" x14ac:dyDescent="0.25">
      <c r="A47" s="34" t="s">
        <v>32</v>
      </c>
      <c r="B47" s="35"/>
      <c r="C47" s="70">
        <v>25.291519999999998</v>
      </c>
      <c r="D47" s="82">
        <f>#REF!</f>
        <v>0.56695087597379212</v>
      </c>
      <c r="E47" s="83">
        <f t="shared" si="1"/>
        <v>7.4854058292383237E-4</v>
      </c>
      <c r="F47" s="92">
        <v>0.99578100000000003</v>
      </c>
      <c r="G47" s="92">
        <v>0.95596872600000005</v>
      </c>
      <c r="H47" s="83">
        <f t="shared" si="2"/>
        <v>7.4538249020447678E-4</v>
      </c>
      <c r="I47" s="83">
        <f t="shared" si="0"/>
        <v>7.1558138741699342E-4</v>
      </c>
      <c r="K47" s="86">
        <f>$I$47/$I$62*100</f>
        <v>1.0226671675025796</v>
      </c>
      <c r="N47" s="88"/>
      <c r="O47" s="89"/>
      <c r="P47" s="89"/>
    </row>
    <row r="48" spans="1:16" ht="13.5" x14ac:dyDescent="0.25">
      <c r="A48" s="39">
        <v>0.95833333333333337</v>
      </c>
      <c r="B48" s="35"/>
      <c r="C48" s="70"/>
      <c r="D48" s="82">
        <f>#REF!</f>
        <v>0.49902505290589699</v>
      </c>
      <c r="E48" s="83">
        <f>((C48/$I$11)*(($I$7*$I$9)/D48))/1000</f>
        <v>0</v>
      </c>
      <c r="F48" s="92">
        <v>0.99616700000000002</v>
      </c>
      <c r="G48" s="92">
        <v>0.95999944110000002</v>
      </c>
      <c r="H48" s="83">
        <f>E48*F48</f>
        <v>0</v>
      </c>
      <c r="I48" s="83">
        <f>E48*G48</f>
        <v>0</v>
      </c>
      <c r="K48" s="86">
        <f>$I$48/$I$62*100</f>
        <v>0</v>
      </c>
      <c r="N48" s="88"/>
      <c r="O48" s="89"/>
      <c r="P48" s="89"/>
    </row>
    <row r="49" spans="1:16" ht="13.5" x14ac:dyDescent="0.25">
      <c r="A49" s="39">
        <v>0.91805555555555562</v>
      </c>
      <c r="B49" s="35"/>
      <c r="C49" s="70"/>
      <c r="D49" s="82">
        <f>#REF!</f>
        <v>0.49902505290589699</v>
      </c>
      <c r="E49" s="83">
        <f t="shared" si="1"/>
        <v>0</v>
      </c>
      <c r="F49" s="92">
        <v>0.99616700000000002</v>
      </c>
      <c r="G49" s="92">
        <v>0.95999944110000002</v>
      </c>
      <c r="H49" s="83">
        <f t="shared" si="2"/>
        <v>0</v>
      </c>
      <c r="I49" s="83">
        <f t="shared" si="0"/>
        <v>0</v>
      </c>
      <c r="K49" s="86">
        <f>$I$49/$I$62*100</f>
        <v>0</v>
      </c>
      <c r="N49" s="88"/>
      <c r="O49" s="89"/>
      <c r="P49" s="89"/>
    </row>
    <row r="50" spans="1:16" x14ac:dyDescent="0.2">
      <c r="A50" s="39" t="s">
        <v>25</v>
      </c>
      <c r="B50" s="40"/>
      <c r="C50" s="93"/>
      <c r="D50" s="82">
        <f>#REF!</f>
        <v>0.51761976434928081</v>
      </c>
      <c r="E50" s="83">
        <f t="shared" si="1"/>
        <v>0</v>
      </c>
      <c r="F50" s="92">
        <v>0.99575400000000003</v>
      </c>
      <c r="G50" s="92">
        <v>0.95568958100000001</v>
      </c>
      <c r="H50" s="83">
        <f t="shared" si="2"/>
        <v>0</v>
      </c>
      <c r="I50" s="83"/>
      <c r="K50" s="86"/>
      <c r="N50" s="88"/>
      <c r="O50" s="89"/>
      <c r="P50" s="89"/>
    </row>
    <row r="51" spans="1:16" ht="13.5" x14ac:dyDescent="0.25">
      <c r="A51" s="39" t="s">
        <v>33</v>
      </c>
      <c r="B51" s="35"/>
      <c r="C51" s="70">
        <v>227.92093</v>
      </c>
      <c r="D51" s="82">
        <f>#REF!</f>
        <v>0.53474774135716341</v>
      </c>
      <c r="E51" s="83">
        <f t="shared" si="1"/>
        <v>7.1518945136377588E-3</v>
      </c>
      <c r="F51" s="92">
        <v>0.99648800000000004</v>
      </c>
      <c r="G51" s="92">
        <v>0.96334507599999997</v>
      </c>
      <c r="H51" s="83">
        <f t="shared" si="2"/>
        <v>7.1267770601058629E-3</v>
      </c>
      <c r="I51" s="83">
        <f t="shared" si="0"/>
        <v>6.8897423637843498E-3</v>
      </c>
      <c r="K51" s="86">
        <f>$I$51/$I$62*100</f>
        <v>9.846417796621612</v>
      </c>
      <c r="N51" s="88"/>
      <c r="O51" s="89"/>
      <c r="P51" s="89"/>
    </row>
    <row r="52" spans="1:16" ht="13.5" x14ac:dyDescent="0.25">
      <c r="A52" s="39" t="s">
        <v>26</v>
      </c>
      <c r="B52" s="35"/>
      <c r="C52" s="70"/>
      <c r="D52" s="82">
        <f>#REF!</f>
        <v>0.51673904501390822</v>
      </c>
      <c r="E52" s="83">
        <f t="shared" si="1"/>
        <v>0</v>
      </c>
      <c r="F52" s="92">
        <v>0.99646900000000005</v>
      </c>
      <c r="G52" s="92">
        <v>0.96315165800000002</v>
      </c>
      <c r="H52" s="83">
        <f t="shared" si="2"/>
        <v>0</v>
      </c>
      <c r="I52" s="83">
        <f>E52*G52</f>
        <v>0</v>
      </c>
      <c r="K52" s="86">
        <f>$I$52/$I$62*100</f>
        <v>0</v>
      </c>
      <c r="N52" s="88"/>
      <c r="O52" s="89"/>
      <c r="P52" s="89"/>
    </row>
    <row r="53" spans="1:16" ht="13.5" x14ac:dyDescent="0.25">
      <c r="A53" s="39" t="s">
        <v>40</v>
      </c>
      <c r="B53" s="35"/>
      <c r="C53" s="70"/>
      <c r="D53" s="82">
        <f>#REF!</f>
        <v>0.57061991775327847</v>
      </c>
      <c r="E53" s="83">
        <f t="shared" si="1"/>
        <v>0</v>
      </c>
      <c r="F53" s="84">
        <v>0.99609999999999999</v>
      </c>
      <c r="G53" s="84">
        <f>G54-0.003</f>
        <v>0.95305923199999998</v>
      </c>
      <c r="H53" s="83">
        <f t="shared" si="2"/>
        <v>0</v>
      </c>
      <c r="I53" s="83">
        <f t="shared" si="0"/>
        <v>0</v>
      </c>
      <c r="K53" s="86">
        <f>$I$53/$I$62*100</f>
        <v>0</v>
      </c>
      <c r="N53" s="88"/>
      <c r="O53" s="89"/>
      <c r="P53" s="89"/>
    </row>
    <row r="54" spans="1:16" ht="13.5" x14ac:dyDescent="0.25">
      <c r="A54" s="34" t="s">
        <v>39</v>
      </c>
      <c r="B54" s="35"/>
      <c r="C54" s="70">
        <v>38.336210000000001</v>
      </c>
      <c r="D54" s="82">
        <f>#REF!</f>
        <v>0.50773983680032553</v>
      </c>
      <c r="E54" s="83">
        <f t="shared" si="1"/>
        <v>1.266933404575622E-3</v>
      </c>
      <c r="F54" s="94">
        <v>0.99609999999999999</v>
      </c>
      <c r="G54" s="94">
        <f>G55-0.003</f>
        <v>0.95605923199999998</v>
      </c>
      <c r="H54" s="83">
        <f t="shared" si="2"/>
        <v>1.261992364297777E-3</v>
      </c>
      <c r="I54" s="83">
        <f t="shared" si="0"/>
        <v>1.2112633777737144E-3</v>
      </c>
      <c r="K54" s="86">
        <f>$I$54/$I$62*100</f>
        <v>1.7310669470020856</v>
      </c>
      <c r="N54" s="88"/>
      <c r="O54" s="89"/>
      <c r="P54" s="89"/>
    </row>
    <row r="55" spans="1:16" ht="14.25" thickBot="1" x14ac:dyDescent="0.3">
      <c r="A55" s="34" t="s">
        <v>34</v>
      </c>
      <c r="B55" s="35"/>
      <c r="C55" s="70">
        <v>214.78474</v>
      </c>
      <c r="D55" s="82">
        <f>#REF!</f>
        <v>0.47458077977285135</v>
      </c>
      <c r="E55" s="83">
        <f t="shared" si="1"/>
        <v>7.5941492405514786E-3</v>
      </c>
      <c r="F55" s="95">
        <v>0.99607699999999999</v>
      </c>
      <c r="G55" s="95">
        <v>0.95905923199999998</v>
      </c>
      <c r="H55" s="83">
        <f t="shared" si="2"/>
        <v>7.5643573930807952E-3</v>
      </c>
      <c r="I55" s="83">
        <f t="shared" si="0"/>
        <v>7.2832389383366844E-3</v>
      </c>
      <c r="K55" s="86">
        <f>$I$55/$I$62*100</f>
        <v>10.408780141975491</v>
      </c>
      <c r="N55" s="88"/>
      <c r="O55" s="89"/>
      <c r="P55" s="89"/>
    </row>
    <row r="56" spans="1:16" x14ac:dyDescent="0.2">
      <c r="F56" s="96" t="s">
        <v>7</v>
      </c>
      <c r="G56" s="96"/>
      <c r="H56" s="97" t="e">
        <f>((((H18/I13)+(H19/I13)+(H20/I13)+(H21/I13)+(H22/I13)+(H24/I13)+(H26/I13)+(H27/I13)+(H28/I13)+(H29/I13)+(H30/I13)+(H31/I13)+(H32/I13)+(H34/I13)+(H35/I13)+(H36/I13)+(H37/I13)+(H38/I13)+(H39/I13)+(H42/I13)+(H43/I13)+(H44/I13)+(H45/I13)+(H46/I13)+(H47/I13)+(H49/I13)+(H50/I13)+(H51/I13)+(H52/I13)+(H53/I13)+(H54/I13)+(H55/I13)+(#REF!/I13)+(#REF!/I13)+(#REF!/I13)+(#REF!/I13)+(#REF!/I13)+(#REF!/I13))))</f>
        <v>#VALUE!</v>
      </c>
      <c r="I56" s="98" t="s">
        <v>21</v>
      </c>
      <c r="K56" s="99"/>
    </row>
    <row r="57" spans="1:16" x14ac:dyDescent="0.2">
      <c r="B57" s="100"/>
      <c r="C57" s="100"/>
      <c r="D57" s="100"/>
      <c r="E57" s="101"/>
      <c r="F57" s="96" t="s">
        <v>8</v>
      </c>
      <c r="G57" s="96"/>
      <c r="H57" s="102" t="s">
        <v>21</v>
      </c>
      <c r="I57" s="103"/>
      <c r="K57" s="104"/>
    </row>
    <row r="58" spans="1:16" x14ac:dyDescent="0.2">
      <c r="B58" s="100"/>
      <c r="C58" s="100"/>
      <c r="D58" s="100"/>
      <c r="F58" s="96" t="s">
        <v>22</v>
      </c>
      <c r="G58" s="96"/>
      <c r="H58" s="102" t="s">
        <v>21</v>
      </c>
      <c r="I58" s="103"/>
      <c r="K58" s="104"/>
    </row>
    <row r="59" spans="1:16" x14ac:dyDescent="0.2">
      <c r="B59" s="100"/>
      <c r="C59" s="100"/>
      <c r="D59" s="100"/>
      <c r="F59" s="96" t="s">
        <v>9</v>
      </c>
      <c r="G59" s="96"/>
      <c r="H59" s="102" t="s">
        <v>21</v>
      </c>
      <c r="I59" s="103" t="e">
        <f>(((I27/I13)+(I29/I13)+(I31/I13)+(I34/I13)+(I36/I13)+(I37/I13)+(I38/I13)+(I46/I13)+(I53/I13)+(#REF!/I13)))</f>
        <v>#REF!</v>
      </c>
      <c r="K59" s="104"/>
    </row>
    <row r="60" spans="1:16" x14ac:dyDescent="0.2">
      <c r="B60" s="15"/>
      <c r="C60" s="45"/>
      <c r="D60" s="45"/>
      <c r="F60" s="105" t="s">
        <v>24</v>
      </c>
      <c r="G60" s="105"/>
      <c r="H60" s="102" t="s">
        <v>21</v>
      </c>
      <c r="I60" s="102" t="e">
        <f>(((I39/I13)+(I42/I13)+(I43/I13)+(I45/I13)+(I47/I13)+(I50/I13)+(I52/I13)+(I54/I13)+(I55/I13)+(#REF!/I13)+(#REF!/I13)+(#REF!/I13)))</f>
        <v>#REF!</v>
      </c>
      <c r="K60" s="104"/>
    </row>
    <row r="61" spans="1:16" x14ac:dyDescent="0.2">
      <c r="B61" s="15"/>
      <c r="C61" s="100"/>
      <c r="D61" s="100"/>
      <c r="F61" s="105" t="s">
        <v>27</v>
      </c>
      <c r="G61" s="105"/>
      <c r="H61" s="102" t="s">
        <v>21</v>
      </c>
      <c r="I61" s="102"/>
      <c r="J61" s="14"/>
      <c r="K61" s="106"/>
    </row>
    <row r="62" spans="1:16" x14ac:dyDescent="0.2">
      <c r="G62" s="107" t="s">
        <v>35</v>
      </c>
      <c r="H62" s="102" t="s">
        <v>21</v>
      </c>
      <c r="I62" s="108">
        <f>SUM(I18:I55)</f>
        <v>6.9972070108057755E-2</v>
      </c>
      <c r="K62" s="109">
        <f>SUM(K18:K55)</f>
        <v>99.999999999999972</v>
      </c>
    </row>
  </sheetData>
  <mergeCells count="66">
    <mergeCell ref="A1:D1"/>
    <mergeCell ref="B3:I3"/>
    <mergeCell ref="C5:E5"/>
    <mergeCell ref="E7:H7"/>
    <mergeCell ref="B9:B11"/>
    <mergeCell ref="E9:H9"/>
    <mergeCell ref="E11:H11"/>
    <mergeCell ref="E13:H13"/>
    <mergeCell ref="C16:C17"/>
    <mergeCell ref="D16:D17"/>
    <mergeCell ref="E16:E17"/>
    <mergeCell ref="F16:F17"/>
    <mergeCell ref="G16:G17"/>
    <mergeCell ref="H16:H17"/>
    <mergeCell ref="I16:I17"/>
    <mergeCell ref="K16:K17"/>
    <mergeCell ref="F56:G56"/>
    <mergeCell ref="B57:D57"/>
    <mergeCell ref="F57:G57"/>
    <mergeCell ref="A48:B48"/>
    <mergeCell ref="A33:B33"/>
    <mergeCell ref="A50:B50"/>
    <mergeCell ref="A51:B51"/>
    <mergeCell ref="A52:B52"/>
    <mergeCell ref="A42:B42"/>
    <mergeCell ref="A43:B43"/>
    <mergeCell ref="A44:B44"/>
    <mergeCell ref="A45:B45"/>
    <mergeCell ref="A46:B46"/>
    <mergeCell ref="A29:B29"/>
    <mergeCell ref="C61:D61"/>
    <mergeCell ref="F61:G61"/>
    <mergeCell ref="B58:D58"/>
    <mergeCell ref="F58:G58"/>
    <mergeCell ref="B59:D59"/>
    <mergeCell ref="F59:G59"/>
    <mergeCell ref="C60:D60"/>
    <mergeCell ref="F60:G60"/>
    <mergeCell ref="A30:B30"/>
    <mergeCell ref="A31:B31"/>
    <mergeCell ref="A47:B47"/>
    <mergeCell ref="A49:B49"/>
    <mergeCell ref="A35:B35"/>
    <mergeCell ref="A36:B36"/>
    <mergeCell ref="A37:B37"/>
    <mergeCell ref="A38:B38"/>
    <mergeCell ref="A39:B39"/>
    <mergeCell ref="A32:B32"/>
    <mergeCell ref="A34:B34"/>
    <mergeCell ref="A41:B41"/>
    <mergeCell ref="A53:B53"/>
    <mergeCell ref="A54:B54"/>
    <mergeCell ref="A55:B55"/>
    <mergeCell ref="A16:B17"/>
    <mergeCell ref="A23:B23"/>
    <mergeCell ref="A40:B40"/>
    <mergeCell ref="A18:B18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</mergeCells>
  <printOptions horizontalCentered="1" verticalCentered="1"/>
  <pageMargins left="0" right="0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LA1 Mixed Standards 5;1</vt:lpstr>
      <vt:lpstr>LA1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kayslab</dc:creator>
  <cp:lastModifiedBy>Mike Shelton</cp:lastModifiedBy>
  <cp:lastPrinted>2008-08-11T19:06:16Z</cp:lastPrinted>
  <dcterms:created xsi:type="dcterms:W3CDTF">2002-05-01T16:20:36Z</dcterms:created>
  <dcterms:modified xsi:type="dcterms:W3CDTF">2020-03-06T19:13:17Z</dcterms:modified>
</cp:coreProperties>
</file>