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90AA00CD-127B-408F-9EA5-486D138887B6}" xr6:coauthVersionLast="45" xr6:coauthVersionMax="45" xr10:uidLastSave="{00000000-0000-0000-0000-000000000000}"/>
  <bookViews>
    <workbookView xWindow="-24780" yWindow="795" windowWidth="21600" windowHeight="14550" tabRatio="835" xr2:uid="{00000000-000D-0000-FFFF-FFFF00000000}"/>
  </bookViews>
  <sheets>
    <sheet name="Mixed Standards 5;1" sheetId="2" r:id="rId1"/>
    <sheet name="CS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7" i="29" l="1"/>
  <c r="P55" i="29"/>
  <c r="P39" i="29"/>
  <c r="P23" i="29"/>
  <c r="O31" i="29"/>
  <c r="O53" i="29"/>
  <c r="P52" i="29"/>
  <c r="P30" i="29"/>
  <c r="P42" i="29"/>
  <c r="P54" i="29"/>
  <c r="O25" i="29"/>
  <c r="O41" i="29"/>
  <c r="O33" i="29"/>
  <c r="P32" i="29"/>
  <c r="P44" i="29"/>
  <c r="P46" i="29"/>
  <c r="P48" i="29"/>
  <c r="P24" i="29"/>
  <c r="O54" i="29"/>
  <c r="O52" i="29"/>
  <c r="O55" i="29"/>
  <c r="O32" i="29"/>
  <c r="P31" i="29"/>
  <c r="O23" i="29"/>
  <c r="P28" i="29"/>
  <c r="O42" i="29"/>
  <c r="K62" i="29"/>
  <c r="O44" i="29" l="1"/>
  <c r="P25" i="29"/>
  <c r="O35" i="29"/>
  <c r="O46" i="29"/>
  <c r="O51" i="29"/>
  <c r="P47" i="29"/>
  <c r="O24" i="29"/>
  <c r="P26" i="29"/>
  <c r="O29" i="29"/>
  <c r="O28" i="29"/>
  <c r="O30" i="29"/>
  <c r="O49" i="29"/>
  <c r="O37" i="29"/>
  <c r="P40" i="29"/>
  <c r="P34" i="29"/>
  <c r="O43" i="29"/>
  <c r="P38" i="29"/>
  <c r="O36" i="29"/>
  <c r="P27" i="29"/>
  <c r="O48" i="29"/>
  <c r="P33" i="29"/>
  <c r="O39" i="29"/>
  <c r="P53" i="29"/>
  <c r="P41" i="29"/>
  <c r="O26" i="29"/>
  <c r="P29" i="29"/>
  <c r="O47" i="29"/>
  <c r="P49" i="29"/>
  <c r="O34" i="29"/>
  <c r="P35" i="29"/>
  <c r="P36" i="29"/>
  <c r="P37" i="29"/>
  <c r="O38" i="29"/>
  <c r="O40" i="29"/>
  <c r="P43" i="29"/>
  <c r="P51" i="29"/>
  <c r="O20" i="29"/>
  <c r="P20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<sst xmlns="http://schemas.openxmlformats.org/spreadsheetml/2006/main" count="72" uniqueCount="52">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</sst>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S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16.060941866787264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4.5624427010412516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12.558813332297378</v>
          </cell>
        </row>
        <row r="28">
          <cell r="K28">
            <v>8.8986295275277474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13.113680175986161</v>
          </cell>
        </row>
        <row r="32">
          <cell r="K32">
            <v>7.7574957087334955</v>
          </cell>
        </row>
        <row r="33">
          <cell r="K33">
            <v>0</v>
          </cell>
        </row>
        <row r="34">
          <cell r="K34">
            <v>1.8632098829698567</v>
          </cell>
        </row>
        <row r="35">
          <cell r="K35">
            <v>0</v>
          </cell>
        </row>
        <row r="36">
          <cell r="K36">
            <v>0.96786717523649857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0.33260252780372118</v>
          </cell>
        </row>
        <row r="41">
          <cell r="K41">
            <v>0</v>
          </cell>
        </row>
        <row r="42">
          <cell r="K42">
            <v>3.1780264873773492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1.0400419733720059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14.113114633037252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2.9364104754417455</v>
          </cell>
        </row>
        <row r="55">
          <cell r="K55">
            <v>12.61672353238828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15.80071396007639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4.9693492912363535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12.546236624033282</v>
          </cell>
        </row>
        <row r="28">
          <cell r="K28">
            <v>8.9569190275834636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12.921426852367226</v>
          </cell>
        </row>
        <row r="32">
          <cell r="K32">
            <v>7.5800213176115756</v>
          </cell>
        </row>
        <row r="33">
          <cell r="K33">
            <v>0</v>
          </cell>
        </row>
        <row r="34">
          <cell r="K34">
            <v>1.8555658549464342</v>
          </cell>
        </row>
        <row r="35">
          <cell r="K35">
            <v>0</v>
          </cell>
        </row>
        <row r="36">
          <cell r="K36">
            <v>1.1732799959765812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0.44435463030956457</v>
          </cell>
        </row>
        <row r="41">
          <cell r="K41">
            <v>0</v>
          </cell>
        </row>
        <row r="42">
          <cell r="K42">
            <v>3.2538211834075321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1.1426437705506576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13.589299795213028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3.4957529290079496</v>
          </cell>
        </row>
        <row r="55">
          <cell r="K55">
            <v>12.270614767679945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251.249</v>
      </c>
      <c r="F18" s="99"/>
      <c r="G18" s="105">
        <f t="shared" ref="G18:G53" si="0">G$16</f>
        <v>2.6315789473684199</v>
      </c>
      <c r="H18" s="105"/>
      <c r="I18" s="106">
        <f>(E18*1.998)/(G18*J8)</f>
        <v>0.25075909103510741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503.19164999999998</v>
      </c>
      <c r="F29" s="99"/>
      <c r="G29" s="105">
        <f t="shared" si="0"/>
        <v>2.6315789473684199</v>
      </c>
      <c r="H29" s="105"/>
      <c r="I29" s="106">
        <f>(E29*1.998)/(G29*J8)</f>
        <v>0.5022104795261112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293.0444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3631.0766600000002</v>
      </c>
      <c r="D20" s="16">
        <f>'Mixed Standards 5;1'!I18</f>
        <v>0.25075909103510741</v>
      </c>
      <c r="E20" s="17">
        <f>((C20/$I$11)*(($I$7*$I$9)/D20))/1000</f>
        <v>0.988269290096914</v>
      </c>
      <c r="F20" s="61">
        <v>0.99150000000000005</v>
      </c>
      <c r="G20" s="61">
        <v>0.91139999999999999</v>
      </c>
      <c r="H20" s="17">
        <f>E20*F20</f>
        <v>0.97986900113109032</v>
      </c>
      <c r="I20" s="17">
        <f t="shared" ref="I20:I55" si="0">E20*G20</f>
        <v>0.90070863099432741</v>
      </c>
      <c r="J20" s="60"/>
      <c r="K20" s="20">
        <f>I$20/$I$62*100</f>
        <v>16.868846267910836</v>
      </c>
      <c r="L20" s="14">
        <f>[1]M12!$K20</f>
        <v>16.060941866787264</v>
      </c>
      <c r="M20" s="14">
        <f>[2]M12!$K20</f>
        <v>15.80071396007639</v>
      </c>
      <c r="N20" s="62">
        <f>K20</f>
        <v>16.868846267910836</v>
      </c>
      <c r="O20" s="13">
        <f t="shared" ref="O20" si="1">AVERAGE(L20:N20)</f>
        <v>16.243500698258163</v>
      </c>
      <c r="P20" s="13">
        <f t="shared" ref="P20" si="2">STDEV(L20:N20)</f>
        <v>0.55697616822531126</v>
      </c>
    </row>
    <row r="21" spans="1:16" ht="13.5" x14ac:dyDescent="0.25">
      <c r="A21" s="23">
        <v>0.41666666666666669</v>
      </c>
      <c r="B21" s="24"/>
      <c r="C21" s="15">
        <v>0</v>
      </c>
      <c r="D21" s="16">
        <f>'Mixed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62">
        <f t="shared" ref="N21:N55" si="4">K21</f>
        <v>0</v>
      </c>
      <c r="O21" s="13">
        <f t="shared" ref="O21:O22" si="5">AVERAGE(L21:N21)</f>
        <v>0</v>
      </c>
      <c r="P21" s="13">
        <f t="shared" ref="P21:P23" si="6">STDEV(L21:N21)</f>
        <v>0</v>
      </c>
    </row>
    <row r="22" spans="1:16" x14ac:dyDescent="0.2">
      <c r="A22" s="58">
        <v>0.5</v>
      </c>
      <c r="B22" s="58"/>
      <c r="C22" s="59">
        <v>0</v>
      </c>
      <c r="D22" s="16">
        <f>'Mixed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7">E22*F22</f>
        <v>0</v>
      </c>
      <c r="I22" s="17"/>
      <c r="K22" s="20"/>
      <c r="L22" s="14">
        <f>[1]M12!$K22</f>
        <v>0</v>
      </c>
      <c r="M22" s="14">
        <f>[2]M12!$K22</f>
        <v>0</v>
      </c>
      <c r="N22" s="62">
        <f t="shared" si="4"/>
        <v>0</v>
      </c>
      <c r="O22" s="13">
        <f t="shared" si="5"/>
        <v>0</v>
      </c>
      <c r="P22" s="13">
        <f t="shared" si="6"/>
        <v>0</v>
      </c>
    </row>
    <row r="23" spans="1:16" ht="13.5" x14ac:dyDescent="0.25">
      <c r="A23" s="58">
        <v>0.54166666666666663</v>
      </c>
      <c r="B23" s="58"/>
      <c r="C23" s="15">
        <v>0</v>
      </c>
      <c r="D23" s="16">
        <f>'Mixed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62">
        <f t="shared" si="4"/>
        <v>0</v>
      </c>
      <c r="O23" s="13">
        <f>AVERAGE(L23:N23)</f>
        <v>0</v>
      </c>
      <c r="P23" s="13">
        <f t="shared" si="6"/>
        <v>0</v>
      </c>
    </row>
    <row r="24" spans="1:16" ht="13.5" x14ac:dyDescent="0.25">
      <c r="A24" s="58">
        <v>0.58333333333333337</v>
      </c>
      <c r="B24" s="58"/>
      <c r="C24" s="15">
        <v>2024.86951</v>
      </c>
      <c r="D24" s="16">
        <f>'Mixed Standards 5;1'!I22</f>
        <v>0.52228332313720438</v>
      </c>
      <c r="E24" s="17">
        <f>((C24/$I$11)*(($I$7*$I$9)/D24))/1000</f>
        <v>0.26459854474917505</v>
      </c>
      <c r="F24" s="18">
        <v>0.99450000000000005</v>
      </c>
      <c r="G24" s="18">
        <v>0.94210000000000005</v>
      </c>
      <c r="H24" s="17">
        <f t="shared" si="7"/>
        <v>0.26314325275305461</v>
      </c>
      <c r="I24" s="17">
        <f t="shared" si="0"/>
        <v>0.24927828900819782</v>
      </c>
      <c r="K24" s="20">
        <f>$I$24/$I$62*100</f>
        <v>4.6685875881582612</v>
      </c>
      <c r="L24" s="14">
        <f>[1]M12!$K24</f>
        <v>4.5624427010412516</v>
      </c>
      <c r="M24" s="14">
        <f>[2]M12!$K24</f>
        <v>4.9693492912363535</v>
      </c>
      <c r="N24" s="62">
        <f t="shared" si="4"/>
        <v>4.6685875881582612</v>
      </c>
      <c r="O24" s="13">
        <f t="shared" ref="O24:O55" si="8">AVERAGE(L24:N24)</f>
        <v>4.7334598601452882</v>
      </c>
      <c r="P24" s="13">
        <f t="shared" ref="P24:P55" si="9">STDEV(L24:N24)</f>
        <v>0.21106764801982397</v>
      </c>
    </row>
    <row r="25" spans="1:16" ht="13.5" x14ac:dyDescent="0.25">
      <c r="A25" s="58">
        <v>0.58402777777777781</v>
      </c>
      <c r="B25" s="58"/>
      <c r="C25" s="15"/>
      <c r="D25" s="16">
        <f>'Mixed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7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62">
        <f t="shared" si="4"/>
        <v>0</v>
      </c>
      <c r="O25" s="13">
        <f t="shared" si="8"/>
        <v>0</v>
      </c>
      <c r="P25" s="13">
        <f t="shared" si="9"/>
        <v>0</v>
      </c>
    </row>
    <row r="26" spans="1:16" ht="13.5" x14ac:dyDescent="0.25">
      <c r="A26" s="23">
        <v>0.625</v>
      </c>
      <c r="B26" s="24"/>
      <c r="C26" s="15"/>
      <c r="D26" s="16">
        <f>'Mixed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7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62">
        <f t="shared" si="4"/>
        <v>0</v>
      </c>
      <c r="O26" s="13">
        <f t="shared" si="8"/>
        <v>0</v>
      </c>
      <c r="P26" s="13">
        <f t="shared" si="9"/>
        <v>0</v>
      </c>
    </row>
    <row r="27" spans="1:16" ht="13.5" x14ac:dyDescent="0.25">
      <c r="A27" s="58">
        <v>0.66666666666666663</v>
      </c>
      <c r="B27" s="58"/>
      <c r="C27" s="15">
        <v>5592.8808600000002</v>
      </c>
      <c r="D27" s="16">
        <f>'Mixed Standards 5;1'!I25</f>
        <v>0.52322337655136741</v>
      </c>
      <c r="E27" s="17">
        <f t="shared" si="3"/>
        <v>0.7295330945694618</v>
      </c>
      <c r="F27" s="63">
        <v>0.99480000000000002</v>
      </c>
      <c r="G27" s="18">
        <v>0.94169999999999998</v>
      </c>
      <c r="H27" s="17">
        <f t="shared" si="7"/>
        <v>0.72573952247770057</v>
      </c>
      <c r="I27" s="17">
        <f t="shared" si="0"/>
        <v>0.68700131515606222</v>
      </c>
      <c r="K27" s="20">
        <f>$I$27/$I$62*100</f>
        <v>12.86644667590974</v>
      </c>
      <c r="L27" s="14">
        <f>[1]M12!$K27</f>
        <v>12.558813332297378</v>
      </c>
      <c r="M27" s="14">
        <f>[2]M12!$K27</f>
        <v>12.546236624033282</v>
      </c>
      <c r="N27" s="62">
        <f t="shared" si="4"/>
        <v>12.86644667590974</v>
      </c>
      <c r="O27" s="13">
        <f t="shared" si="8"/>
        <v>12.657165544080135</v>
      </c>
      <c r="P27" s="13">
        <f t="shared" si="9"/>
        <v>0.18135183346909131</v>
      </c>
    </row>
    <row r="28" spans="1:16" ht="13.5" x14ac:dyDescent="0.25">
      <c r="A28" s="58">
        <v>0.66736111111111107</v>
      </c>
      <c r="B28" s="58"/>
      <c r="C28" s="15">
        <v>3735.0900900000001</v>
      </c>
      <c r="D28" s="16">
        <f>'Mixed Standards 5;1'!I26</f>
        <v>0.52518037315984534</v>
      </c>
      <c r="E28" s="17">
        <f t="shared" si="3"/>
        <v>0.485388142851645</v>
      </c>
      <c r="F28" s="18">
        <v>0.995</v>
      </c>
      <c r="G28" s="18">
        <v>0.94810000000000005</v>
      </c>
      <c r="H28" s="17">
        <f t="shared" si="7"/>
        <v>0.48296120213738675</v>
      </c>
      <c r="I28" s="17">
        <f t="shared" si="0"/>
        <v>0.46019649823764464</v>
      </c>
      <c r="K28" s="20">
        <f>$I$28/$I$62*100</f>
        <v>8.6187516302934348</v>
      </c>
      <c r="L28" s="14">
        <f>[1]M12!$K28</f>
        <v>8.8986295275277474</v>
      </c>
      <c r="M28" s="14">
        <f>[2]M12!$K28</f>
        <v>8.9569190275834636</v>
      </c>
      <c r="N28" s="62">
        <f t="shared" si="4"/>
        <v>8.6187516302934348</v>
      </c>
      <c r="O28" s="13">
        <f t="shared" si="8"/>
        <v>8.8247667284682159</v>
      </c>
      <c r="P28" s="13">
        <f t="shared" si="9"/>
        <v>0.18077909713559157</v>
      </c>
    </row>
    <row r="29" spans="1:16" ht="13.5" x14ac:dyDescent="0.25">
      <c r="A29" s="58">
        <v>0.70833333333333337</v>
      </c>
      <c r="B29" s="58"/>
      <c r="C29" s="15"/>
      <c r="D29" s="16">
        <f>'Mixed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7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62">
        <f t="shared" si="4"/>
        <v>0</v>
      </c>
      <c r="O29" s="13">
        <f t="shared" si="8"/>
        <v>0</v>
      </c>
      <c r="P29" s="13">
        <f t="shared" si="9"/>
        <v>0</v>
      </c>
    </row>
    <row r="30" spans="1:16" ht="13.5" x14ac:dyDescent="0.25">
      <c r="A30" s="58">
        <v>0.7090277777777777</v>
      </c>
      <c r="B30" s="58"/>
      <c r="C30" s="15"/>
      <c r="D30" s="16">
        <f>'Mixed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7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62">
        <f t="shared" si="4"/>
        <v>0</v>
      </c>
      <c r="O30" s="13">
        <f t="shared" si="8"/>
        <v>0</v>
      </c>
      <c r="P30" s="13">
        <f t="shared" si="9"/>
        <v>0</v>
      </c>
    </row>
    <row r="31" spans="1:16" ht="13.5" x14ac:dyDescent="0.25">
      <c r="A31" s="23">
        <v>0.75</v>
      </c>
      <c r="B31" s="24"/>
      <c r="C31" s="15">
        <v>5410.3125</v>
      </c>
      <c r="D31" s="16">
        <f>'Mixed Standards 5;1'!I29</f>
        <v>0.5022104795261112</v>
      </c>
      <c r="E31" s="17">
        <f>((C31/$I$11)*(($I$7*$I$9)/D31))/1000</f>
        <v>0.73524681016921833</v>
      </c>
      <c r="F31" s="18">
        <v>0.99524199999999996</v>
      </c>
      <c r="G31" s="18">
        <v>0.95034395000000005</v>
      </c>
      <c r="H31" s="17">
        <f t="shared" si="7"/>
        <v>0.73174850584643314</v>
      </c>
      <c r="I31" s="17">
        <f t="shared" si="0"/>
        <v>0.69873735780111512</v>
      </c>
      <c r="K31" s="20">
        <f>$I$31/$I$62*100</f>
        <v>13.086244169084077</v>
      </c>
      <c r="L31" s="14">
        <f>[1]M12!$K31</f>
        <v>13.113680175986161</v>
      </c>
      <c r="M31" s="14">
        <f>[2]M12!$K31</f>
        <v>12.921426852367226</v>
      </c>
      <c r="N31" s="62">
        <f t="shared" si="4"/>
        <v>13.086244169084077</v>
      </c>
      <c r="O31" s="13">
        <f t="shared" si="8"/>
        <v>13.04045039914582</v>
      </c>
      <c r="P31" s="13">
        <f t="shared" si="9"/>
        <v>0.10398623531266134</v>
      </c>
    </row>
    <row r="32" spans="1:16" ht="13.5" x14ac:dyDescent="0.25">
      <c r="A32" s="58">
        <v>0.75069444444444444</v>
      </c>
      <c r="B32" s="58"/>
      <c r="C32" s="15">
        <v>3455.37817</v>
      </c>
      <c r="D32" s="16">
        <f>'Mixed Standards 5;1'!I30</f>
        <v>0.5560986679727572</v>
      </c>
      <c r="E32" s="17">
        <f>((C32/$I$11)*(($I$7*$I$9)/D32))/1000</f>
        <v>0.42407268454217756</v>
      </c>
      <c r="F32" s="18">
        <v>0.99550000000000005</v>
      </c>
      <c r="G32" s="18">
        <v>0.95269999999999999</v>
      </c>
      <c r="H32" s="17">
        <f t="shared" si="7"/>
        <v>0.4221643574617378</v>
      </c>
      <c r="I32" s="17">
        <f t="shared" si="0"/>
        <v>0.40401404656333256</v>
      </c>
      <c r="K32" s="20">
        <f>$I$32/$I$62*100</f>
        <v>7.566543282737066</v>
      </c>
      <c r="L32" s="14">
        <f>[1]M12!$K32</f>
        <v>7.7574957087334955</v>
      </c>
      <c r="M32" s="14">
        <f>[2]M12!$K32</f>
        <v>7.5800213176115756</v>
      </c>
      <c r="N32" s="62">
        <f t="shared" si="4"/>
        <v>7.566543282737066</v>
      </c>
      <c r="O32" s="13">
        <f t="shared" si="8"/>
        <v>7.6346867696940457</v>
      </c>
      <c r="P32" s="13">
        <f t="shared" si="9"/>
        <v>0.10656894945065422</v>
      </c>
    </row>
    <row r="33" spans="1:16" ht="13.5" x14ac:dyDescent="0.25">
      <c r="A33" s="58" t="s">
        <v>46</v>
      </c>
      <c r="B33" s="58"/>
      <c r="C33" s="15"/>
      <c r="D33" s="16">
        <f>'Mixed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62">
        <f t="shared" si="4"/>
        <v>0</v>
      </c>
      <c r="O33" s="13">
        <f t="shared" si="8"/>
        <v>0</v>
      </c>
      <c r="P33" s="13">
        <f t="shared" si="9"/>
        <v>0</v>
      </c>
    </row>
    <row r="34" spans="1:16" ht="13.5" x14ac:dyDescent="0.25">
      <c r="A34" s="58" t="s">
        <v>47</v>
      </c>
      <c r="B34" s="58"/>
      <c r="C34" s="15">
        <v>838.80231000000003</v>
      </c>
      <c r="D34" s="16">
        <f>'Mixed Standards 5;1'!I32</f>
        <v>0.57307258596630672</v>
      </c>
      <c r="E34" s="17">
        <f>((C34/$I$11)*(($I$7*$I$9)/D34))/1000</f>
        <v>9.9895644524477925E-2</v>
      </c>
      <c r="F34" s="18">
        <v>0.99539999999999995</v>
      </c>
      <c r="G34" s="18">
        <v>0.95240000000000002</v>
      </c>
      <c r="H34" s="17">
        <f t="shared" si="7"/>
        <v>9.9436124559665329E-2</v>
      </c>
      <c r="I34" s="17">
        <f t="shared" si="0"/>
        <v>9.5140611845112771E-2</v>
      </c>
      <c r="K34" s="20">
        <f>$I$34/$I$62*100</f>
        <v>1.7818329921835641</v>
      </c>
      <c r="L34" s="14">
        <f>[1]M12!$K34</f>
        <v>1.8632098829698567</v>
      </c>
      <c r="M34" s="14">
        <f>[2]M12!$K34</f>
        <v>1.8555658549464342</v>
      </c>
      <c r="N34" s="62">
        <f t="shared" si="4"/>
        <v>1.7818329921835641</v>
      </c>
      <c r="O34" s="13">
        <f t="shared" si="8"/>
        <v>1.8335362433666182</v>
      </c>
      <c r="P34" s="13">
        <f t="shared" si="9"/>
        <v>4.4939152509579201E-2</v>
      </c>
    </row>
    <row r="35" spans="1:16" ht="13.5" x14ac:dyDescent="0.25">
      <c r="A35" s="58">
        <v>0.79166666666666663</v>
      </c>
      <c r="B35" s="58"/>
      <c r="C35" s="15"/>
      <c r="D35" s="16">
        <f>'Mixed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7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62">
        <f t="shared" si="4"/>
        <v>0</v>
      </c>
      <c r="O35" s="13">
        <f t="shared" si="8"/>
        <v>0</v>
      </c>
      <c r="P35" s="13">
        <f t="shared" si="9"/>
        <v>0</v>
      </c>
    </row>
    <row r="36" spans="1:16" ht="13.5" x14ac:dyDescent="0.25">
      <c r="A36" s="58">
        <v>0.83333333333333337</v>
      </c>
      <c r="B36" s="58"/>
      <c r="C36" s="15">
        <v>265.78350999999998</v>
      </c>
      <c r="D36" s="16">
        <f>'Mixed Standards 5;1'!I34</f>
        <v>0.36080032307251586</v>
      </c>
      <c r="E36" s="17">
        <f t="shared" si="3"/>
        <v>5.0275648808600158E-2</v>
      </c>
      <c r="F36" s="18">
        <v>0.99590000000000001</v>
      </c>
      <c r="G36" s="18">
        <v>0.95699999999999996</v>
      </c>
      <c r="H36" s="17">
        <f t="shared" si="7"/>
        <v>5.0069518648484898E-2</v>
      </c>
      <c r="I36" s="17">
        <f t="shared" si="0"/>
        <v>4.8113795909830351E-2</v>
      </c>
      <c r="K36" s="20">
        <f>$I$36/$I$62*100</f>
        <v>0.90109520286552791</v>
      </c>
      <c r="L36" s="14">
        <f>[1]M12!$K36</f>
        <v>0.96786717523649857</v>
      </c>
      <c r="M36" s="14">
        <f>[2]M12!$K36</f>
        <v>1.1732799959765812</v>
      </c>
      <c r="N36" s="62">
        <f t="shared" si="4"/>
        <v>0.90109520286552791</v>
      </c>
      <c r="O36" s="13">
        <f t="shared" si="8"/>
        <v>1.014080791359536</v>
      </c>
      <c r="P36" s="13">
        <f t="shared" si="9"/>
        <v>0.14185525769812674</v>
      </c>
    </row>
    <row r="37" spans="1:16" ht="13.5" x14ac:dyDescent="0.25">
      <c r="A37" s="23" t="s">
        <v>28</v>
      </c>
      <c r="B37" s="24"/>
      <c r="C37" s="15"/>
      <c r="D37" s="16">
        <f>'Mixed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7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62">
        <f t="shared" si="4"/>
        <v>0</v>
      </c>
      <c r="O37" s="13">
        <f t="shared" si="8"/>
        <v>0</v>
      </c>
      <c r="P37" s="13">
        <f t="shared" si="9"/>
        <v>0</v>
      </c>
    </row>
    <row r="38" spans="1:16" ht="13.5" x14ac:dyDescent="0.25">
      <c r="A38" s="23">
        <v>0.8340277777777777</v>
      </c>
      <c r="B38" s="24"/>
      <c r="C38" s="15"/>
      <c r="D38" s="16">
        <f>'Mixed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7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62">
        <f t="shared" si="4"/>
        <v>0</v>
      </c>
      <c r="O38" s="13">
        <f t="shared" si="8"/>
        <v>0</v>
      </c>
      <c r="P38" s="13">
        <f t="shared" si="9"/>
        <v>0</v>
      </c>
    </row>
    <row r="39" spans="1:16" ht="13.5" x14ac:dyDescent="0.25">
      <c r="A39" s="23" t="s">
        <v>29</v>
      </c>
      <c r="B39" s="24"/>
      <c r="C39" s="15"/>
      <c r="D39" s="16">
        <f>'Mixed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7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62">
        <f t="shared" si="4"/>
        <v>0</v>
      </c>
      <c r="O39" s="13">
        <f t="shared" si="8"/>
        <v>0</v>
      </c>
      <c r="P39" s="13">
        <f t="shared" si="9"/>
        <v>0</v>
      </c>
    </row>
    <row r="40" spans="1:16" ht="13.5" x14ac:dyDescent="0.25">
      <c r="A40" s="58">
        <v>0.875</v>
      </c>
      <c r="B40" s="58"/>
      <c r="C40" s="15">
        <v>137.62221</v>
      </c>
      <c r="D40" s="16">
        <f>'Mixed Standards 5;1'!I38</f>
        <v>0.57169928898171185</v>
      </c>
      <c r="E40" s="17">
        <f>((C40/$I$11)*(($I$7*$I$9)/D40))/1000</f>
        <v>1.6429238896137514E-2</v>
      </c>
      <c r="F40" s="18">
        <v>0.99605399999999999</v>
      </c>
      <c r="G40" s="18">
        <v>0.95881644600000004</v>
      </c>
      <c r="H40" s="17">
        <f>E40*F40</f>
        <v>1.6364409119453353E-2</v>
      </c>
      <c r="I40" s="17">
        <f>E40*G40</f>
        <v>1.5752624448879534E-2</v>
      </c>
      <c r="K40" s="20">
        <f>$I$40/$I$62*100</f>
        <v>0.29502170957430968</v>
      </c>
      <c r="L40" s="14">
        <f>[1]M12!$K40</f>
        <v>0.33260252780372118</v>
      </c>
      <c r="M40" s="14">
        <f>[2]M12!$K40</f>
        <v>0.44435463030956457</v>
      </c>
      <c r="N40" s="62">
        <f t="shared" si="4"/>
        <v>0.29502170957430968</v>
      </c>
      <c r="O40" s="13">
        <f t="shared" si="8"/>
        <v>0.35732628922919846</v>
      </c>
      <c r="P40" s="64">
        <f t="shared" si="9"/>
        <v>7.7675791518969681E-2</v>
      </c>
    </row>
    <row r="41" spans="1:16" ht="13.5" x14ac:dyDescent="0.25">
      <c r="A41" s="23">
        <v>0.83472222222222225</v>
      </c>
      <c r="B41" s="24"/>
      <c r="C41" s="15"/>
      <c r="D41" s="16">
        <f>'Mixed Standards 5;1'!I39</f>
        <v>0.57248541312805568</v>
      </c>
      <c r="E41" s="17">
        <f t="shared" ref="E41" si="10">((C41/$I$11)*(($I$7*$I$9)/D41))/1000</f>
        <v>0</v>
      </c>
      <c r="F41" s="18">
        <v>0.99583299999999997</v>
      </c>
      <c r="G41" s="18">
        <v>0.95651359599999997</v>
      </c>
      <c r="H41" s="17">
        <f t="shared" ref="H41" si="11">E41*F41</f>
        <v>0</v>
      </c>
      <c r="I41" s="17">
        <f t="shared" ref="I41" si="12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62">
        <f t="shared" si="4"/>
        <v>0</v>
      </c>
      <c r="O41" s="13">
        <f t="shared" si="8"/>
        <v>0</v>
      </c>
      <c r="P41" s="13">
        <f t="shared" si="9"/>
        <v>0</v>
      </c>
    </row>
    <row r="42" spans="1:16" ht="13.5" x14ac:dyDescent="0.25">
      <c r="A42" s="65" t="s">
        <v>45</v>
      </c>
      <c r="B42" s="24"/>
      <c r="C42" s="15">
        <v>1433.0618899999999</v>
      </c>
      <c r="D42" s="16">
        <f>'Mixed Standards 5;1'!I40</f>
        <v>0.57248541312805568</v>
      </c>
      <c r="E42" s="17">
        <f t="shared" si="3"/>
        <v>0.17084296125480578</v>
      </c>
      <c r="F42" s="18">
        <v>0.99583299999999997</v>
      </c>
      <c r="G42" s="18">
        <v>0.95651359599999997</v>
      </c>
      <c r="H42" s="17">
        <f t="shared" si="7"/>
        <v>0.17013105863525699</v>
      </c>
      <c r="I42" s="17">
        <f t="shared" si="0"/>
        <v>0.16341361522112294</v>
      </c>
      <c r="K42" s="20">
        <f>$I$42/$I$62*100</f>
        <v>3.0604782261335051</v>
      </c>
      <c r="L42" s="14">
        <f>[1]M12!$K42</f>
        <v>3.1780264873773492</v>
      </c>
      <c r="M42" s="14">
        <f>[2]M12!$K42</f>
        <v>3.2538211834075321</v>
      </c>
      <c r="N42" s="62">
        <f t="shared" si="4"/>
        <v>3.0604782261335051</v>
      </c>
      <c r="O42" s="13">
        <f t="shared" si="8"/>
        <v>3.1641086323061285</v>
      </c>
      <c r="P42" s="13">
        <f t="shared" si="9"/>
        <v>9.7419991784049059E-2</v>
      </c>
    </row>
    <row r="43" spans="1:16" ht="13.5" x14ac:dyDescent="0.25">
      <c r="A43" s="23">
        <v>0.91666666666666663</v>
      </c>
      <c r="B43" s="24"/>
      <c r="C43" s="15"/>
      <c r="D43" s="16">
        <f>'Mixed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7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62">
        <f t="shared" si="4"/>
        <v>0</v>
      </c>
      <c r="O43" s="13">
        <f t="shared" si="8"/>
        <v>0</v>
      </c>
      <c r="P43" s="13">
        <f t="shared" si="9"/>
        <v>0</v>
      </c>
    </row>
    <row r="44" spans="1:16" ht="13.5" x14ac:dyDescent="0.25">
      <c r="A44" s="23" t="s">
        <v>30</v>
      </c>
      <c r="B44" s="24"/>
      <c r="C44" s="15"/>
      <c r="D44" s="16">
        <f>'Mixed Standards 5;1'!I42</f>
        <v>0.47474204470894843</v>
      </c>
      <c r="E44" s="17">
        <f t="shared" si="3"/>
        <v>0</v>
      </c>
      <c r="F44" s="66">
        <v>0.995807</v>
      </c>
      <c r="G44" s="66">
        <v>0.95624246800000001</v>
      </c>
      <c r="H44" s="17">
        <f t="shared" si="7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14">
        <f>[2]M12!$K44</f>
        <v>0</v>
      </c>
      <c r="N44" s="62">
        <f t="shared" si="4"/>
        <v>0</v>
      </c>
      <c r="O44" s="13">
        <f t="shared" si="8"/>
        <v>0</v>
      </c>
      <c r="P44" s="13">
        <f t="shared" si="9"/>
        <v>0</v>
      </c>
    </row>
    <row r="45" spans="1:16" x14ac:dyDescent="0.2">
      <c r="A45" s="23">
        <v>0.91736111111111107</v>
      </c>
      <c r="B45" s="24"/>
      <c r="C45" s="67" t="s">
        <v>44</v>
      </c>
      <c r="D45" s="16">
        <f>'Mixed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7"/>
        <v>#VALUE!</v>
      </c>
      <c r="I45" s="17"/>
      <c r="K45" s="20"/>
      <c r="L45" s="14">
        <f>[1]M12!$K45</f>
        <v>0</v>
      </c>
      <c r="M45" s="14">
        <f>[2]M12!$K45</f>
        <v>0</v>
      </c>
      <c r="N45" s="62">
        <f t="shared" si="4"/>
        <v>0</v>
      </c>
      <c r="O45" s="13">
        <f t="shared" si="8"/>
        <v>0</v>
      </c>
      <c r="P45" s="13">
        <f t="shared" si="9"/>
        <v>0</v>
      </c>
    </row>
    <row r="46" spans="1:16" ht="13.5" x14ac:dyDescent="0.25">
      <c r="A46" s="23" t="s">
        <v>31</v>
      </c>
      <c r="B46" s="24"/>
      <c r="C46" s="15"/>
      <c r="D46" s="16">
        <f>'Mixed Standards 5;1'!I44</f>
        <v>0.75924000000000036</v>
      </c>
      <c r="E46" s="17">
        <f t="shared" si="3"/>
        <v>0</v>
      </c>
      <c r="F46" s="68">
        <v>0.99580000000000002</v>
      </c>
      <c r="G46" s="68">
        <v>0.95620000000000005</v>
      </c>
      <c r="H46" s="17">
        <f t="shared" si="7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62">
        <f t="shared" si="4"/>
        <v>0</v>
      </c>
      <c r="O46" s="13">
        <f t="shared" si="8"/>
        <v>0</v>
      </c>
      <c r="P46" s="13">
        <f t="shared" si="9"/>
        <v>0</v>
      </c>
    </row>
    <row r="47" spans="1:16" ht="13.5" x14ac:dyDescent="0.25">
      <c r="A47" s="23" t="s">
        <v>32</v>
      </c>
      <c r="B47" s="24"/>
      <c r="C47" s="15">
        <v>470.46636999999998</v>
      </c>
      <c r="D47" s="16">
        <f>'Mixed Standards 5;1'!I45</f>
        <v>0.56695087597379212</v>
      </c>
      <c r="E47" s="17">
        <f t="shared" si="3"/>
        <v>5.663432425498998E-2</v>
      </c>
      <c r="F47" s="66">
        <v>0.99578100000000003</v>
      </c>
      <c r="G47" s="66">
        <v>0.95596872600000005</v>
      </c>
      <c r="H47" s="17">
        <f t="shared" si="7"/>
        <v>5.6395384040958181E-2</v>
      </c>
      <c r="I47" s="17">
        <f t="shared" si="0"/>
        <v>5.4140642805913672E-2</v>
      </c>
      <c r="K47" s="20">
        <f>$I$47/$I$62*100</f>
        <v>1.0139685009242265</v>
      </c>
      <c r="L47" s="14">
        <f>[1]M12!$K47</f>
        <v>1.0400419733720059</v>
      </c>
      <c r="M47" s="14">
        <f>[2]M12!$K47</f>
        <v>1.1426437705506576</v>
      </c>
      <c r="N47" s="62">
        <f t="shared" si="4"/>
        <v>1.0139685009242265</v>
      </c>
      <c r="O47" s="13">
        <f t="shared" si="8"/>
        <v>1.0655514149489633</v>
      </c>
      <c r="P47" s="13">
        <f t="shared" si="9"/>
        <v>6.8024848111075092E-2</v>
      </c>
    </row>
    <row r="48" spans="1:16" ht="13.5" x14ac:dyDescent="0.25">
      <c r="A48" s="65">
        <v>0.95833333333333337</v>
      </c>
      <c r="B48" s="24"/>
      <c r="C48" s="15"/>
      <c r="D48" s="16">
        <f>'Mixed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62">
        <f t="shared" si="4"/>
        <v>0</v>
      </c>
      <c r="O48" s="13">
        <f t="shared" si="8"/>
        <v>0</v>
      </c>
      <c r="P48" s="13">
        <f t="shared" si="9"/>
        <v>0</v>
      </c>
    </row>
    <row r="49" spans="1:16" ht="13.5" x14ac:dyDescent="0.25">
      <c r="A49" s="65">
        <v>0.91805555555555562</v>
      </c>
      <c r="B49" s="24"/>
      <c r="C49" s="15"/>
      <c r="D49" s="16">
        <f>'Mixed Standards 5;1'!I47</f>
        <v>0.49902505290589699</v>
      </c>
      <c r="E49" s="17">
        <f t="shared" si="3"/>
        <v>0</v>
      </c>
      <c r="F49" s="66">
        <v>0.99616700000000002</v>
      </c>
      <c r="G49" s="66">
        <v>0.95999944110000002</v>
      </c>
      <c r="H49" s="17">
        <f t="shared" si="7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62">
        <f t="shared" si="4"/>
        <v>0</v>
      </c>
      <c r="O49" s="13">
        <f t="shared" si="8"/>
        <v>0</v>
      </c>
      <c r="P49" s="13">
        <f t="shared" si="9"/>
        <v>0</v>
      </c>
    </row>
    <row r="50" spans="1:16" x14ac:dyDescent="0.2">
      <c r="A50" s="65" t="s">
        <v>25</v>
      </c>
      <c r="B50" s="69"/>
      <c r="C50" s="67"/>
      <c r="D50" s="16">
        <f>'Mixed Standards 5;1'!I48</f>
        <v>0.51761976434928081</v>
      </c>
      <c r="E50" s="17">
        <f t="shared" si="3"/>
        <v>0</v>
      </c>
      <c r="F50" s="66">
        <v>0.99575400000000003</v>
      </c>
      <c r="G50" s="66">
        <v>0.95568958100000001</v>
      </c>
      <c r="H50" s="17">
        <f t="shared" si="7"/>
        <v>0</v>
      </c>
      <c r="I50" s="17"/>
      <c r="K50" s="20"/>
      <c r="L50" s="14">
        <f>[1]M12!$K50</f>
        <v>0</v>
      </c>
      <c r="M50" s="14">
        <f>[2]M12!$K50</f>
        <v>0</v>
      </c>
      <c r="N50" s="62">
        <f t="shared" si="4"/>
        <v>0</v>
      </c>
      <c r="O50" s="13">
        <f t="shared" si="8"/>
        <v>0</v>
      </c>
      <c r="P50" s="13">
        <f t="shared" si="9"/>
        <v>0</v>
      </c>
    </row>
    <row r="51" spans="1:16" ht="13.5" x14ac:dyDescent="0.25">
      <c r="A51" s="65" t="s">
        <v>33</v>
      </c>
      <c r="B51" s="24"/>
      <c r="C51" s="15">
        <v>6033.5107399999997</v>
      </c>
      <c r="D51" s="16">
        <f>'Mixed Standards 5;1'!I49</f>
        <v>0.53474774135716341</v>
      </c>
      <c r="E51" s="17">
        <f t="shared" si="3"/>
        <v>0.77004782824230877</v>
      </c>
      <c r="F51" s="66">
        <v>0.99648800000000004</v>
      </c>
      <c r="G51" s="66">
        <v>0.96334507599999997</v>
      </c>
      <c r="H51" s="17">
        <f t="shared" si="7"/>
        <v>0.76734342026952185</v>
      </c>
      <c r="I51" s="17">
        <f t="shared" si="0"/>
        <v>0.74182178362172191</v>
      </c>
      <c r="K51" s="20">
        <f>$I$51/$I$62*100</f>
        <v>13.893147234847641</v>
      </c>
      <c r="L51" s="14">
        <f>[1]M12!$K51</f>
        <v>14.113114633037252</v>
      </c>
      <c r="M51" s="14">
        <f>[2]M12!$K51</f>
        <v>13.589299795213028</v>
      </c>
      <c r="N51" s="62">
        <f t="shared" si="4"/>
        <v>13.893147234847641</v>
      </c>
      <c r="O51" s="13">
        <f t="shared" si="8"/>
        <v>13.86518722103264</v>
      </c>
      <c r="P51" s="13">
        <f t="shared" si="9"/>
        <v>0.26302436742744156</v>
      </c>
    </row>
    <row r="52" spans="1:16" ht="13.5" x14ac:dyDescent="0.25">
      <c r="A52" s="65" t="s">
        <v>26</v>
      </c>
      <c r="B52" s="24"/>
      <c r="C52" s="15"/>
      <c r="D52" s="16">
        <f>'Mixed Standards 5;1'!I50</f>
        <v>0.51673904501390822</v>
      </c>
      <c r="E52" s="17">
        <f t="shared" si="3"/>
        <v>0</v>
      </c>
      <c r="F52" s="66">
        <v>0.99646900000000005</v>
      </c>
      <c r="G52" s="66">
        <v>0.96315165800000002</v>
      </c>
      <c r="H52" s="17">
        <f t="shared" si="7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62">
        <f t="shared" si="4"/>
        <v>0</v>
      </c>
      <c r="O52" s="13">
        <f t="shared" si="8"/>
        <v>0</v>
      </c>
      <c r="P52" s="13">
        <f t="shared" si="9"/>
        <v>0</v>
      </c>
    </row>
    <row r="53" spans="1:16" ht="13.5" x14ac:dyDescent="0.25">
      <c r="A53" s="65" t="s">
        <v>40</v>
      </c>
      <c r="B53" s="24"/>
      <c r="C53" s="15"/>
      <c r="D53" s="16">
        <f>'Mixed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7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62">
        <f t="shared" si="4"/>
        <v>0</v>
      </c>
      <c r="O53" s="13">
        <f t="shared" si="8"/>
        <v>0</v>
      </c>
      <c r="P53" s="13">
        <f t="shared" si="9"/>
        <v>0</v>
      </c>
    </row>
    <row r="54" spans="1:16" ht="13.5" x14ac:dyDescent="0.25">
      <c r="A54" s="23" t="s">
        <v>39</v>
      </c>
      <c r="B54" s="24"/>
      <c r="C54" s="15">
        <v>1144.54187</v>
      </c>
      <c r="D54" s="16">
        <f>'Mixed Standards 5;1'!I52</f>
        <v>0.50773983680032553</v>
      </c>
      <c r="E54" s="17">
        <f t="shared" si="3"/>
        <v>0.15384628543944801</v>
      </c>
      <c r="F54" s="68">
        <v>0.99609999999999999</v>
      </c>
      <c r="G54" s="68">
        <f>G55-0.003</f>
        <v>0.95605923199999998</v>
      </c>
      <c r="H54" s="17">
        <f t="shared" si="7"/>
        <v>0.15324628492623416</v>
      </c>
      <c r="I54" s="17">
        <f t="shared" si="0"/>
        <v>0.14708616150329143</v>
      </c>
      <c r="K54" s="20">
        <f>$I$54/$I$62*100</f>
        <v>2.754690874669496</v>
      </c>
      <c r="L54" s="14">
        <f>[1]M12!$K54</f>
        <v>2.9364104754417455</v>
      </c>
      <c r="M54" s="14">
        <f>[2]M12!$K54</f>
        <v>3.4957529290079496</v>
      </c>
      <c r="N54" s="62">
        <f t="shared" si="4"/>
        <v>2.754690874669496</v>
      </c>
      <c r="O54" s="13">
        <f t="shared" si="8"/>
        <v>3.0622847597063974</v>
      </c>
      <c r="P54" s="13">
        <f t="shared" si="9"/>
        <v>0.38623372933294359</v>
      </c>
    </row>
    <row r="55" spans="1:16" ht="14.25" thickBot="1" x14ac:dyDescent="0.3">
      <c r="A55" s="23" t="s">
        <v>34</v>
      </c>
      <c r="B55" s="24"/>
      <c r="C55" s="15">
        <v>4887.37842</v>
      </c>
      <c r="D55" s="16">
        <f>'Mixed Standards 5;1'!I53</f>
        <v>0.47458077977285135</v>
      </c>
      <c r="E55" s="17">
        <f t="shared" si="3"/>
        <v>0.70284958125913799</v>
      </c>
      <c r="F55" s="70">
        <v>0.99607699999999999</v>
      </c>
      <c r="G55" s="70">
        <v>0.95905923199999998</v>
      </c>
      <c r="H55" s="17">
        <f t="shared" si="7"/>
        <v>0.70009230235185838</v>
      </c>
      <c r="I55" s="17">
        <f t="shared" si="0"/>
        <v>0.67407437961391048</v>
      </c>
      <c r="K55" s="20">
        <f>$I$55/$I$62*100</f>
        <v>12.624345644708315</v>
      </c>
      <c r="L55" s="14">
        <f>[1]M12!$K55</f>
        <v>12.61672353238828</v>
      </c>
      <c r="M55" s="14">
        <f>[2]M12!$K55</f>
        <v>12.270614767679945</v>
      </c>
      <c r="N55" s="62">
        <f t="shared" si="4"/>
        <v>12.624345644708315</v>
      </c>
      <c r="O55" s="13">
        <f t="shared" si="8"/>
        <v>12.503894648258845</v>
      </c>
      <c r="P55" s="13">
        <f t="shared" si="9"/>
        <v>0.20206224575915913</v>
      </c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5.3394797527304627</v>
      </c>
      <c r="K62" s="90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Mixed Standards 5;1</vt:lpstr>
      <vt:lpstr>CSC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2020-03-09T16:23:36Z</dcterms:modified>
</cp:coreProperties>
</file>