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GC for USU\"/>
    </mc:Choice>
  </mc:AlternateContent>
  <xr:revisionPtr revIDLastSave="0" documentId="13_ncr:1_{D8FAA695-7616-42DA-87C9-DFBDBB88F5B4}" xr6:coauthVersionLast="45" xr6:coauthVersionMax="45" xr10:uidLastSave="{00000000-0000-0000-0000-000000000000}"/>
  <bookViews>
    <workbookView xWindow="-24435" yWindow="1140" windowWidth="21600" windowHeight="14550" tabRatio="835" activeTab="1" xr2:uid="{00000000-000D-0000-FFFF-FFFF00000000}"/>
  </bookViews>
  <sheets>
    <sheet name="SCSC Mixed Standards 5;1" sheetId="2" r:id="rId1"/>
    <sheet name="SCSC" sheetId="29" r:id="rId2"/>
  </sheets>
  <externalReferences>
    <externalReference r:id="rId3"/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1" i="29" l="1"/>
  <c r="M21" i="29"/>
  <c r="L22" i="29"/>
  <c r="M22" i="29"/>
  <c r="N22" i="29"/>
  <c r="L23" i="29"/>
  <c r="M23" i="29"/>
  <c r="L24" i="29"/>
  <c r="M24" i="29"/>
  <c r="L25" i="29"/>
  <c r="M25" i="29"/>
  <c r="L26" i="29"/>
  <c r="M26" i="29"/>
  <c r="L27" i="29"/>
  <c r="M27" i="29"/>
  <c r="L28" i="29"/>
  <c r="M28" i="29"/>
  <c r="L29" i="29"/>
  <c r="M29" i="29"/>
  <c r="L30" i="29"/>
  <c r="M30" i="29"/>
  <c r="L31" i="29"/>
  <c r="M31" i="29"/>
  <c r="L32" i="29"/>
  <c r="M32" i="29"/>
  <c r="L33" i="29"/>
  <c r="M33" i="29"/>
  <c r="L34" i="29"/>
  <c r="M34" i="29"/>
  <c r="L35" i="29"/>
  <c r="M35" i="29"/>
  <c r="L36" i="29"/>
  <c r="M36" i="29"/>
  <c r="L37" i="29"/>
  <c r="M37" i="29"/>
  <c r="L38" i="29"/>
  <c r="M38" i="29"/>
  <c r="L39" i="29"/>
  <c r="M39" i="29"/>
  <c r="L40" i="29"/>
  <c r="M40" i="29"/>
  <c r="L41" i="29"/>
  <c r="M41" i="29"/>
  <c r="L42" i="29"/>
  <c r="M42" i="29"/>
  <c r="L43" i="29"/>
  <c r="M43" i="29"/>
  <c r="L44" i="29"/>
  <c r="M44" i="29"/>
  <c r="L45" i="29"/>
  <c r="M45" i="29"/>
  <c r="N45" i="29"/>
  <c r="L46" i="29"/>
  <c r="M46" i="29"/>
  <c r="L47" i="29"/>
  <c r="M47" i="29"/>
  <c r="L48" i="29"/>
  <c r="M48" i="29"/>
  <c r="L49" i="29"/>
  <c r="M49" i="29"/>
  <c r="L50" i="29"/>
  <c r="M50" i="29"/>
  <c r="N50" i="29"/>
  <c r="L51" i="29"/>
  <c r="M51" i="29"/>
  <c r="L52" i="29"/>
  <c r="M52" i="29"/>
  <c r="L53" i="29"/>
  <c r="M53" i="29"/>
  <c r="L54" i="29"/>
  <c r="M54" i="29"/>
  <c r="L55" i="29"/>
  <c r="M55" i="29"/>
  <c r="M20" i="29"/>
  <c r="L20" i="29"/>
  <c r="G21" i="2" l="1"/>
  <c r="G46" i="2"/>
  <c r="G38" i="2"/>
  <c r="G33" i="2"/>
  <c r="G32" i="2"/>
  <c r="G31" i="2"/>
  <c r="G30" i="2"/>
  <c r="P22" i="29" l="1"/>
  <c r="O22" i="29"/>
  <c r="P45" i="29" l="1"/>
  <c r="P50" i="29"/>
  <c r="O45" i="29"/>
  <c r="O50" i="29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N20" i="29" s="1"/>
  <c r="K24" i="29"/>
  <c r="N24" i="29" s="1"/>
  <c r="K21" i="29"/>
  <c r="N21" i="29" s="1"/>
  <c r="K23" i="29"/>
  <c r="N23" i="29" s="1"/>
  <c r="K35" i="29"/>
  <c r="N35" i="29" s="1"/>
  <c r="K41" i="29"/>
  <c r="N41" i="29" s="1"/>
  <c r="K49" i="29"/>
  <c r="N49" i="29" s="1"/>
  <c r="K43" i="29"/>
  <c r="N43" i="29" s="1"/>
  <c r="K48" i="29"/>
  <c r="N48" i="29" s="1"/>
  <c r="K26" i="29"/>
  <c r="N26" i="29" s="1"/>
  <c r="K52" i="29"/>
  <c r="N52" i="29" s="1"/>
  <c r="K39" i="29"/>
  <c r="N39" i="29" s="1"/>
  <c r="K46" i="29"/>
  <c r="N46" i="29" s="1"/>
  <c r="K25" i="29"/>
  <c r="N25" i="29" s="1"/>
  <c r="K37" i="29"/>
  <c r="N37" i="29" s="1"/>
  <c r="K38" i="29"/>
  <c r="N38" i="29" s="1"/>
  <c r="K44" i="29"/>
  <c r="N44" i="29" s="1"/>
  <c r="K29" i="29"/>
  <c r="N29" i="29" s="1"/>
  <c r="K53" i="29"/>
  <c r="N53" i="29" s="1"/>
  <c r="K55" i="29"/>
  <c r="N55" i="29" s="1"/>
  <c r="K51" i="29"/>
  <c r="N51" i="29" s="1"/>
  <c r="K54" i="29"/>
  <c r="N54" i="29" s="1"/>
  <c r="K40" i="29"/>
  <c r="N40" i="29" s="1"/>
  <c r="K36" i="29"/>
  <c r="N36" i="29" s="1"/>
  <c r="K32" i="29"/>
  <c r="N32" i="29" s="1"/>
  <c r="K28" i="29"/>
  <c r="N28" i="29" s="1"/>
  <c r="K31" i="29"/>
  <c r="N31" i="29" s="1"/>
  <c r="K27" i="29"/>
  <c r="N27" i="29" s="1"/>
  <c r="K47" i="29"/>
  <c r="N47" i="29" s="1"/>
  <c r="K42" i="29"/>
  <c r="N42" i="29" s="1"/>
  <c r="K34" i="29"/>
  <c r="N34" i="29" s="1"/>
  <c r="K30" i="29"/>
  <c r="N30" i="29" s="1"/>
  <c r="K33" i="29"/>
  <c r="N33" i="29" s="1"/>
  <c r="O27" i="29" l="1"/>
  <c r="P55" i="29"/>
  <c r="P39" i="29"/>
  <c r="P23" i="29"/>
  <c r="O31" i="29"/>
  <c r="O53" i="29"/>
  <c r="P52" i="29"/>
  <c r="P30" i="29"/>
  <c r="P42" i="29"/>
  <c r="P54" i="29"/>
  <c r="O25" i="29"/>
  <c r="O41" i="29"/>
  <c r="O33" i="29"/>
  <c r="P32" i="29"/>
  <c r="P44" i="29"/>
  <c r="P46" i="29"/>
  <c r="P48" i="29"/>
  <c r="P24" i="29"/>
  <c r="O54" i="29"/>
  <c r="O52" i="29"/>
  <c r="O55" i="29"/>
  <c r="O32" i="29"/>
  <c r="P31" i="29"/>
  <c r="O23" i="29"/>
  <c r="P28" i="29"/>
  <c r="O42" i="29"/>
  <c r="K62" i="29"/>
  <c r="O44" i="29" l="1"/>
  <c r="P25" i="29"/>
  <c r="O35" i="29"/>
  <c r="O46" i="29"/>
  <c r="O51" i="29"/>
  <c r="P47" i="29"/>
  <c r="O24" i="29"/>
  <c r="P26" i="29"/>
  <c r="O29" i="29"/>
  <c r="O28" i="29"/>
  <c r="O30" i="29"/>
  <c r="O49" i="29"/>
  <c r="O37" i="29"/>
  <c r="P40" i="29"/>
  <c r="P34" i="29"/>
  <c r="O43" i="29"/>
  <c r="P38" i="29"/>
  <c r="O36" i="29"/>
  <c r="P27" i="29"/>
  <c r="O48" i="29"/>
  <c r="P33" i="29"/>
  <c r="O39" i="29"/>
  <c r="P53" i="29"/>
  <c r="P41" i="29"/>
  <c r="O26" i="29"/>
  <c r="P29" i="29"/>
  <c r="O47" i="29"/>
  <c r="P49" i="29"/>
  <c r="O34" i="29"/>
  <c r="P35" i="29"/>
  <c r="P36" i="29"/>
  <c r="P37" i="29"/>
  <c r="O38" i="29"/>
  <c r="O40" i="29"/>
  <c r="P43" i="29"/>
  <c r="P51" i="29"/>
  <c r="O20" i="29"/>
  <c r="P20" i="29"/>
  <c r="P21" i="29" l="1"/>
  <c r="O21" i="29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<sst xmlns="http://schemas.openxmlformats.org/spreadsheetml/2006/main" count="72" uniqueCount="52">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</sst>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 vertical="center" wrapText="1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CS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CS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0">
          <cell r="K20">
            <v>7.8366725967137496</v>
          </cell>
        </row>
        <row r="21">
          <cell r="K21">
            <v>0</v>
          </cell>
        </row>
        <row r="23">
          <cell r="K23">
            <v>0</v>
          </cell>
        </row>
        <row r="24">
          <cell r="K24">
            <v>3.0612277920098041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9.6197263545907692</v>
          </cell>
        </row>
        <row r="28">
          <cell r="K28">
            <v>9.5345695239861072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8.8546204669502782</v>
          </cell>
        </row>
        <row r="32">
          <cell r="K32">
            <v>9.4876769707784891</v>
          </cell>
        </row>
        <row r="33">
          <cell r="K33">
            <v>0</v>
          </cell>
        </row>
        <row r="34">
          <cell r="K34">
            <v>11.029883609773751</v>
          </cell>
        </row>
        <row r="35">
          <cell r="K35">
            <v>0</v>
          </cell>
        </row>
        <row r="36">
          <cell r="K36">
            <v>7.3618309664627928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</v>
          </cell>
        </row>
        <row r="40">
          <cell r="K40">
            <v>2.2089545148903942</v>
          </cell>
        </row>
        <row r="41">
          <cell r="K41">
            <v>0</v>
          </cell>
        </row>
        <row r="42">
          <cell r="K42">
            <v>4.7670170093422159</v>
          </cell>
        </row>
        <row r="43">
          <cell r="K43">
            <v>0</v>
          </cell>
        </row>
        <row r="44">
          <cell r="K44">
            <v>0</v>
          </cell>
        </row>
        <row r="46">
          <cell r="K46">
            <v>0</v>
          </cell>
        </row>
        <row r="47">
          <cell r="K47">
            <v>1.0005977086009643</v>
          </cell>
        </row>
        <row r="48">
          <cell r="K48">
            <v>0</v>
          </cell>
        </row>
        <row r="49">
          <cell r="K49">
            <v>0</v>
          </cell>
        </row>
        <row r="51">
          <cell r="K51">
            <v>10.325659293591617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5.467412579348407</v>
          </cell>
        </row>
        <row r="55">
          <cell r="K55">
            <v>9.4441506129606729</v>
          </cell>
        </row>
      </sheetData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xed Standards 5;1"/>
      <sheetName val="M12"/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Sheet1"/>
    </sheetNames>
    <sheetDataSet>
      <sheetData sheetId="0"/>
      <sheetData sheetId="1">
        <row r="20">
          <cell r="K20">
            <v>7.952869955365359</v>
          </cell>
        </row>
        <row r="21">
          <cell r="K21">
            <v>0</v>
          </cell>
        </row>
        <row r="22">
          <cell r="K22"/>
        </row>
        <row r="23">
          <cell r="K23">
            <v>0</v>
          </cell>
        </row>
        <row r="24">
          <cell r="K24">
            <v>4.8787537300096604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10.555760130400808</v>
          </cell>
        </row>
        <row r="28">
          <cell r="K28">
            <v>9.3691561065422562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8.2484079468882676</v>
          </cell>
        </row>
        <row r="32">
          <cell r="K32">
            <v>4.5745620340131623</v>
          </cell>
        </row>
        <row r="33">
          <cell r="K33">
            <v>0</v>
          </cell>
        </row>
        <row r="34">
          <cell r="K34">
            <v>3.8475603744531539</v>
          </cell>
        </row>
        <row r="35">
          <cell r="K35">
            <v>0</v>
          </cell>
        </row>
        <row r="36">
          <cell r="K36">
            <v>9.8784660269344577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</v>
          </cell>
        </row>
        <row r="40">
          <cell r="K40">
            <v>3.4664044506680471</v>
          </cell>
        </row>
        <row r="41">
          <cell r="K41">
            <v>0</v>
          </cell>
        </row>
        <row r="42">
          <cell r="K42">
            <v>4.9478493914995108</v>
          </cell>
        </row>
        <row r="43">
          <cell r="K43">
            <v>0</v>
          </cell>
        </row>
        <row r="44">
          <cell r="K44">
            <v>0</v>
          </cell>
        </row>
        <row r="45">
          <cell r="K45"/>
        </row>
        <row r="46">
          <cell r="K46">
            <v>0</v>
          </cell>
        </row>
        <row r="47">
          <cell r="K47">
            <v>1.2755181646565854</v>
          </cell>
        </row>
        <row r="48">
          <cell r="K48">
            <v>0</v>
          </cell>
        </row>
        <row r="49">
          <cell r="K49">
            <v>0</v>
          </cell>
        </row>
        <row r="50">
          <cell r="K50"/>
        </row>
        <row r="51">
          <cell r="K51">
            <v>10.819595272892824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3.9785045742493619</v>
          </cell>
        </row>
        <row r="55">
          <cell r="K55">
            <v>16.20659184142654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8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9"/>
      <c r="G2" s="30" t="s">
        <v>0</v>
      </c>
      <c r="H2" s="31" t="s">
        <v>38</v>
      </c>
      <c r="I2" s="31"/>
      <c r="J2" s="31"/>
      <c r="K2" s="4"/>
      <c r="L2" s="32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9"/>
      <c r="I3" s="33"/>
      <c r="J3" s="21"/>
      <c r="L3" s="32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9"/>
      <c r="B4" s="34" t="s">
        <v>11</v>
      </c>
      <c r="C4" s="34"/>
      <c r="D4" s="34"/>
      <c r="E4" s="34"/>
      <c r="F4" s="34"/>
      <c r="G4" s="34"/>
      <c r="H4" s="34"/>
      <c r="I4" s="34"/>
      <c r="J4" s="30"/>
      <c r="K4" s="10"/>
      <c r="L4" s="32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9"/>
      <c r="L5" s="32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9"/>
      <c r="B6" s="35" t="s">
        <v>3</v>
      </c>
      <c r="C6" s="36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2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9"/>
      <c r="G7" s="37"/>
      <c r="H7" s="37"/>
      <c r="I7" s="37"/>
      <c r="J7" s="2"/>
      <c r="K7" s="2"/>
      <c r="L7" s="32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9"/>
      <c r="F8" s="22" t="s">
        <v>49</v>
      </c>
      <c r="G8" s="22"/>
      <c r="H8" s="22"/>
      <c r="I8" s="22"/>
      <c r="J8" s="38">
        <v>760.72333000000003</v>
      </c>
      <c r="K8" s="38"/>
      <c r="L8" s="32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9"/>
      <c r="F9" s="21"/>
      <c r="G9" s="21"/>
      <c r="H9" s="21"/>
      <c r="I9" s="21"/>
      <c r="J9" s="2"/>
      <c r="K9" s="2"/>
      <c r="L9" s="32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9"/>
      <c r="F10" s="21"/>
      <c r="G10" s="21"/>
      <c r="H10" s="21"/>
      <c r="I10" s="21"/>
      <c r="J10" s="2"/>
      <c r="K10" s="2"/>
      <c r="L10" s="32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9"/>
      <c r="F11" s="21"/>
      <c r="G11" s="21"/>
      <c r="H11" s="21"/>
      <c r="I11" s="21"/>
      <c r="J11" s="2"/>
      <c r="K11" s="2"/>
      <c r="L11" s="32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9"/>
      <c r="F12" s="21"/>
      <c r="G12" s="21"/>
      <c r="H12" s="21"/>
      <c r="I12" s="21"/>
      <c r="J12" s="2"/>
      <c r="K12" s="2"/>
      <c r="L12" s="32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9"/>
      <c r="F13" s="21"/>
      <c r="G13" s="21"/>
      <c r="H13" s="21"/>
      <c r="I13" s="21"/>
      <c r="J13" s="2"/>
      <c r="K13" s="2"/>
      <c r="L13" s="32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9"/>
      <c r="L14" s="32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9"/>
      <c r="B15" s="40"/>
      <c r="C15" s="25" t="s">
        <v>12</v>
      </c>
      <c r="D15" s="25"/>
      <c r="E15" s="25" t="s">
        <v>51</v>
      </c>
      <c r="F15" s="25"/>
      <c r="G15" s="25" t="s">
        <v>13</v>
      </c>
      <c r="H15" s="25"/>
      <c r="I15" s="41" t="s">
        <v>14</v>
      </c>
      <c r="J15" s="5"/>
      <c r="L15" s="43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</row>
    <row r="16" spans="1:47" x14ac:dyDescent="0.2">
      <c r="A16" s="29"/>
      <c r="B16" s="19"/>
      <c r="C16" s="44">
        <v>0.16666666666666666</v>
      </c>
      <c r="D16" s="44"/>
      <c r="E16" s="38">
        <v>500</v>
      </c>
      <c r="F16" s="38"/>
      <c r="G16" s="45">
        <v>2.6315789473684199</v>
      </c>
      <c r="H16" s="45"/>
      <c r="I16" s="46">
        <f>(E16*1.998)/(G16*J8)</f>
        <v>0.49902505290589699</v>
      </c>
      <c r="J16" s="6"/>
      <c r="L16" s="32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9"/>
      <c r="B17" s="19"/>
      <c r="C17" s="44">
        <v>0.25</v>
      </c>
      <c r="D17" s="44"/>
      <c r="E17" s="38">
        <v>500</v>
      </c>
      <c r="F17" s="38"/>
      <c r="G17" s="45">
        <f>G$16</f>
        <v>2.6315789473684199</v>
      </c>
      <c r="H17" s="45"/>
      <c r="I17" s="46">
        <f>(E17*1.998)/(G17*J8)</f>
        <v>0.49902505290589699</v>
      </c>
      <c r="J17" s="6"/>
      <c r="L17" s="32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9"/>
      <c r="B18" s="19"/>
      <c r="C18" s="44">
        <v>0.33333333333333331</v>
      </c>
      <c r="D18" s="44"/>
      <c r="E18" s="38">
        <v>251.249</v>
      </c>
      <c r="F18" s="38"/>
      <c r="G18" s="45">
        <f t="shared" ref="G18:G53" si="0">G$16</f>
        <v>2.6315789473684199</v>
      </c>
      <c r="H18" s="45"/>
      <c r="I18" s="46">
        <f>(E18*1.998)/(G18*J8)</f>
        <v>0.25075909103510741</v>
      </c>
      <c r="J18" s="6"/>
      <c r="L18" s="32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9"/>
      <c r="B19" s="19"/>
      <c r="C19" s="23">
        <v>0.41666666666666669</v>
      </c>
      <c r="D19" s="24"/>
      <c r="E19" s="38">
        <v>421.19412</v>
      </c>
      <c r="F19" s="38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2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9"/>
      <c r="B20" s="19"/>
      <c r="C20" s="44">
        <v>0.5</v>
      </c>
      <c r="D20" s="44"/>
      <c r="E20" s="38">
        <v>499.27242999999999</v>
      </c>
      <c r="F20" s="38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2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9"/>
      <c r="B21" s="19"/>
      <c r="C21" s="44">
        <v>0.54166666666666663</v>
      </c>
      <c r="D21" s="44"/>
      <c r="E21" s="38">
        <v>500</v>
      </c>
      <c r="F21" s="38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2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9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2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9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2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9"/>
      <c r="B24" s="19"/>
      <c r="C24" s="23">
        <v>0.625</v>
      </c>
      <c r="D24" s="24"/>
      <c r="E24" s="38">
        <v>510.83931999999999</v>
      </c>
      <c r="F24" s="38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2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9"/>
      <c r="B25" s="19"/>
      <c r="C25" s="44">
        <v>0.66666666666666663</v>
      </c>
      <c r="D25" s="44"/>
      <c r="E25" s="38">
        <v>524.24559999999997</v>
      </c>
      <c r="F25" s="38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2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9"/>
      <c r="B26" s="19"/>
      <c r="C26" s="44">
        <v>0.66736111111111107</v>
      </c>
      <c r="D26" s="44"/>
      <c r="E26" s="38">
        <v>526.20641999999998</v>
      </c>
      <c r="F26" s="38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2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9"/>
      <c r="B27" s="19"/>
      <c r="C27" s="44">
        <v>0.70833333333333337</v>
      </c>
      <c r="D27" s="44"/>
      <c r="E27" s="38">
        <v>525.95978000000002</v>
      </c>
      <c r="F27" s="38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2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9"/>
      <c r="B28" s="19"/>
      <c r="C28" s="44">
        <v>0.7090277777777777</v>
      </c>
      <c r="D28" s="44"/>
      <c r="E28" s="38">
        <v>530.35015999999996</v>
      </c>
      <c r="F28" s="38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2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9"/>
      <c r="B29" s="19"/>
      <c r="C29" s="23">
        <v>0.75</v>
      </c>
      <c r="D29" s="24"/>
      <c r="E29" s="38">
        <v>503.19164999999998</v>
      </c>
      <c r="F29" s="38"/>
      <c r="G29" s="45">
        <f t="shared" si="0"/>
        <v>2.6315789473684199</v>
      </c>
      <c r="H29" s="45"/>
      <c r="I29" s="46">
        <f>(E29*1.998)/(G29*J8)</f>
        <v>0.5022104795261112</v>
      </c>
      <c r="J29" s="12"/>
      <c r="L29" s="32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9"/>
      <c r="B30" s="19"/>
      <c r="C30" s="44">
        <v>0.75069444444444444</v>
      </c>
      <c r="D30" s="44"/>
      <c r="E30" s="38">
        <v>557.18511999999998</v>
      </c>
      <c r="F30" s="38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2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9"/>
      <c r="B31" s="19"/>
      <c r="C31" s="44" t="s">
        <v>42</v>
      </c>
      <c r="D31" s="44"/>
      <c r="E31" s="38">
        <v>574.19219999999996</v>
      </c>
      <c r="F31" s="38"/>
      <c r="G31" s="45">
        <f t="shared" si="0"/>
        <v>2.6315789473684199</v>
      </c>
      <c r="H31" s="45"/>
      <c r="I31" s="46">
        <f>(E31*1.998)/(G31*J8)</f>
        <v>0.57307258596630672</v>
      </c>
      <c r="L31" s="32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9"/>
      <c r="B32" s="19"/>
      <c r="C32" s="44" t="s">
        <v>43</v>
      </c>
      <c r="D32" s="44"/>
      <c r="E32" s="38">
        <v>574.19219999999996</v>
      </c>
      <c r="F32" s="38"/>
      <c r="G32" s="45">
        <f t="shared" si="0"/>
        <v>2.6315789473684199</v>
      </c>
      <c r="H32" s="45"/>
      <c r="I32" s="46">
        <f>(E32*1.998)/(G32*J8)</f>
        <v>0.57307258596630672</v>
      </c>
      <c r="L32" s="32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9"/>
      <c r="B33" s="19"/>
      <c r="C33" s="44">
        <v>0.79166666666666663</v>
      </c>
      <c r="D33" s="44"/>
      <c r="E33" s="38">
        <v>500</v>
      </c>
      <c r="F33" s="38"/>
      <c r="G33" s="45">
        <f t="shared" si="0"/>
        <v>2.6315789473684199</v>
      </c>
      <c r="H33" s="45"/>
      <c r="I33" s="46">
        <f>(E33*1.998)/(G33*J8)</f>
        <v>0.49902505290589699</v>
      </c>
      <c r="L33" s="32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9"/>
      <c r="B34" s="19"/>
      <c r="C34" s="44">
        <v>0.83333333333333337</v>
      </c>
      <c r="D34" s="44"/>
      <c r="E34" s="38">
        <v>361.50522000000001</v>
      </c>
      <c r="F34" s="38"/>
      <c r="G34" s="45">
        <f t="shared" si="0"/>
        <v>2.6315789473684199</v>
      </c>
      <c r="H34" s="45"/>
      <c r="I34" s="46">
        <f>(E34*1.998)/(G34*J8)</f>
        <v>0.36080032307251586</v>
      </c>
      <c r="L34" s="32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9"/>
      <c r="B35" s="19"/>
      <c r="C35" s="23" t="s">
        <v>28</v>
      </c>
      <c r="D35" s="24"/>
      <c r="E35" s="38">
        <v>812.59429999999998</v>
      </c>
      <c r="F35" s="38"/>
      <c r="G35" s="45">
        <f t="shared" si="0"/>
        <v>2.6315789473684199</v>
      </c>
      <c r="H35" s="45"/>
      <c r="I35" s="46">
        <f>(E35*1.998)/(G35*J8)</f>
        <v>0.81100982709706071</v>
      </c>
      <c r="L35" s="32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9"/>
      <c r="B36" s="19"/>
      <c r="C36" s="23">
        <v>0.8340277777777777</v>
      </c>
      <c r="D36" s="24"/>
      <c r="E36" s="38">
        <v>574.46709999999996</v>
      </c>
      <c r="F36" s="38"/>
      <c r="G36" s="45">
        <f t="shared" si="0"/>
        <v>2.6315789473684199</v>
      </c>
      <c r="H36" s="45"/>
      <c r="I36" s="46">
        <f>(E36*1.998)/(G36*J8)</f>
        <v>0.57334694994039437</v>
      </c>
      <c r="L36" s="32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9"/>
      <c r="B37" s="19"/>
      <c r="C37" s="23" t="s">
        <v>29</v>
      </c>
      <c r="D37" s="24"/>
      <c r="E37" s="38">
        <v>574.46709999999996</v>
      </c>
      <c r="F37" s="38"/>
      <c r="G37" s="45">
        <f t="shared" si="0"/>
        <v>2.6315789473684199</v>
      </c>
      <c r="H37" s="45"/>
      <c r="I37" s="46">
        <f>(E37*1.998)/(G37*J8)</f>
        <v>0.57334694994039437</v>
      </c>
      <c r="L37" s="32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9"/>
      <c r="B38" s="19"/>
      <c r="C38" s="44">
        <v>0.875</v>
      </c>
      <c r="D38" s="44"/>
      <c r="E38" s="38">
        <v>572.81622000000004</v>
      </c>
      <c r="F38" s="38"/>
      <c r="G38" s="45">
        <f t="shared" si="0"/>
        <v>2.6315789473684199</v>
      </c>
      <c r="H38" s="45"/>
      <c r="I38" s="46">
        <f>(E38*1.998)/(G38*J8)</f>
        <v>0.57169928898171185</v>
      </c>
      <c r="L38" s="32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9"/>
      <c r="B39" s="19"/>
      <c r="C39" s="44">
        <v>0.83472222222222225</v>
      </c>
      <c r="D39" s="44"/>
      <c r="E39" s="38">
        <v>573.60388</v>
      </c>
      <c r="F39" s="38"/>
      <c r="G39" s="45">
        <f t="shared" si="0"/>
        <v>2.6315789473684199</v>
      </c>
      <c r="H39" s="45"/>
      <c r="I39" s="46">
        <f>(E39*1.998)/(G39*J8)</f>
        <v>0.57248541312805568</v>
      </c>
      <c r="L39" s="32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9"/>
      <c r="B40" s="19"/>
      <c r="C40" s="49" t="s">
        <v>45</v>
      </c>
      <c r="D40" s="44"/>
      <c r="E40" s="38">
        <v>573.60388</v>
      </c>
      <c r="F40" s="38"/>
      <c r="G40" s="45">
        <f t="shared" si="0"/>
        <v>2.6315789473684199</v>
      </c>
      <c r="H40" s="45"/>
      <c r="I40" s="46">
        <f>(E40*1.998)/(G40*J8)</f>
        <v>0.57248541312805568</v>
      </c>
      <c r="L40" s="32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9"/>
      <c r="B41" s="19"/>
      <c r="C41" s="23">
        <v>0.91666666666666663</v>
      </c>
      <c r="D41" s="24"/>
      <c r="E41" s="38">
        <v>573.60388</v>
      </c>
      <c r="F41" s="38"/>
      <c r="G41" s="45">
        <f t="shared" si="0"/>
        <v>2.6315789473684199</v>
      </c>
      <c r="H41" s="45"/>
      <c r="I41" s="46">
        <f>(E41*1.998)/(G41*J8)</f>
        <v>0.57248541312805568</v>
      </c>
      <c r="L41" s="32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9"/>
      <c r="B42" s="19"/>
      <c r="C42" s="23" t="s">
        <v>30</v>
      </c>
      <c r="D42" s="24"/>
      <c r="E42" s="38">
        <v>475.66955000000002</v>
      </c>
      <c r="F42" s="38"/>
      <c r="G42" s="45">
        <f t="shared" si="0"/>
        <v>2.6315789473684199</v>
      </c>
      <c r="H42" s="45"/>
      <c r="I42" s="46">
        <f>(E42*1.998)/(G42*J8)</f>
        <v>0.47474204470894843</v>
      </c>
      <c r="L42" s="32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9"/>
      <c r="B43" s="19"/>
      <c r="C43" s="23">
        <v>0.91736111111111107</v>
      </c>
      <c r="D43" s="24"/>
      <c r="E43" s="38">
        <v>475.66955000000002</v>
      </c>
      <c r="F43" s="38"/>
      <c r="G43" s="45">
        <f t="shared" si="0"/>
        <v>2.6315789473684199</v>
      </c>
      <c r="H43" s="45"/>
      <c r="I43" s="46">
        <f>(E43*1.998)/(G43*J8)</f>
        <v>0.47474204470894843</v>
      </c>
      <c r="L43" s="32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9"/>
      <c r="B44" s="19"/>
      <c r="C44" s="23" t="s">
        <v>31</v>
      </c>
      <c r="D44" s="24"/>
      <c r="E44" s="38">
        <v>760.72333000000003</v>
      </c>
      <c r="F44" s="38"/>
      <c r="G44" s="45">
        <f t="shared" si="0"/>
        <v>2.6315789473684199</v>
      </c>
      <c r="H44" s="45"/>
      <c r="I44" s="46">
        <f>(E44*1.998)/(G44*J8)</f>
        <v>0.75924000000000036</v>
      </c>
      <c r="L44" s="32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9"/>
      <c r="B45" s="19"/>
      <c r="C45" s="23" t="s">
        <v>32</v>
      </c>
      <c r="D45" s="24"/>
      <c r="E45" s="38">
        <v>568.05853000000002</v>
      </c>
      <c r="F45" s="38"/>
      <c r="G45" s="45">
        <f t="shared" si="0"/>
        <v>2.6315789473684199</v>
      </c>
      <c r="H45" s="45"/>
      <c r="I45" s="46">
        <f>(E45*1.998)/(G45*J8)</f>
        <v>0.56695087597379212</v>
      </c>
      <c r="L45" s="32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9"/>
      <c r="B46" s="19"/>
      <c r="C46" s="50">
        <v>0.95833333333333337</v>
      </c>
      <c r="D46" s="24"/>
      <c r="E46" s="38">
        <v>500</v>
      </c>
      <c r="F46" s="38"/>
      <c r="G46" s="45">
        <f t="shared" si="0"/>
        <v>2.6315789473684199</v>
      </c>
      <c r="H46" s="45"/>
      <c r="I46" s="46">
        <f>(E46*1.998)/(G46*J8)</f>
        <v>0.49902505290589699</v>
      </c>
      <c r="L46" s="32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9"/>
      <c r="B47" s="19"/>
      <c r="C47" s="50">
        <v>0.91805555555555562</v>
      </c>
      <c r="D47" s="24"/>
      <c r="E47" s="38">
        <v>500</v>
      </c>
      <c r="F47" s="38"/>
      <c r="G47" s="45">
        <f t="shared" si="0"/>
        <v>2.6315789473684199</v>
      </c>
      <c r="H47" s="45"/>
      <c r="I47" s="46">
        <f>(E47*1.998)/(G47*J8)</f>
        <v>0.49902505290589699</v>
      </c>
      <c r="L47" s="32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9"/>
      <c r="B48" s="19"/>
      <c r="C48" s="50" t="s">
        <v>25</v>
      </c>
      <c r="D48" s="51"/>
      <c r="E48" s="38">
        <v>518.63103999999998</v>
      </c>
      <c r="F48" s="38"/>
      <c r="G48" s="45">
        <f t="shared" si="0"/>
        <v>2.6315789473684199</v>
      </c>
      <c r="H48" s="45"/>
      <c r="I48" s="46">
        <f>(E48*1.998)/(G48*J8)</f>
        <v>0.51761976434928081</v>
      </c>
      <c r="L48" s="32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9"/>
      <c r="B49" s="19"/>
      <c r="C49" s="50" t="s">
        <v>33</v>
      </c>
      <c r="D49" s="24"/>
      <c r="E49" s="38">
        <v>535.79247999999995</v>
      </c>
      <c r="F49" s="38"/>
      <c r="G49" s="45">
        <f t="shared" si="0"/>
        <v>2.6315789473684199</v>
      </c>
      <c r="H49" s="45"/>
      <c r="I49" s="46">
        <f>(E49*1.998)/(G49*J8)</f>
        <v>0.53474774135716341</v>
      </c>
      <c r="L49" s="32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9"/>
      <c r="B50" s="19"/>
      <c r="C50" s="50" t="s">
        <v>26</v>
      </c>
      <c r="D50" s="24"/>
      <c r="E50" s="38">
        <v>517.74860000000001</v>
      </c>
      <c r="F50" s="38"/>
      <c r="G50" s="45">
        <f t="shared" si="0"/>
        <v>2.6315789473684199</v>
      </c>
      <c r="H50" s="45"/>
      <c r="I50" s="46">
        <f>(E50*1.998)/(G50*J8)</f>
        <v>0.51673904501390822</v>
      </c>
      <c r="L50" s="32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9"/>
      <c r="B51" s="19"/>
      <c r="C51" s="50" t="s">
        <v>40</v>
      </c>
      <c r="D51" s="24"/>
      <c r="E51" s="38">
        <v>571.73473999999999</v>
      </c>
      <c r="F51" s="38"/>
      <c r="G51" s="45">
        <f t="shared" si="0"/>
        <v>2.6315789473684199</v>
      </c>
      <c r="H51" s="45"/>
      <c r="I51" s="46">
        <f>(E51*1.998)/(G51*J8)</f>
        <v>0.57061991775327847</v>
      </c>
      <c r="L51" s="32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9"/>
      <c r="B52" s="19"/>
      <c r="C52" s="23" t="s">
        <v>39</v>
      </c>
      <c r="D52" s="24"/>
      <c r="E52" s="38">
        <v>508.73181</v>
      </c>
      <c r="F52" s="38"/>
      <c r="G52" s="45">
        <f t="shared" si="0"/>
        <v>2.6315789473684199</v>
      </c>
      <c r="H52" s="45"/>
      <c r="I52" s="46">
        <f>(E52*1.998)/(G52*J8)</f>
        <v>0.50773983680032553</v>
      </c>
      <c r="L52" s="32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9"/>
      <c r="B53" s="19"/>
      <c r="C53" s="23" t="s">
        <v>34</v>
      </c>
      <c r="D53" s="24"/>
      <c r="E53" s="38">
        <v>475.50797</v>
      </c>
      <c r="F53" s="38"/>
      <c r="G53" s="45">
        <f t="shared" si="0"/>
        <v>2.6315789473684199</v>
      </c>
      <c r="H53" s="45"/>
      <c r="I53" s="46">
        <f>(E53*1.998)/(G53*J8)</f>
        <v>0.47458077977285135</v>
      </c>
      <c r="L53" s="32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9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2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9"/>
      <c r="B55" s="19"/>
      <c r="C55" s="52"/>
      <c r="D55" s="54"/>
      <c r="E55" s="7"/>
      <c r="F55" s="7"/>
      <c r="G55" s="55"/>
      <c r="H55" s="55"/>
      <c r="L55" s="32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9"/>
      <c r="B56" s="19"/>
      <c r="C56" s="54"/>
      <c r="D56" s="52"/>
      <c r="E56" s="7"/>
      <c r="F56" s="7"/>
      <c r="G56" s="55"/>
      <c r="H56" s="55"/>
      <c r="I56" s="6"/>
      <c r="L56" s="32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3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3" t="s">
        <v>0</v>
      </c>
      <c r="C5" s="31"/>
      <c r="D5" s="31"/>
      <c r="E5" s="31"/>
      <c r="F5" s="4"/>
      <c r="I5" s="19"/>
    </row>
    <row r="6" spans="1:11" ht="3" customHeight="1" x14ac:dyDescent="0.2">
      <c r="A6" s="19"/>
      <c r="B6" s="33"/>
      <c r="C6" s="33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3"/>
      <c r="C8" s="33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3191.9682600000001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25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25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'SCSC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'SCSC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>
        <v>295.67962999999997</v>
      </c>
      <c r="D20" s="16">
        <f>'SCSC Mixed Standards 5;1'!I18</f>
        <v>0.25075909103510741</v>
      </c>
      <c r="E20" s="17">
        <f>((C20/$I$11)*(($I$7*$I$9)/D20))/1000</f>
        <v>7.3881575938415829E-3</v>
      </c>
      <c r="F20" s="91">
        <v>0.99150000000000005</v>
      </c>
      <c r="G20" s="91">
        <v>0.91139999999999999</v>
      </c>
      <c r="H20" s="17">
        <f>E20*F20</f>
        <v>7.3253582542939302E-3</v>
      </c>
      <c r="I20" s="17">
        <f t="shared" ref="I20:I55" si="0">E20*G20</f>
        <v>6.7335668310272183E-3</v>
      </c>
      <c r="J20" s="90"/>
      <c r="K20" s="20">
        <f>I$20/$I$62*100</f>
        <v>6.1525782178406647</v>
      </c>
      <c r="L20" s="14">
        <f>[1]M12!$K20</f>
        <v>7.8366725967137496</v>
      </c>
      <c r="M20" s="14">
        <f>[2]M12!$K20</f>
        <v>7.952869955365359</v>
      </c>
      <c r="N20" s="92">
        <f>K20</f>
        <v>6.1525782178406647</v>
      </c>
      <c r="O20" s="13">
        <f t="shared" ref="O20" si="1">AVERAGE(L20:N20)</f>
        <v>7.3140402566399247</v>
      </c>
      <c r="P20" s="13">
        <f t="shared" ref="P20" si="2">STDEV(L20:N20)</f>
        <v>1.0075321370647183</v>
      </c>
    </row>
    <row r="21" spans="1:16" ht="13.5" x14ac:dyDescent="0.25">
      <c r="A21" s="23">
        <v>0.41666666666666669</v>
      </c>
      <c r="B21" s="24"/>
      <c r="C21" s="15">
        <v>0</v>
      </c>
      <c r="D21" s="16">
        <f>'SCSC Mixed Standards 5;1'!I19</f>
        <v>0.4203728360333055</v>
      </c>
      <c r="E21" s="17">
        <f t="shared" ref="E21:E55" si="3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L21" s="14">
        <f>[1]M12!$K21</f>
        <v>0</v>
      </c>
      <c r="M21" s="14">
        <f>[2]M12!$K21</f>
        <v>0</v>
      </c>
      <c r="N21" s="92">
        <f t="shared" ref="N21:N55" si="4">K21</f>
        <v>0</v>
      </c>
      <c r="O21" s="13">
        <f t="shared" ref="O21:O22" si="5">AVERAGE(L21:N21)</f>
        <v>0</v>
      </c>
      <c r="P21" s="13">
        <f t="shared" ref="P21:P23" si="6">STDEV(L21:N21)</f>
        <v>0</v>
      </c>
    </row>
    <row r="22" spans="1:16" x14ac:dyDescent="0.2">
      <c r="A22" s="44">
        <v>0.5</v>
      </c>
      <c r="B22" s="44"/>
      <c r="C22" s="89">
        <v>0</v>
      </c>
      <c r="D22" s="16">
        <f>'SCSC Mixed Standards 5;1'!I20</f>
        <v>0.49829890159041151</v>
      </c>
      <c r="E22" s="17">
        <f t="shared" si="3"/>
        <v>0</v>
      </c>
      <c r="F22" s="18">
        <v>0.99370000000000003</v>
      </c>
      <c r="G22" s="18">
        <v>0.93459999999999999</v>
      </c>
      <c r="H22" s="17">
        <f t="shared" ref="H22:H55" si="7">E22*F22</f>
        <v>0</v>
      </c>
      <c r="I22" s="17"/>
      <c r="K22" s="20"/>
      <c r="L22" s="14">
        <f>[1]M12!$K22</f>
        <v>0</v>
      </c>
      <c r="M22" s="14">
        <f>[2]M12!$K22</f>
        <v>0</v>
      </c>
      <c r="N22" s="92">
        <f t="shared" si="4"/>
        <v>0</v>
      </c>
      <c r="O22" s="13">
        <f t="shared" si="5"/>
        <v>0</v>
      </c>
      <c r="P22" s="13">
        <f t="shared" si="6"/>
        <v>0</v>
      </c>
    </row>
    <row r="23" spans="1:16" ht="13.5" x14ac:dyDescent="0.25">
      <c r="A23" s="44">
        <v>0.54166666666666663</v>
      </c>
      <c r="B23" s="44"/>
      <c r="C23" s="15">
        <v>0</v>
      </c>
      <c r="D23" s="16">
        <f>'SCSC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L23" s="14">
        <f>[1]M12!$K23</f>
        <v>0</v>
      </c>
      <c r="M23" s="14">
        <f>[2]M12!$K23</f>
        <v>0</v>
      </c>
      <c r="N23" s="92">
        <f t="shared" si="4"/>
        <v>0</v>
      </c>
      <c r="O23" s="13">
        <f>AVERAGE(L23:N23)</f>
        <v>0</v>
      </c>
      <c r="P23" s="13">
        <f t="shared" si="6"/>
        <v>0</v>
      </c>
    </row>
    <row r="24" spans="1:16" ht="13.5" x14ac:dyDescent="0.25">
      <c r="A24" s="44">
        <v>0.58333333333333337</v>
      </c>
      <c r="B24" s="44"/>
      <c r="C24" s="15">
        <v>342.15460000000002</v>
      </c>
      <c r="D24" s="16">
        <f>'SCSC Mixed Standards 5;1'!I22</f>
        <v>0.52228332313720438</v>
      </c>
      <c r="E24" s="17">
        <f>((C24/$I$11)*(($I$7*$I$9)/D24))/1000</f>
        <v>4.1047589251683534E-3</v>
      </c>
      <c r="F24" s="18">
        <v>0.99450000000000005</v>
      </c>
      <c r="G24" s="18">
        <v>0.94210000000000005</v>
      </c>
      <c r="H24" s="17">
        <f t="shared" si="7"/>
        <v>4.0821827510799276E-3</v>
      </c>
      <c r="I24" s="17">
        <f t="shared" si="0"/>
        <v>3.8670933834011058E-3</v>
      </c>
      <c r="K24" s="20">
        <f>$I$24/$I$62*100</f>
        <v>3.5334311092654289</v>
      </c>
      <c r="L24" s="14">
        <f>[1]M12!$K24</f>
        <v>3.0612277920098041</v>
      </c>
      <c r="M24" s="14">
        <f>[2]M12!$K24</f>
        <v>4.8787537300096604</v>
      </c>
      <c r="N24" s="92">
        <f t="shared" si="4"/>
        <v>3.5334311092654289</v>
      </c>
      <c r="O24" s="13">
        <f t="shared" ref="O24:O55" si="8">AVERAGE(L24:N24)</f>
        <v>3.8244708770949649</v>
      </c>
      <c r="P24" s="13">
        <f t="shared" ref="P24:P55" si="9">STDEV(L24:N24)</f>
        <v>0.94306852543665309</v>
      </c>
    </row>
    <row r="25" spans="1:16" ht="13.5" x14ac:dyDescent="0.25">
      <c r="A25" s="44">
        <v>0.58402777777777781</v>
      </c>
      <c r="B25" s="44"/>
      <c r="C25" s="15"/>
      <c r="D25" s="16">
        <f>'SCSC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7"/>
        <v>0</v>
      </c>
      <c r="I25" s="17">
        <f t="shared" si="0"/>
        <v>0</v>
      </c>
      <c r="K25" s="20">
        <f>$I$25/$I$62*100</f>
        <v>0</v>
      </c>
      <c r="L25" s="14">
        <f>[1]M12!$K25</f>
        <v>0</v>
      </c>
      <c r="M25" s="14">
        <f>[2]M12!$K25</f>
        <v>0</v>
      </c>
      <c r="N25" s="92">
        <f t="shared" si="4"/>
        <v>0</v>
      </c>
      <c r="O25" s="13">
        <f t="shared" si="8"/>
        <v>0</v>
      </c>
      <c r="P25" s="13">
        <f t="shared" si="9"/>
        <v>0</v>
      </c>
    </row>
    <row r="26" spans="1:16" ht="13.5" x14ac:dyDescent="0.25">
      <c r="A26" s="23">
        <v>0.625</v>
      </c>
      <c r="B26" s="24"/>
      <c r="C26" s="15"/>
      <c r="D26" s="16">
        <f>'SCSC Mixed Standards 5;1'!I24</f>
        <v>0.50984323737882487</v>
      </c>
      <c r="E26" s="17">
        <f t="shared" si="3"/>
        <v>0</v>
      </c>
      <c r="F26" s="18">
        <v>0.99480000000000002</v>
      </c>
      <c r="G26" s="18">
        <v>0.94530000000000003</v>
      </c>
      <c r="H26" s="17">
        <f t="shared" si="7"/>
        <v>0</v>
      </c>
      <c r="I26" s="17">
        <f t="shared" si="0"/>
        <v>0</v>
      </c>
      <c r="K26" s="20">
        <f>$I$26/$I$62*100</f>
        <v>0</v>
      </c>
      <c r="L26" s="14">
        <f>[1]M12!$K26</f>
        <v>0</v>
      </c>
      <c r="M26" s="14">
        <f>[2]M12!$K26</f>
        <v>0</v>
      </c>
      <c r="N26" s="92">
        <f t="shared" si="4"/>
        <v>0</v>
      </c>
      <c r="O26" s="13">
        <f t="shared" si="8"/>
        <v>0</v>
      </c>
      <c r="P26" s="13">
        <f t="shared" si="9"/>
        <v>0</v>
      </c>
    </row>
    <row r="27" spans="1:16" ht="13.5" x14ac:dyDescent="0.25">
      <c r="A27" s="44">
        <v>0.66666666666666663</v>
      </c>
      <c r="B27" s="44"/>
      <c r="C27" s="15">
        <v>1236.7341300000001</v>
      </c>
      <c r="D27" s="16">
        <f>'SCSC Mixed Standards 5;1'!I25</f>
        <v>0.52322337655136741</v>
      </c>
      <c r="E27" s="17">
        <f t="shared" si="3"/>
        <v>1.4810190283856358E-2</v>
      </c>
      <c r="F27" s="93">
        <v>0.99480000000000002</v>
      </c>
      <c r="G27" s="18">
        <v>0.94169999999999998</v>
      </c>
      <c r="H27" s="17">
        <f t="shared" si="7"/>
        <v>1.4733177294380305E-2</v>
      </c>
      <c r="I27" s="17">
        <f t="shared" si="0"/>
        <v>1.3946756190307531E-2</v>
      </c>
      <c r="K27" s="20">
        <f>$I$27/$I$62*100</f>
        <v>12.743395959275022</v>
      </c>
      <c r="L27" s="14">
        <f>[1]M12!$K27</f>
        <v>9.6197263545907692</v>
      </c>
      <c r="M27" s="14">
        <f>[2]M12!$K27</f>
        <v>10.555760130400808</v>
      </c>
      <c r="N27" s="92">
        <f t="shared" si="4"/>
        <v>12.743395959275022</v>
      </c>
      <c r="O27" s="13">
        <f t="shared" si="8"/>
        <v>10.972960814755533</v>
      </c>
      <c r="P27" s="13">
        <f t="shared" si="9"/>
        <v>1.6030814882832927</v>
      </c>
    </row>
    <row r="28" spans="1:16" ht="13.5" x14ac:dyDescent="0.25">
      <c r="A28" s="44">
        <v>0.66736111111111107</v>
      </c>
      <c r="B28" s="44"/>
      <c r="C28" s="15">
        <v>1045.24683</v>
      </c>
      <c r="D28" s="16">
        <f>'SCSC Mixed Standards 5;1'!I26</f>
        <v>0.52518037315984534</v>
      </c>
      <c r="E28" s="17">
        <f t="shared" si="3"/>
        <v>1.2470440746078948E-2</v>
      </c>
      <c r="F28" s="18">
        <v>0.995</v>
      </c>
      <c r="G28" s="18">
        <v>0.94810000000000005</v>
      </c>
      <c r="H28" s="17">
        <f t="shared" si="7"/>
        <v>1.2408088542348553E-2</v>
      </c>
      <c r="I28" s="17">
        <f t="shared" si="0"/>
        <v>1.1823224871357452E-2</v>
      </c>
      <c r="K28" s="20">
        <f>$I$28/$I$62*100</f>
        <v>10.80308811564119</v>
      </c>
      <c r="L28" s="14">
        <f>[1]M12!$K28</f>
        <v>9.5345695239861072</v>
      </c>
      <c r="M28" s="14">
        <f>[2]M12!$K28</f>
        <v>9.3691561065422562</v>
      </c>
      <c r="N28" s="92">
        <f t="shared" si="4"/>
        <v>10.80308811564119</v>
      </c>
      <c r="O28" s="13">
        <f t="shared" si="8"/>
        <v>9.9022712487231832</v>
      </c>
      <c r="P28" s="13">
        <f t="shared" si="9"/>
        <v>0.78450218002284222</v>
      </c>
    </row>
    <row r="29" spans="1:16" ht="13.5" x14ac:dyDescent="0.25">
      <c r="A29" s="44">
        <v>0.70833333333333337</v>
      </c>
      <c r="B29" s="44"/>
      <c r="C29" s="15"/>
      <c r="D29" s="16">
        <f>'SCSC Mixed Standards 5;1'!I27</f>
        <v>0.5249342140817479</v>
      </c>
      <c r="E29" s="17">
        <f t="shared" si="3"/>
        <v>0</v>
      </c>
      <c r="F29" s="18">
        <v>0.995</v>
      </c>
      <c r="G29" s="18">
        <v>0.94769999999999999</v>
      </c>
      <c r="H29" s="17">
        <f t="shared" si="7"/>
        <v>0</v>
      </c>
      <c r="I29" s="17">
        <f t="shared" si="0"/>
        <v>0</v>
      </c>
      <c r="K29" s="20">
        <f>$I$29/$I$62*100</f>
        <v>0</v>
      </c>
      <c r="L29" s="14">
        <f>[1]M12!$K29</f>
        <v>0</v>
      </c>
      <c r="M29" s="14">
        <f>[2]M12!$K29</f>
        <v>0</v>
      </c>
      <c r="N29" s="92">
        <f t="shared" si="4"/>
        <v>0</v>
      </c>
      <c r="O29" s="13">
        <f t="shared" si="8"/>
        <v>0</v>
      </c>
      <c r="P29" s="13">
        <f t="shared" si="9"/>
        <v>0</v>
      </c>
    </row>
    <row r="30" spans="1:16" ht="13.5" x14ac:dyDescent="0.25">
      <c r="A30" s="44">
        <v>0.7090277777777777</v>
      </c>
      <c r="B30" s="44"/>
      <c r="C30" s="15"/>
      <c r="D30" s="16">
        <f>'SCSC Mixed Standards 5;1'!I28</f>
        <v>0.52931603330530186</v>
      </c>
      <c r="E30" s="17">
        <f t="shared" si="3"/>
        <v>0</v>
      </c>
      <c r="F30" s="18">
        <v>0.99529999999999996</v>
      </c>
      <c r="G30" s="18">
        <v>0.95069999999999999</v>
      </c>
      <c r="H30" s="17">
        <f t="shared" si="7"/>
        <v>0</v>
      </c>
      <c r="I30" s="17">
        <f t="shared" si="0"/>
        <v>0</v>
      </c>
      <c r="K30" s="20">
        <f>$I$30/$I$62*100</f>
        <v>0</v>
      </c>
      <c r="L30" s="14">
        <f>[1]M12!$K30</f>
        <v>0</v>
      </c>
      <c r="M30" s="14">
        <f>[2]M12!$K30</f>
        <v>0</v>
      </c>
      <c r="N30" s="92">
        <f t="shared" si="4"/>
        <v>0</v>
      </c>
      <c r="O30" s="13">
        <f t="shared" si="8"/>
        <v>0</v>
      </c>
      <c r="P30" s="13">
        <f t="shared" si="9"/>
        <v>0</v>
      </c>
    </row>
    <row r="31" spans="1:16" ht="13.5" x14ac:dyDescent="0.25">
      <c r="A31" s="23">
        <v>0.75</v>
      </c>
      <c r="B31" s="24"/>
      <c r="C31" s="15">
        <v>862.69152999999994</v>
      </c>
      <c r="D31" s="16">
        <f>'SCSC Mixed Standards 5;1'!I29</f>
        <v>0.5022104795261112</v>
      </c>
      <c r="E31" s="17">
        <f>((C31/$I$11)*(($I$7*$I$9)/D31))/1000</f>
        <v>1.0763194657306605E-2</v>
      </c>
      <c r="F31" s="18">
        <v>0.99524199999999996</v>
      </c>
      <c r="G31" s="18">
        <v>0.95034395000000005</v>
      </c>
      <c r="H31" s="17">
        <f t="shared" si="7"/>
        <v>1.071198337712714E-2</v>
      </c>
      <c r="I31" s="17">
        <f t="shared" si="0"/>
        <v>1.0228736925243656E-2</v>
      </c>
      <c r="K31" s="20">
        <f>$I$31/$I$62*100</f>
        <v>9.3461764888544288</v>
      </c>
      <c r="L31" s="14">
        <f>[1]M12!$K31</f>
        <v>8.8546204669502782</v>
      </c>
      <c r="M31" s="14">
        <f>[2]M12!$K31</f>
        <v>8.2484079468882676</v>
      </c>
      <c r="N31" s="92">
        <f t="shared" si="4"/>
        <v>9.3461764888544288</v>
      </c>
      <c r="O31" s="13">
        <f t="shared" si="8"/>
        <v>8.8164016342309903</v>
      </c>
      <c r="P31" s="13">
        <f t="shared" si="9"/>
        <v>0.54988130747775599</v>
      </c>
    </row>
    <row r="32" spans="1:16" ht="13.5" x14ac:dyDescent="0.25">
      <c r="A32" s="44">
        <v>0.75069444444444444</v>
      </c>
      <c r="B32" s="44"/>
      <c r="C32" s="15">
        <v>212.45134999999999</v>
      </c>
      <c r="D32" s="16">
        <f>'SCSC Mixed Standards 5;1'!I30</f>
        <v>0.5560986679727572</v>
      </c>
      <c r="E32" s="17">
        <f>((C32/$I$11)*(($I$7*$I$9)/D32))/1000</f>
        <v>2.3937515458029362E-3</v>
      </c>
      <c r="F32" s="18">
        <v>0.99550000000000005</v>
      </c>
      <c r="G32" s="18">
        <v>0.95269999999999999</v>
      </c>
      <c r="H32" s="17">
        <f t="shared" si="7"/>
        <v>2.3829796638468233E-3</v>
      </c>
      <c r="I32" s="17">
        <f t="shared" si="0"/>
        <v>2.2805270976864575E-3</v>
      </c>
      <c r="K32" s="20">
        <f>$I$32/$I$62*100</f>
        <v>2.0837576426460762</v>
      </c>
      <c r="L32" s="14">
        <f>[1]M12!$K32</f>
        <v>9.4876769707784891</v>
      </c>
      <c r="M32" s="14">
        <f>[2]M12!$K32</f>
        <v>4.5745620340131623</v>
      </c>
      <c r="N32" s="92">
        <f t="shared" si="4"/>
        <v>2.0837576426460762</v>
      </c>
      <c r="O32" s="13">
        <f t="shared" si="8"/>
        <v>5.381998882479242</v>
      </c>
      <c r="P32" s="13">
        <f t="shared" si="9"/>
        <v>3.7674223353068355</v>
      </c>
    </row>
    <row r="33" spans="1:16" ht="13.5" x14ac:dyDescent="0.25">
      <c r="A33" s="44" t="s">
        <v>46</v>
      </c>
      <c r="B33" s="44"/>
      <c r="C33" s="15"/>
      <c r="D33" s="16">
        <f>'SCSC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L33" s="14">
        <f>[1]M12!$K33</f>
        <v>0</v>
      </c>
      <c r="M33" s="14">
        <f>[2]M12!$K33</f>
        <v>0</v>
      </c>
      <c r="N33" s="92">
        <f t="shared" si="4"/>
        <v>0</v>
      </c>
      <c r="O33" s="13">
        <f t="shared" si="8"/>
        <v>0</v>
      </c>
      <c r="P33" s="13">
        <f t="shared" si="9"/>
        <v>0</v>
      </c>
    </row>
    <row r="34" spans="1:16" ht="13.5" x14ac:dyDescent="0.25">
      <c r="A34" s="44" t="s">
        <v>47</v>
      </c>
      <c r="B34" s="44"/>
      <c r="C34" s="15">
        <v>915.58043999999995</v>
      </c>
      <c r="D34" s="16">
        <f>'SCSC Mixed Standards 5;1'!I32</f>
        <v>0.57307258596630672</v>
      </c>
      <c r="E34" s="17">
        <f>((C34/$I$11)*(($I$7*$I$9)/D34))/1000</f>
        <v>1.0010558406772157E-2</v>
      </c>
      <c r="F34" s="18">
        <v>0.99539999999999995</v>
      </c>
      <c r="G34" s="18">
        <v>0.95240000000000002</v>
      </c>
      <c r="H34" s="17">
        <f t="shared" si="7"/>
        <v>9.9645098381010051E-3</v>
      </c>
      <c r="I34" s="17">
        <f t="shared" si="0"/>
        <v>9.5340558266098028E-3</v>
      </c>
      <c r="K34" s="20">
        <f>$I$34/$I$62*100</f>
        <v>8.7114341742603294</v>
      </c>
      <c r="L34" s="14">
        <f>[1]M12!$K34</f>
        <v>11.029883609773751</v>
      </c>
      <c r="M34" s="14">
        <f>[2]M12!$K34</f>
        <v>3.8475603744531539</v>
      </c>
      <c r="N34" s="92">
        <f t="shared" si="4"/>
        <v>8.7114341742603294</v>
      </c>
      <c r="O34" s="13">
        <f t="shared" si="8"/>
        <v>7.8629593861624114</v>
      </c>
      <c r="P34" s="13">
        <f t="shared" si="9"/>
        <v>3.6655659677169763</v>
      </c>
    </row>
    <row r="35" spans="1:16" ht="13.5" x14ac:dyDescent="0.25">
      <c r="A35" s="44">
        <v>0.79166666666666663</v>
      </c>
      <c r="B35" s="44"/>
      <c r="C35" s="15"/>
      <c r="D35" s="16">
        <f>'SCSC Mixed Standards 5;1'!I33</f>
        <v>0.49902505290589699</v>
      </c>
      <c r="E35" s="17">
        <f t="shared" si="3"/>
        <v>0</v>
      </c>
      <c r="F35" s="18">
        <v>0.99590000000000001</v>
      </c>
      <c r="G35" s="18">
        <f>0.9524+0.002</f>
        <v>0.95440000000000003</v>
      </c>
      <c r="H35" s="17">
        <f t="shared" si="7"/>
        <v>0</v>
      </c>
      <c r="I35" s="17">
        <f t="shared" si="0"/>
        <v>0</v>
      </c>
      <c r="K35" s="20">
        <f>$I$35/$I$62*100</f>
        <v>0</v>
      </c>
      <c r="L35" s="14">
        <f>[1]M12!$K35</f>
        <v>0</v>
      </c>
      <c r="M35" s="14">
        <f>[2]M12!$K35</f>
        <v>0</v>
      </c>
      <c r="N35" s="92">
        <f t="shared" si="4"/>
        <v>0</v>
      </c>
      <c r="O35" s="13">
        <f t="shared" si="8"/>
        <v>0</v>
      </c>
      <c r="P35" s="13">
        <f t="shared" si="9"/>
        <v>0</v>
      </c>
    </row>
    <row r="36" spans="1:16" ht="13.5" x14ac:dyDescent="0.25">
      <c r="A36" s="44">
        <v>0.83333333333333337</v>
      </c>
      <c r="B36" s="44"/>
      <c r="C36" s="15">
        <v>407.78942999999998</v>
      </c>
      <c r="D36" s="16">
        <f>'SCSC Mixed Standards 5;1'!I34</f>
        <v>0.36080032307251586</v>
      </c>
      <c r="E36" s="17">
        <f t="shared" si="3"/>
        <v>7.0817481582842968E-3</v>
      </c>
      <c r="F36" s="18">
        <v>0.99590000000000001</v>
      </c>
      <c r="G36" s="18">
        <v>0.95699999999999996</v>
      </c>
      <c r="H36" s="17">
        <f t="shared" si="7"/>
        <v>7.0527129908353314E-3</v>
      </c>
      <c r="I36" s="17">
        <f t="shared" si="0"/>
        <v>6.7772329874780718E-3</v>
      </c>
      <c r="K36" s="20">
        <f>$I$36/$I$62*100</f>
        <v>6.1924767515269128</v>
      </c>
      <c r="L36" s="14">
        <f>[1]M12!$K36</f>
        <v>7.3618309664627928</v>
      </c>
      <c r="M36" s="14">
        <f>[2]M12!$K36</f>
        <v>9.8784660269344577</v>
      </c>
      <c r="N36" s="92">
        <f t="shared" si="4"/>
        <v>6.1924767515269128</v>
      </c>
      <c r="O36" s="13">
        <f t="shared" si="8"/>
        <v>7.8109245816413875</v>
      </c>
      <c r="P36" s="13">
        <f t="shared" si="9"/>
        <v>1.8835851562911861</v>
      </c>
    </row>
    <row r="37" spans="1:16" ht="13.5" x14ac:dyDescent="0.25">
      <c r="A37" s="23" t="s">
        <v>28</v>
      </c>
      <c r="B37" s="24"/>
      <c r="C37" s="15"/>
      <c r="D37" s="16">
        <f>'SCSC Mixed Standards 5;1'!I35</f>
        <v>0.81100982709706071</v>
      </c>
      <c r="E37" s="17">
        <f t="shared" si="3"/>
        <v>0</v>
      </c>
      <c r="F37" s="18">
        <v>0.99540499999999998</v>
      </c>
      <c r="G37" s="18">
        <v>0.95204597000000002</v>
      </c>
      <c r="H37" s="17">
        <f t="shared" si="7"/>
        <v>0</v>
      </c>
      <c r="I37" s="17">
        <f t="shared" si="0"/>
        <v>0</v>
      </c>
      <c r="K37" s="20">
        <f>$I$37/$I$62*100</f>
        <v>0</v>
      </c>
      <c r="L37" s="14">
        <f>[1]M12!$K37</f>
        <v>0</v>
      </c>
      <c r="M37" s="14">
        <f>[2]M12!$K37</f>
        <v>0</v>
      </c>
      <c r="N37" s="92">
        <f t="shared" si="4"/>
        <v>0</v>
      </c>
      <c r="O37" s="13">
        <f t="shared" si="8"/>
        <v>0</v>
      </c>
      <c r="P37" s="13">
        <f t="shared" si="9"/>
        <v>0</v>
      </c>
    </row>
    <row r="38" spans="1:16" ht="13.5" x14ac:dyDescent="0.25">
      <c r="A38" s="23">
        <v>0.8340277777777777</v>
      </c>
      <c r="B38" s="24"/>
      <c r="C38" s="15"/>
      <c r="D38" s="16">
        <f>'SCSC Mixed Standards 5;1'!I36</f>
        <v>0.57334694994039437</v>
      </c>
      <c r="E38" s="17">
        <f t="shared" si="3"/>
        <v>0</v>
      </c>
      <c r="F38" s="18">
        <v>0.99585900000000005</v>
      </c>
      <c r="G38" s="18">
        <v>0.95678210500000005</v>
      </c>
      <c r="H38" s="17">
        <f t="shared" si="7"/>
        <v>0</v>
      </c>
      <c r="I38" s="17">
        <f t="shared" si="0"/>
        <v>0</v>
      </c>
      <c r="K38" s="20">
        <f>$I$38/$I$62*100</f>
        <v>0</v>
      </c>
      <c r="L38" s="14">
        <f>[1]M12!$K38</f>
        <v>0</v>
      </c>
      <c r="M38" s="14">
        <f>[2]M12!$K38</f>
        <v>0</v>
      </c>
      <c r="N38" s="92">
        <f t="shared" si="4"/>
        <v>0</v>
      </c>
      <c r="O38" s="13">
        <f t="shared" si="8"/>
        <v>0</v>
      </c>
      <c r="P38" s="13">
        <f t="shared" si="9"/>
        <v>0</v>
      </c>
    </row>
    <row r="39" spans="1:16" ht="13.5" x14ac:dyDescent="0.25">
      <c r="A39" s="23" t="s">
        <v>29</v>
      </c>
      <c r="B39" s="24"/>
      <c r="C39" s="15"/>
      <c r="D39" s="16">
        <f>'SCSC Mixed Standards 5;1'!I37</f>
        <v>0.57334694994039437</v>
      </c>
      <c r="E39" s="17">
        <f t="shared" si="3"/>
        <v>0</v>
      </c>
      <c r="F39" s="18">
        <v>0.99539999999999995</v>
      </c>
      <c r="G39" s="18">
        <v>0.95199999999999996</v>
      </c>
      <c r="H39" s="17">
        <f t="shared" si="7"/>
        <v>0</v>
      </c>
      <c r="I39" s="17">
        <f t="shared" si="0"/>
        <v>0</v>
      </c>
      <c r="K39" s="20">
        <f>$I$39/$I$62*100</f>
        <v>0</v>
      </c>
      <c r="L39" s="14">
        <f>[1]M12!$K39</f>
        <v>0</v>
      </c>
      <c r="M39" s="14">
        <f>[2]M12!$K39</f>
        <v>0</v>
      </c>
      <c r="N39" s="92">
        <f t="shared" si="4"/>
        <v>0</v>
      </c>
      <c r="O39" s="13">
        <f t="shared" si="8"/>
        <v>0</v>
      </c>
      <c r="P39" s="13">
        <f t="shared" si="9"/>
        <v>0</v>
      </c>
    </row>
    <row r="40" spans="1:16" ht="13.5" x14ac:dyDescent="0.25">
      <c r="A40" s="44">
        <v>0.875</v>
      </c>
      <c r="B40" s="44"/>
      <c r="C40" s="15">
        <v>276.45031999999998</v>
      </c>
      <c r="D40" s="16">
        <f>'SCSC Mixed Standards 5;1'!I38</f>
        <v>0.57169928898171185</v>
      </c>
      <c r="E40" s="17">
        <f>((C40/$I$11)*(($I$7*$I$9)/D40))/1000</f>
        <v>3.0298482427417298E-3</v>
      </c>
      <c r="F40" s="18">
        <v>0.99605399999999999</v>
      </c>
      <c r="G40" s="18">
        <v>0.95881644600000004</v>
      </c>
      <c r="H40" s="17">
        <f>E40*F40</f>
        <v>3.0178924615758712E-3</v>
      </c>
      <c r="I40" s="17">
        <f>E40*G40</f>
        <v>2.9050683240249707E-3</v>
      </c>
      <c r="K40" s="20">
        <f>$I$40/$I$62*100</f>
        <v>2.6544119246542413</v>
      </c>
      <c r="L40" s="14">
        <f>[1]M12!$K40</f>
        <v>2.2089545148903942</v>
      </c>
      <c r="M40" s="14">
        <f>[2]M12!$K40</f>
        <v>3.4664044506680471</v>
      </c>
      <c r="N40" s="92">
        <f t="shared" si="4"/>
        <v>2.6544119246542413</v>
      </c>
      <c r="O40" s="13">
        <f t="shared" si="8"/>
        <v>2.7765902967375609</v>
      </c>
      <c r="P40" s="94">
        <f t="shared" si="9"/>
        <v>0.63756627200668659</v>
      </c>
    </row>
    <row r="41" spans="1:16" ht="13.5" x14ac:dyDescent="0.25">
      <c r="A41" s="23">
        <v>0.83472222222222225</v>
      </c>
      <c r="B41" s="24"/>
      <c r="C41" s="15"/>
      <c r="D41" s="16">
        <f>'SCSC Mixed Standards 5;1'!I39</f>
        <v>0.57248541312805568</v>
      </c>
      <c r="E41" s="17">
        <f t="shared" ref="E41" si="10">((C41/$I$11)*(($I$7*$I$9)/D41))/1000</f>
        <v>0</v>
      </c>
      <c r="F41" s="18">
        <v>0.99583299999999997</v>
      </c>
      <c r="G41" s="18">
        <v>0.95651359599999997</v>
      </c>
      <c r="H41" s="17">
        <f t="shared" ref="H41" si="11">E41*F41</f>
        <v>0</v>
      </c>
      <c r="I41" s="17">
        <f t="shared" ref="I41" si="12">E41*G41</f>
        <v>0</v>
      </c>
      <c r="K41" s="20">
        <f>$I$41/$I$62*100</f>
        <v>0</v>
      </c>
      <c r="L41" s="14">
        <f>[1]M12!$K41</f>
        <v>0</v>
      </c>
      <c r="M41" s="14">
        <f>[2]M12!$K41</f>
        <v>0</v>
      </c>
      <c r="N41" s="92">
        <f t="shared" si="4"/>
        <v>0</v>
      </c>
      <c r="O41" s="13">
        <f t="shared" si="8"/>
        <v>0</v>
      </c>
      <c r="P41" s="13">
        <f t="shared" si="9"/>
        <v>0</v>
      </c>
    </row>
    <row r="42" spans="1:16" ht="13.5" x14ac:dyDescent="0.25">
      <c r="A42" s="50" t="s">
        <v>45</v>
      </c>
      <c r="B42" s="24"/>
      <c r="C42" s="15">
        <v>540.42615000000001</v>
      </c>
      <c r="D42" s="16">
        <f>'SCSC Mixed Standards 5;1'!I40</f>
        <v>0.57248541312805568</v>
      </c>
      <c r="E42" s="17">
        <f t="shared" si="3"/>
        <v>5.9148449068279711E-3</v>
      </c>
      <c r="F42" s="18">
        <v>0.99583299999999997</v>
      </c>
      <c r="G42" s="18">
        <v>0.95651359599999997</v>
      </c>
      <c r="H42" s="17">
        <f t="shared" si="7"/>
        <v>5.8901977481012188E-3</v>
      </c>
      <c r="I42" s="17">
        <f t="shared" si="0"/>
        <v>5.6576295716123069E-3</v>
      </c>
      <c r="K42" s="20">
        <f>$I$42/$I$62*100</f>
        <v>5.1694754563834797</v>
      </c>
      <c r="L42" s="14">
        <f>[1]M12!$K42</f>
        <v>4.7670170093422159</v>
      </c>
      <c r="M42" s="14">
        <f>[2]M12!$K42</f>
        <v>4.9478493914995108</v>
      </c>
      <c r="N42" s="92">
        <f t="shared" si="4"/>
        <v>5.1694754563834797</v>
      </c>
      <c r="O42" s="13">
        <f t="shared" si="8"/>
        <v>4.9614472857417349</v>
      </c>
      <c r="P42" s="13">
        <f t="shared" si="9"/>
        <v>0.20157350382573469</v>
      </c>
    </row>
    <row r="43" spans="1:16" ht="13.5" x14ac:dyDescent="0.25">
      <c r="A43" s="23">
        <v>0.91666666666666663</v>
      </c>
      <c r="B43" s="24"/>
      <c r="C43" s="15"/>
      <c r="D43" s="16">
        <f>'SCSC Mixed Standards 5;1'!I41</f>
        <v>0.57248541312805568</v>
      </c>
      <c r="E43" s="17">
        <f t="shared" si="3"/>
        <v>0</v>
      </c>
      <c r="F43" s="18">
        <v>0.99619999999999997</v>
      </c>
      <c r="G43" s="18">
        <v>0.96040000000000003</v>
      </c>
      <c r="H43" s="17">
        <f t="shared" si="7"/>
        <v>0</v>
      </c>
      <c r="I43" s="17">
        <f t="shared" si="0"/>
        <v>0</v>
      </c>
      <c r="K43" s="20">
        <f>$I$43/$I$62*100</f>
        <v>0</v>
      </c>
      <c r="L43" s="14">
        <f>[1]M12!$K43</f>
        <v>0</v>
      </c>
      <c r="M43" s="14">
        <f>[2]M12!$K43</f>
        <v>0</v>
      </c>
      <c r="N43" s="92">
        <f t="shared" si="4"/>
        <v>0</v>
      </c>
      <c r="O43" s="13">
        <f t="shared" si="8"/>
        <v>0</v>
      </c>
      <c r="P43" s="13">
        <f t="shared" si="9"/>
        <v>0</v>
      </c>
    </row>
    <row r="44" spans="1:16" ht="13.5" x14ac:dyDescent="0.25">
      <c r="A44" s="23" t="s">
        <v>30</v>
      </c>
      <c r="B44" s="24"/>
      <c r="C44" s="15"/>
      <c r="D44" s="16">
        <f>'SCSC Mixed Standards 5;1'!I42</f>
        <v>0.47474204470894843</v>
      </c>
      <c r="E44" s="17">
        <f t="shared" si="3"/>
        <v>0</v>
      </c>
      <c r="F44" s="95">
        <v>0.995807</v>
      </c>
      <c r="G44" s="95">
        <v>0.95624246800000001</v>
      </c>
      <c r="H44" s="17">
        <f t="shared" si="7"/>
        <v>0</v>
      </c>
      <c r="I44" s="17">
        <f t="shared" si="0"/>
        <v>0</v>
      </c>
      <c r="K44" s="20">
        <f>$I$44/$I$62*100</f>
        <v>0</v>
      </c>
      <c r="L44" s="14">
        <f>[1]M12!$K44</f>
        <v>0</v>
      </c>
      <c r="M44" s="14">
        <f>[2]M12!$K44</f>
        <v>0</v>
      </c>
      <c r="N44" s="92">
        <f t="shared" si="4"/>
        <v>0</v>
      </c>
      <c r="O44" s="13">
        <f t="shared" si="8"/>
        <v>0</v>
      </c>
      <c r="P44" s="13">
        <f t="shared" si="9"/>
        <v>0</v>
      </c>
    </row>
    <row r="45" spans="1:16" x14ac:dyDescent="0.2">
      <c r="A45" s="23">
        <v>0.91736111111111107</v>
      </c>
      <c r="B45" s="24"/>
      <c r="C45" s="96" t="s">
        <v>44</v>
      </c>
      <c r="D45" s="16">
        <f>'SCSC Mixed Standards 5;1'!I43</f>
        <v>0.47474204470894843</v>
      </c>
      <c r="E45" s="17" t="e">
        <f t="shared" si="3"/>
        <v>#VALUE!</v>
      </c>
      <c r="F45" s="18">
        <v>0.99619999999999997</v>
      </c>
      <c r="G45" s="18">
        <v>0.96020000000000005</v>
      </c>
      <c r="H45" s="17" t="e">
        <f t="shared" si="7"/>
        <v>#VALUE!</v>
      </c>
      <c r="I45" s="17"/>
      <c r="K45" s="20"/>
      <c r="L45" s="14">
        <f>[1]M12!$K45</f>
        <v>0</v>
      </c>
      <c r="M45" s="14">
        <f>[2]M12!$K45</f>
        <v>0</v>
      </c>
      <c r="N45" s="92">
        <f t="shared" si="4"/>
        <v>0</v>
      </c>
      <c r="O45" s="13">
        <f t="shared" si="8"/>
        <v>0</v>
      </c>
      <c r="P45" s="13">
        <f t="shared" si="9"/>
        <v>0</v>
      </c>
    </row>
    <row r="46" spans="1:16" ht="13.5" x14ac:dyDescent="0.25">
      <c r="A46" s="23" t="s">
        <v>31</v>
      </c>
      <c r="B46" s="24"/>
      <c r="C46" s="15"/>
      <c r="D46" s="16">
        <f>'SCSC Mixed Standards 5;1'!I44</f>
        <v>0.75924000000000036</v>
      </c>
      <c r="E46" s="17">
        <f t="shared" si="3"/>
        <v>0</v>
      </c>
      <c r="F46" s="97">
        <v>0.99580000000000002</v>
      </c>
      <c r="G46" s="97">
        <v>0.95620000000000005</v>
      </c>
      <c r="H46" s="17">
        <f t="shared" si="7"/>
        <v>0</v>
      </c>
      <c r="I46" s="17">
        <f t="shared" si="0"/>
        <v>0</v>
      </c>
      <c r="K46" s="20">
        <f>$I$46/$I$62*100</f>
        <v>0</v>
      </c>
      <c r="L46" s="14">
        <f>[1]M12!$K46</f>
        <v>0</v>
      </c>
      <c r="M46" s="14">
        <f>[2]M12!$K46</f>
        <v>0</v>
      </c>
      <c r="N46" s="92">
        <f t="shared" si="4"/>
        <v>0</v>
      </c>
      <c r="O46" s="13">
        <f t="shared" si="8"/>
        <v>0</v>
      </c>
      <c r="P46" s="13">
        <f t="shared" si="9"/>
        <v>0</v>
      </c>
    </row>
    <row r="47" spans="1:16" ht="13.5" x14ac:dyDescent="0.25">
      <c r="A47" s="23" t="s">
        <v>32</v>
      </c>
      <c r="B47" s="24"/>
      <c r="C47" s="15">
        <v>315.16052999999999</v>
      </c>
      <c r="D47" s="16">
        <f>'SCSC Mixed Standards 5;1'!I45</f>
        <v>0.56695087597379212</v>
      </c>
      <c r="E47" s="17">
        <f t="shared" si="3"/>
        <v>3.4830348748348923E-3</v>
      </c>
      <c r="F47" s="95">
        <v>0.99578100000000003</v>
      </c>
      <c r="G47" s="95">
        <v>0.95596872600000005</v>
      </c>
      <c r="H47" s="17">
        <f t="shared" si="7"/>
        <v>3.4683399506979639E-3</v>
      </c>
      <c r="I47" s="17">
        <f t="shared" si="0"/>
        <v>3.3296724119094815E-3</v>
      </c>
      <c r="K47" s="20">
        <f>$I$47/$I$62*100</f>
        <v>3.042380133462502</v>
      </c>
      <c r="L47" s="14">
        <f>[1]M12!$K47</f>
        <v>1.0005977086009643</v>
      </c>
      <c r="M47" s="14">
        <f>[2]M12!$K47</f>
        <v>1.2755181646565854</v>
      </c>
      <c r="N47" s="92">
        <f t="shared" si="4"/>
        <v>3.042380133462502</v>
      </c>
      <c r="O47" s="13">
        <f t="shared" si="8"/>
        <v>1.7728320022400172</v>
      </c>
      <c r="P47" s="13">
        <f t="shared" si="9"/>
        <v>1.1080206033316053</v>
      </c>
    </row>
    <row r="48" spans="1:16" ht="13.5" x14ac:dyDescent="0.25">
      <c r="A48" s="50">
        <v>0.95833333333333337</v>
      </c>
      <c r="B48" s="24"/>
      <c r="C48" s="15"/>
      <c r="D48" s="16">
        <f>'SCSC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L48" s="14">
        <f>[1]M12!$K48</f>
        <v>0</v>
      </c>
      <c r="M48" s="14">
        <f>[2]M12!$K48</f>
        <v>0</v>
      </c>
      <c r="N48" s="92">
        <f t="shared" si="4"/>
        <v>0</v>
      </c>
      <c r="O48" s="13">
        <f t="shared" si="8"/>
        <v>0</v>
      </c>
      <c r="P48" s="13">
        <f t="shared" si="9"/>
        <v>0</v>
      </c>
    </row>
    <row r="49" spans="1:16" ht="13.5" x14ac:dyDescent="0.25">
      <c r="A49" s="50">
        <v>0.91805555555555562</v>
      </c>
      <c r="B49" s="24"/>
      <c r="C49" s="15"/>
      <c r="D49" s="16">
        <f>'SCSC Mixed Standards 5;1'!I47</f>
        <v>0.49902505290589699</v>
      </c>
      <c r="E49" s="17">
        <f t="shared" si="3"/>
        <v>0</v>
      </c>
      <c r="F49" s="95">
        <v>0.99616700000000002</v>
      </c>
      <c r="G49" s="95">
        <v>0.95999944110000002</v>
      </c>
      <c r="H49" s="17">
        <f t="shared" si="7"/>
        <v>0</v>
      </c>
      <c r="I49" s="17">
        <f t="shared" si="0"/>
        <v>0</v>
      </c>
      <c r="K49" s="20">
        <f>$I$49/$I$62*100</f>
        <v>0</v>
      </c>
      <c r="L49" s="14">
        <f>[1]M12!$K49</f>
        <v>0</v>
      </c>
      <c r="M49" s="14">
        <f>[2]M12!$K49</f>
        <v>0</v>
      </c>
      <c r="N49" s="92">
        <f t="shared" si="4"/>
        <v>0</v>
      </c>
      <c r="O49" s="13">
        <f t="shared" si="8"/>
        <v>0</v>
      </c>
      <c r="P49" s="13">
        <f t="shared" si="9"/>
        <v>0</v>
      </c>
    </row>
    <row r="50" spans="1:16" x14ac:dyDescent="0.2">
      <c r="A50" s="50" t="s">
        <v>25</v>
      </c>
      <c r="B50" s="51"/>
      <c r="C50" s="96"/>
      <c r="D50" s="16">
        <f>'SCSC Mixed Standards 5;1'!I48</f>
        <v>0.51761976434928081</v>
      </c>
      <c r="E50" s="17">
        <f t="shared" si="3"/>
        <v>0</v>
      </c>
      <c r="F50" s="95">
        <v>0.99575400000000003</v>
      </c>
      <c r="G50" s="95">
        <v>0.95568958100000001</v>
      </c>
      <c r="H50" s="17">
        <f t="shared" si="7"/>
        <v>0</v>
      </c>
      <c r="I50" s="17"/>
      <c r="K50" s="20"/>
      <c r="L50" s="14">
        <f>[1]M12!$K50</f>
        <v>0</v>
      </c>
      <c r="M50" s="14">
        <f>[2]M12!$K50</f>
        <v>0</v>
      </c>
      <c r="N50" s="92">
        <f t="shared" si="4"/>
        <v>0</v>
      </c>
      <c r="O50" s="13">
        <f t="shared" si="8"/>
        <v>0</v>
      </c>
      <c r="P50" s="13">
        <f t="shared" si="9"/>
        <v>0</v>
      </c>
    </row>
    <row r="51" spans="1:16" ht="13.5" x14ac:dyDescent="0.25">
      <c r="A51" s="50" t="s">
        <v>33</v>
      </c>
      <c r="B51" s="24"/>
      <c r="C51" s="15">
        <v>1060.2539099999999</v>
      </c>
      <c r="D51" s="16">
        <f>'SCSC Mixed Standards 5;1'!I49</f>
        <v>0.53474774135716341</v>
      </c>
      <c r="E51" s="17">
        <f t="shared" si="3"/>
        <v>1.2423167914541554E-2</v>
      </c>
      <c r="F51" s="95">
        <v>0.99648800000000004</v>
      </c>
      <c r="G51" s="95">
        <v>0.96334507599999997</v>
      </c>
      <c r="H51" s="17">
        <f t="shared" si="7"/>
        <v>1.2379537748825685E-2</v>
      </c>
      <c r="I51" s="17">
        <f t="shared" si="0"/>
        <v>1.1967797638794795E-2</v>
      </c>
      <c r="K51" s="20">
        <f>$I$51/$I$62*100</f>
        <v>10.93518679114988</v>
      </c>
      <c r="L51" s="14">
        <f>[1]M12!$K51</f>
        <v>10.325659293591617</v>
      </c>
      <c r="M51" s="14">
        <f>[2]M12!$K51</f>
        <v>10.819595272892824</v>
      </c>
      <c r="N51" s="92">
        <f t="shared" si="4"/>
        <v>10.93518679114988</v>
      </c>
      <c r="O51" s="13">
        <f t="shared" si="8"/>
        <v>10.693480452544774</v>
      </c>
      <c r="P51" s="13">
        <f t="shared" si="9"/>
        <v>0.32374319066734891</v>
      </c>
    </row>
    <row r="52" spans="1:16" ht="13.5" x14ac:dyDescent="0.25">
      <c r="A52" s="50" t="s">
        <v>26</v>
      </c>
      <c r="B52" s="24"/>
      <c r="C52" s="15"/>
      <c r="D52" s="16">
        <f>'SCSC Mixed Standards 5;1'!I50</f>
        <v>0.51673904501390822</v>
      </c>
      <c r="E52" s="17">
        <f t="shared" si="3"/>
        <v>0</v>
      </c>
      <c r="F52" s="95">
        <v>0.99646900000000005</v>
      </c>
      <c r="G52" s="95">
        <v>0.96315165800000002</v>
      </c>
      <c r="H52" s="17">
        <f t="shared" si="7"/>
        <v>0</v>
      </c>
      <c r="I52" s="17">
        <f>E52*G52</f>
        <v>0</v>
      </c>
      <c r="K52" s="20">
        <f>$I$52/$I$62*100</f>
        <v>0</v>
      </c>
      <c r="L52" s="14">
        <f>[1]M12!$K52</f>
        <v>0</v>
      </c>
      <c r="M52" s="14">
        <f>[2]M12!$K52</f>
        <v>0</v>
      </c>
      <c r="N52" s="92">
        <f t="shared" si="4"/>
        <v>0</v>
      </c>
      <c r="O52" s="13">
        <f t="shared" si="8"/>
        <v>0</v>
      </c>
      <c r="P52" s="13">
        <f t="shared" si="9"/>
        <v>0</v>
      </c>
    </row>
    <row r="53" spans="1:16" ht="13.5" x14ac:dyDescent="0.25">
      <c r="A53" s="50" t="s">
        <v>40</v>
      </c>
      <c r="B53" s="24"/>
      <c r="C53" s="15"/>
      <c r="D53" s="16">
        <f>'SCSC Mixed Standards 5;1'!I51</f>
        <v>0.57061991775327847</v>
      </c>
      <c r="E53" s="17">
        <f t="shared" si="3"/>
        <v>0</v>
      </c>
      <c r="F53" s="18">
        <v>0.99609999999999999</v>
      </c>
      <c r="G53" s="18">
        <f>G54-0.003</f>
        <v>0.95305923199999998</v>
      </c>
      <c r="H53" s="17">
        <f t="shared" si="7"/>
        <v>0</v>
      </c>
      <c r="I53" s="17">
        <f t="shared" si="0"/>
        <v>0</v>
      </c>
      <c r="K53" s="20">
        <f>$I$53/$I$62*100</f>
        <v>0</v>
      </c>
      <c r="L53" s="14">
        <f>[1]M12!$K53</f>
        <v>0</v>
      </c>
      <c r="M53" s="14">
        <f>[2]M12!$K53</f>
        <v>0</v>
      </c>
      <c r="N53" s="92">
        <f t="shared" si="4"/>
        <v>0</v>
      </c>
      <c r="O53" s="13">
        <f t="shared" si="8"/>
        <v>0</v>
      </c>
      <c r="P53" s="13">
        <f t="shared" si="9"/>
        <v>0</v>
      </c>
    </row>
    <row r="54" spans="1:16" ht="13.5" x14ac:dyDescent="0.25">
      <c r="A54" s="23" t="s">
        <v>39</v>
      </c>
      <c r="B54" s="24"/>
      <c r="C54" s="15">
        <v>583.61401000000001</v>
      </c>
      <c r="D54" s="16">
        <f>'SCSC Mixed Standards 5;1'!I52</f>
        <v>0.50773983680032553</v>
      </c>
      <c r="E54" s="17">
        <f t="shared" si="3"/>
        <v>7.2020461708460675E-3</v>
      </c>
      <c r="F54" s="97">
        <v>0.99609999999999999</v>
      </c>
      <c r="G54" s="97">
        <f>G55-0.003</f>
        <v>0.95605923199999998</v>
      </c>
      <c r="H54" s="17">
        <f t="shared" si="7"/>
        <v>7.1739581907797681E-3</v>
      </c>
      <c r="I54" s="17">
        <f t="shared" si="0"/>
        <v>6.8855827309276321E-3</v>
      </c>
      <c r="K54" s="20">
        <f>$I$54/$I$62*100</f>
        <v>6.2914778141412553</v>
      </c>
      <c r="L54" s="14">
        <f>[1]M12!$K54</f>
        <v>5.467412579348407</v>
      </c>
      <c r="M54" s="14">
        <f>[2]M12!$K54</f>
        <v>3.9785045742493619</v>
      </c>
      <c r="N54" s="92">
        <f t="shared" si="4"/>
        <v>6.2914778141412553</v>
      </c>
      <c r="O54" s="13">
        <f t="shared" si="8"/>
        <v>5.2457983225796747</v>
      </c>
      <c r="P54" s="13">
        <f t="shared" si="9"/>
        <v>1.172303698371872</v>
      </c>
    </row>
    <row r="55" spans="1:16" ht="14.25" thickBot="1" x14ac:dyDescent="0.3">
      <c r="A55" s="23" t="s">
        <v>34</v>
      </c>
      <c r="B55" s="24"/>
      <c r="C55" s="15">
        <v>1066.6505099999999</v>
      </c>
      <c r="D55" s="16">
        <f>'SCSC Mixed Standards 5;1'!I53</f>
        <v>0.47458077977285135</v>
      </c>
      <c r="E55" s="17">
        <f t="shared" si="3"/>
        <v>1.4082619047283145E-2</v>
      </c>
      <c r="F55" s="98">
        <v>0.99607699999999999</v>
      </c>
      <c r="G55" s="98">
        <v>0.95905923199999998</v>
      </c>
      <c r="H55" s="17">
        <f t="shared" si="7"/>
        <v>1.4027372932760653E-2</v>
      </c>
      <c r="I55" s="17">
        <f t="shared" si="0"/>
        <v>1.3506065808035945E-2</v>
      </c>
      <c r="K55" s="20">
        <f>$I$55/$I$62*100</f>
        <v>12.340729420898597</v>
      </c>
      <c r="L55" s="14">
        <f>[1]M12!$K55</f>
        <v>9.4441506129606729</v>
      </c>
      <c r="M55" s="14">
        <f>[2]M12!$K55</f>
        <v>16.20659184142654</v>
      </c>
      <c r="N55" s="92">
        <f t="shared" si="4"/>
        <v>12.340729420898597</v>
      </c>
      <c r="O55" s="13">
        <f t="shared" si="8"/>
        <v>12.663823958428603</v>
      </c>
      <c r="P55" s="13">
        <f t="shared" si="9"/>
        <v>3.392778419267906</v>
      </c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30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9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0.10944301059841642</v>
      </c>
      <c r="K62" s="116">
        <f>SUM(K18:K55)</f>
        <v>100.00000000000001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SCSC Mixed Standards 5;1</vt:lpstr>
      <vt:lpstr>SCSC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2020-03-09T16:33:14Z</dcterms:modified>
</cp:coreProperties>
</file>